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0A2A88B-25B5-4F8E-91D7-FB44059C7382}" xr6:coauthVersionLast="47" xr6:coauthVersionMax="47" xr10:uidLastSave="{00000000-0000-0000-0000-000000000000}"/>
  <bookViews>
    <workbookView xWindow="28680" yWindow="-120" windowWidth="29040" windowHeight="15720" xr2:uid="{039FD141-955C-41CB-A237-4CB8C8CFDA81}"/>
  </bookViews>
  <sheets>
    <sheet name="SubSector Analysis" sheetId="3" r:id="rId1"/>
    <sheet name="Nifty 750 Analysis" sheetId="2" r:id="rId2"/>
    <sheet name="Price_Filter_05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B16" i="3" l="1"/>
  <c r="D16" i="3" s="1"/>
  <c r="B28" i="3"/>
  <c r="I28" i="3" s="1"/>
  <c r="B8" i="3"/>
  <c r="B42" i="3"/>
  <c r="B43" i="3"/>
  <c r="B82" i="3"/>
  <c r="H82" i="3" s="1"/>
  <c r="B38" i="3"/>
  <c r="D38" i="3" s="1"/>
  <c r="B72" i="3"/>
  <c r="F72" i="3" s="1"/>
  <c r="B62" i="3"/>
  <c r="E62" i="3" s="1"/>
  <c r="B58" i="3"/>
  <c r="D58" i="3" s="1"/>
  <c r="B29" i="3"/>
  <c r="B60" i="3"/>
  <c r="G60" i="3" s="1"/>
  <c r="B4" i="3"/>
  <c r="B5" i="3"/>
  <c r="H5" i="3" s="1"/>
  <c r="B15" i="3"/>
  <c r="E15" i="3" s="1"/>
  <c r="B17" i="3"/>
  <c r="E17" i="3" s="1"/>
  <c r="B44" i="3"/>
  <c r="B31" i="3"/>
  <c r="B61" i="3"/>
  <c r="G61" i="3" s="1"/>
  <c r="B7" i="3"/>
  <c r="B48" i="3"/>
  <c r="H48" i="3" s="1"/>
  <c r="B39" i="3"/>
  <c r="D39" i="3" s="1"/>
  <c r="B69" i="3"/>
  <c r="D69" i="3" s="1"/>
  <c r="B13" i="3"/>
  <c r="B24" i="3"/>
  <c r="D24" i="3" s="1"/>
  <c r="B27" i="3"/>
  <c r="I27" i="3" s="1"/>
  <c r="B2" i="3"/>
  <c r="E2" i="3" s="1"/>
  <c r="B32" i="3"/>
  <c r="B30" i="3"/>
  <c r="G30" i="3" s="1"/>
  <c r="B22" i="3"/>
  <c r="B3" i="3"/>
  <c r="D3" i="3" s="1"/>
  <c r="B68" i="3"/>
  <c r="B10" i="3"/>
  <c r="I10" i="3" s="1"/>
  <c r="B23" i="3"/>
  <c r="I23" i="3" s="1"/>
  <c r="B67" i="3"/>
  <c r="B9" i="3"/>
  <c r="B6" i="3"/>
  <c r="B81" i="3"/>
  <c r="I81" i="3" s="1"/>
  <c r="B19" i="3"/>
  <c r="B64" i="3"/>
  <c r="B86" i="3"/>
  <c r="B75" i="3"/>
  <c r="B36" i="3"/>
  <c r="D36" i="3" s="1"/>
  <c r="B90" i="3"/>
  <c r="F90" i="3" s="1"/>
  <c r="B111" i="3"/>
  <c r="G111" i="3" s="1"/>
  <c r="B102" i="3"/>
  <c r="D102" i="3" s="1"/>
  <c r="B25" i="3"/>
  <c r="D25" i="3" s="1"/>
  <c r="B56" i="3"/>
  <c r="B106" i="3"/>
  <c r="D106" i="3" s="1"/>
  <c r="B84" i="3"/>
  <c r="H84" i="3" s="1"/>
  <c r="B74" i="3"/>
  <c r="B73" i="3"/>
  <c r="D73" i="3" s="1"/>
  <c r="B78" i="3"/>
  <c r="I78" i="3" s="1"/>
  <c r="B76" i="3"/>
  <c r="E76" i="3" s="1"/>
  <c r="B21" i="3"/>
  <c r="G21" i="3" s="1"/>
  <c r="B107" i="3"/>
  <c r="F107" i="3" s="1"/>
  <c r="B18" i="3"/>
  <c r="H18" i="3" s="1"/>
  <c r="B63" i="3"/>
  <c r="B91" i="3"/>
  <c r="F91" i="3" s="1"/>
  <c r="B97" i="3"/>
  <c r="G97" i="3" s="1"/>
  <c r="B87" i="3"/>
  <c r="G87" i="3" s="1"/>
  <c r="B45" i="3"/>
  <c r="I45" i="3" s="1"/>
  <c r="B71" i="3"/>
  <c r="B33" i="3"/>
  <c r="D33" i="3" s="1"/>
  <c r="B70" i="3"/>
  <c r="B59" i="3"/>
  <c r="E59" i="3" s="1"/>
  <c r="B11" i="3"/>
  <c r="D11" i="3" s="1"/>
  <c r="B52" i="3"/>
  <c r="B14" i="3"/>
  <c r="D14" i="3" s="1"/>
  <c r="B85" i="3"/>
  <c r="D85" i="3" s="1"/>
  <c r="B46" i="3"/>
  <c r="D46" i="3" s="1"/>
  <c r="B66" i="3"/>
  <c r="B41" i="3"/>
  <c r="D41" i="3" s="1"/>
  <c r="B37" i="3"/>
  <c r="H37" i="3" s="1"/>
  <c r="B65" i="3"/>
  <c r="E65" i="3" s="1"/>
  <c r="B20" i="3"/>
  <c r="B12" i="3"/>
  <c r="B49" i="3"/>
  <c r="B83" i="3"/>
  <c r="E83" i="3" s="1"/>
  <c r="B79" i="3"/>
  <c r="F79" i="3" s="1"/>
  <c r="B34" i="3"/>
  <c r="D34" i="3" s="1"/>
  <c r="B47" i="3"/>
  <c r="B112" i="3"/>
  <c r="F112" i="3" s="1"/>
  <c r="B26" i="3"/>
  <c r="B113" i="3"/>
  <c r="B53" i="3"/>
  <c r="H53" i="3" s="1"/>
  <c r="B92" i="3"/>
  <c r="B80" i="3"/>
  <c r="D80" i="3" s="1"/>
  <c r="B109" i="3"/>
  <c r="B40" i="3"/>
  <c r="E40" i="3" s="1"/>
  <c r="B89" i="3"/>
  <c r="D89" i="3" s="1"/>
  <c r="B35" i="3"/>
  <c r="F35" i="3" s="1"/>
  <c r="B88" i="3"/>
  <c r="I88" i="3" s="1"/>
  <c r="B116" i="3"/>
  <c r="D116" i="3" s="1"/>
  <c r="B93" i="3"/>
  <c r="I93" i="3" s="1"/>
  <c r="B108" i="3"/>
  <c r="B50" i="3"/>
  <c r="I50" i="3" s="1"/>
  <c r="B51" i="3"/>
  <c r="B98" i="3"/>
  <c r="B94" i="3"/>
  <c r="D94" i="3" s="1"/>
  <c r="B114" i="3"/>
  <c r="B105" i="3"/>
  <c r="D105" i="3" s="1"/>
  <c r="B104" i="3"/>
  <c r="E104" i="3" s="1"/>
  <c r="B54" i="3"/>
  <c r="B77" i="3"/>
  <c r="E77" i="3" s="1"/>
  <c r="B115" i="3"/>
  <c r="B117" i="3"/>
  <c r="G117" i="3" s="1"/>
  <c r="B55" i="3"/>
  <c r="G55" i="3" s="1"/>
  <c r="B118" i="3"/>
  <c r="B95" i="3"/>
  <c r="G95" i="3" s="1"/>
  <c r="B57" i="3"/>
  <c r="B96" i="3"/>
  <c r="B110" i="3"/>
  <c r="G110" i="3" s="1"/>
  <c r="B103" i="3"/>
  <c r="E103" i="3" s="1"/>
  <c r="B119" i="3"/>
  <c r="E119" i="3" s="1"/>
  <c r="B120" i="3"/>
  <c r="H120" i="3" s="1"/>
  <c r="B121" i="3"/>
  <c r="E121" i="3" s="1"/>
  <c r="B99" i="3"/>
  <c r="H99" i="3" s="1"/>
  <c r="B100" i="3"/>
  <c r="F100" i="3" s="1"/>
  <c r="B122" i="3"/>
  <c r="B123" i="3"/>
  <c r="B124" i="3"/>
  <c r="F124" i="3" s="1"/>
  <c r="B125" i="3"/>
  <c r="E125" i="3" s="1"/>
  <c r="B101" i="3"/>
  <c r="E101" i="3" s="1"/>
  <c r="B126" i="3"/>
  <c r="AQ639" i="2"/>
  <c r="AQ569" i="2"/>
  <c r="AQ517" i="2"/>
  <c r="AQ95" i="2"/>
  <c r="AQ276" i="2"/>
  <c r="AQ326" i="2"/>
  <c r="AQ461" i="2"/>
  <c r="AQ340" i="2"/>
  <c r="AQ580" i="2"/>
  <c r="AQ503" i="2"/>
  <c r="AQ379" i="2"/>
  <c r="AQ251" i="2"/>
  <c r="AQ145" i="2"/>
  <c r="AQ657" i="2"/>
  <c r="AQ112" i="2"/>
  <c r="AQ456" i="2"/>
  <c r="AQ566" i="2"/>
  <c r="AQ628" i="2"/>
  <c r="AQ50" i="2"/>
  <c r="AQ415" i="2"/>
  <c r="AQ422" i="2"/>
  <c r="AQ381" i="2"/>
  <c r="AQ516" i="2"/>
  <c r="AQ259" i="2"/>
  <c r="AQ297" i="2"/>
  <c r="AQ589" i="2"/>
  <c r="AQ70" i="2"/>
  <c r="AQ448" i="2"/>
  <c r="AQ661" i="2"/>
  <c r="AQ585" i="2"/>
  <c r="AQ140" i="2"/>
  <c r="AQ341" i="2"/>
  <c r="AQ370" i="2"/>
  <c r="AQ693" i="2"/>
  <c r="AQ91" i="2"/>
  <c r="AQ7" i="2"/>
  <c r="AQ411" i="2"/>
  <c r="AQ198" i="2"/>
  <c r="AQ230" i="2"/>
  <c r="AQ665" i="2"/>
  <c r="AQ188" i="2"/>
  <c r="AQ54" i="2"/>
  <c r="AQ534" i="2"/>
  <c r="AQ480" i="2"/>
  <c r="AQ179" i="2"/>
  <c r="AQ412" i="2"/>
  <c r="AQ231" i="2"/>
  <c r="AQ551" i="2"/>
  <c r="AQ240" i="2"/>
  <c r="AQ367" i="2"/>
  <c r="AQ532" i="2"/>
  <c r="AQ425" i="2"/>
  <c r="AQ352" i="2"/>
  <c r="AQ481" i="2"/>
  <c r="AQ458" i="2"/>
  <c r="AQ228" i="2"/>
  <c r="AQ151" i="2"/>
  <c r="AQ351" i="2"/>
  <c r="AQ207" i="2"/>
  <c r="AQ349" i="2"/>
  <c r="AQ490" i="2"/>
  <c r="AQ298" i="2"/>
  <c r="AQ165" i="2"/>
  <c r="AQ410" i="2"/>
  <c r="AQ323" i="2"/>
  <c r="AQ356" i="2"/>
  <c r="AQ344" i="2"/>
  <c r="AQ158" i="2"/>
  <c r="AQ496" i="2"/>
  <c r="AQ336" i="2"/>
  <c r="AQ308" i="2"/>
  <c r="AQ571" i="2"/>
  <c r="AQ396" i="2"/>
  <c r="AQ183" i="2"/>
  <c r="AQ164" i="2"/>
  <c r="AQ101" i="2"/>
  <c r="AQ390" i="2"/>
  <c r="AQ257" i="2"/>
  <c r="AQ338" i="2"/>
  <c r="AQ474" i="2"/>
  <c r="AQ163" i="2"/>
  <c r="AQ55" i="2"/>
  <c r="AQ525" i="2"/>
  <c r="AQ361" i="2"/>
  <c r="AQ327" i="2"/>
  <c r="AQ139" i="2"/>
  <c r="AQ543" i="2"/>
  <c r="AQ433" i="2"/>
  <c r="AQ90" i="2"/>
  <c r="AQ353" i="2"/>
  <c r="AQ267" i="2"/>
  <c r="AQ84" i="2"/>
  <c r="AQ294" i="2"/>
  <c r="AQ625" i="2"/>
  <c r="AQ241" i="2"/>
  <c r="AQ124" i="2"/>
  <c r="AQ295" i="2"/>
  <c r="AQ100" i="2"/>
  <c r="AQ63" i="2"/>
  <c r="AQ377" i="2"/>
  <c r="AQ650" i="2"/>
  <c r="AQ289" i="2"/>
  <c r="AQ408" i="2"/>
  <c r="AQ9" i="2"/>
  <c r="AQ30" i="2"/>
  <c r="AQ292" i="2"/>
  <c r="AQ132" i="2"/>
  <c r="AQ386" i="2"/>
  <c r="AQ526" i="2"/>
  <c r="AQ677" i="2"/>
  <c r="AQ473" i="2"/>
  <c r="AQ38" i="2"/>
  <c r="AQ722" i="2"/>
  <c r="AQ13" i="2"/>
  <c r="AQ65" i="2"/>
  <c r="AQ373" i="2"/>
  <c r="AQ74" i="2"/>
  <c r="AQ466" i="2"/>
  <c r="AQ282" i="2"/>
  <c r="AQ202" i="2"/>
  <c r="AQ303" i="2"/>
  <c r="AQ329" i="2"/>
  <c r="AQ109" i="2"/>
  <c r="AQ365" i="2"/>
  <c r="AQ237" i="2"/>
  <c r="AQ632" i="2"/>
  <c r="AQ413" i="2"/>
  <c r="AQ247" i="2"/>
  <c r="AQ419" i="2"/>
  <c r="AQ178" i="2"/>
  <c r="AQ153" i="2"/>
  <c r="AQ176" i="2"/>
  <c r="AQ280" i="2"/>
  <c r="AQ404" i="2"/>
  <c r="AQ672" i="2"/>
  <c r="AQ274" i="2"/>
  <c r="AQ331" i="2"/>
  <c r="AQ23" i="2"/>
  <c r="AQ255" i="2"/>
  <c r="AQ375" i="2"/>
  <c r="AQ655" i="2"/>
  <c r="AQ692" i="2"/>
  <c r="AQ213" i="2"/>
  <c r="AQ541" i="2"/>
  <c r="AQ287" i="2"/>
  <c r="AQ398" i="2"/>
  <c r="AQ16" i="2"/>
  <c r="AQ441" i="2"/>
  <c r="AQ671" i="2"/>
  <c r="AQ20" i="2"/>
  <c r="AQ271" i="2"/>
  <c r="AQ724" i="2"/>
  <c r="AQ181" i="2"/>
  <c r="AQ238" i="2"/>
  <c r="AQ29" i="2"/>
  <c r="AQ577" i="2"/>
  <c r="AQ232" i="2"/>
  <c r="AQ453" i="2"/>
  <c r="AQ233" i="2"/>
  <c r="AQ159" i="2"/>
  <c r="AQ286" i="2"/>
  <c r="AQ439" i="2"/>
  <c r="AQ501" i="2"/>
  <c r="AQ450" i="2"/>
  <c r="AQ296" i="2"/>
  <c r="AQ494" i="2"/>
  <c r="AQ544" i="2"/>
  <c r="AQ554" i="2"/>
  <c r="AQ649" i="2"/>
  <c r="AQ570" i="2"/>
  <c r="AQ620" i="2"/>
  <c r="AQ227" i="2"/>
  <c r="AQ538" i="2"/>
  <c r="AQ220" i="2"/>
  <c r="AQ575" i="2"/>
  <c r="AQ305" i="2"/>
  <c r="AQ205" i="2"/>
  <c r="AQ539" i="2"/>
  <c r="AQ418" i="2"/>
  <c r="AQ108" i="2"/>
  <c r="AQ607" i="2"/>
  <c r="AQ28" i="2"/>
  <c r="AQ478" i="2"/>
  <c r="AQ667" i="2"/>
  <c r="AQ463" i="2"/>
  <c r="AQ689" i="2"/>
  <c r="AQ236" i="2"/>
  <c r="AQ72" i="2"/>
  <c r="AQ654" i="2"/>
  <c r="AQ196" i="2"/>
  <c r="AQ306" i="2"/>
  <c r="AQ102" i="2"/>
  <c r="AQ579" i="2"/>
  <c r="AQ192" i="2"/>
  <c r="AQ641" i="2"/>
  <c r="AQ615" i="2"/>
  <c r="AQ317" i="2"/>
  <c r="AQ116" i="2"/>
  <c r="AQ442" i="2"/>
  <c r="AQ498" i="2"/>
  <c r="AQ549" i="2"/>
  <c r="AQ591" i="2"/>
  <c r="AQ645" i="2"/>
  <c r="AQ354" i="2"/>
  <c r="AQ272" i="2"/>
  <c r="AQ60" i="2"/>
  <c r="AQ417" i="2"/>
  <c r="AQ567" i="2"/>
  <c r="AQ57" i="2"/>
  <c r="AQ324" i="2"/>
  <c r="AQ535" i="2"/>
  <c r="AQ125" i="2"/>
  <c r="AQ61" i="2"/>
  <c r="AQ58" i="2"/>
  <c r="AQ122" i="2"/>
  <c r="AQ500" i="2"/>
  <c r="AQ435" i="2"/>
  <c r="AQ268" i="2"/>
  <c r="AQ521" i="2"/>
  <c r="AQ550" i="2"/>
  <c r="AQ71" i="2"/>
  <c r="AQ243" i="2"/>
  <c r="AQ203" i="2"/>
  <c r="AQ138" i="2"/>
  <c r="AQ8" i="2"/>
  <c r="AQ629" i="2"/>
  <c r="AQ482" i="2"/>
  <c r="AQ320" i="2"/>
  <c r="AQ431" i="2"/>
  <c r="AQ510" i="2"/>
  <c r="AQ291" i="2"/>
  <c r="AQ4" i="2"/>
  <c r="AQ147" i="2"/>
  <c r="AQ39" i="2"/>
  <c r="AQ152" i="2"/>
  <c r="AQ337" i="2"/>
  <c r="AQ355" i="2"/>
  <c r="AQ666" i="2"/>
  <c r="AQ31" i="2"/>
  <c r="AQ89" i="2"/>
  <c r="AQ394" i="2"/>
  <c r="AQ397" i="2"/>
  <c r="AQ87" i="2"/>
  <c r="AQ82" i="2"/>
  <c r="AQ540" i="2"/>
  <c r="AQ545" i="2"/>
  <c r="AQ426" i="2"/>
  <c r="AQ445" i="2"/>
  <c r="AQ382" i="2"/>
  <c r="AQ343" i="2"/>
  <c r="AQ300" i="2"/>
  <c r="AQ586" i="2"/>
  <c r="AQ182" i="2"/>
  <c r="AQ664" i="2"/>
  <c r="AQ446" i="2"/>
  <c r="AQ695" i="2"/>
  <c r="AQ14" i="2"/>
  <c r="AQ330" i="2"/>
  <c r="AQ514" i="2"/>
  <c r="AQ359" i="2"/>
  <c r="AQ563" i="2"/>
  <c r="AQ406" i="2"/>
  <c r="AQ24" i="2"/>
  <c r="AQ46" i="2"/>
  <c r="AQ614" i="2"/>
  <c r="AQ568" i="2"/>
  <c r="AQ403" i="2"/>
  <c r="AQ225" i="2"/>
  <c r="AQ718" i="2"/>
  <c r="AQ45" i="2"/>
  <c r="AQ455" i="2"/>
  <c r="AQ505" i="2"/>
  <c r="AQ502" i="2"/>
  <c r="AQ465" i="2"/>
  <c r="AQ368" i="2"/>
  <c r="AQ728" i="2"/>
  <c r="AQ150" i="2"/>
  <c r="AQ399" i="2"/>
  <c r="AQ467" i="2"/>
  <c r="AQ261" i="2"/>
  <c r="AQ3" i="2"/>
  <c r="AQ222" i="2"/>
  <c r="AQ444" i="2"/>
  <c r="AQ56" i="2"/>
  <c r="AQ129" i="2"/>
  <c r="AQ171" i="2"/>
  <c r="AQ204" i="2"/>
  <c r="AQ528" i="2"/>
  <c r="AQ443" i="2"/>
  <c r="AQ210" i="2"/>
  <c r="AQ451" i="2"/>
  <c r="AQ64" i="2"/>
  <c r="AQ113" i="2"/>
  <c r="AQ155" i="2"/>
  <c r="AQ574" i="2"/>
  <c r="AQ584" i="2"/>
  <c r="AQ428" i="2"/>
  <c r="AQ105" i="2"/>
  <c r="AQ486" i="2"/>
  <c r="AQ169" i="2"/>
  <c r="AQ670" i="2"/>
  <c r="AQ154" i="2"/>
  <c r="AQ137" i="2"/>
  <c r="AQ400" i="2"/>
  <c r="AQ339" i="2"/>
  <c r="AQ211" i="2"/>
  <c r="AQ250" i="2"/>
  <c r="AQ208" i="2"/>
  <c r="AQ288" i="2"/>
  <c r="AQ633" i="2"/>
  <c r="AQ78" i="2"/>
  <c r="AQ143" i="2"/>
  <c r="AQ605" i="2"/>
  <c r="AQ216" i="2"/>
  <c r="AQ617" i="2"/>
  <c r="AQ454" i="2"/>
  <c r="AQ371" i="2"/>
  <c r="AQ114" i="2"/>
  <c r="AQ360" i="2"/>
  <c r="AQ167" i="2"/>
  <c r="AQ197" i="2"/>
  <c r="AQ342" i="2"/>
  <c r="AQ678" i="2"/>
  <c r="AQ53" i="2"/>
  <c r="AQ608" i="2"/>
  <c r="AQ81" i="2"/>
  <c r="AQ35" i="2"/>
  <c r="AQ547" i="2"/>
  <c r="AQ252" i="2"/>
  <c r="AQ67" i="2"/>
  <c r="AQ120" i="2"/>
  <c r="AQ223" i="2"/>
  <c r="AQ315" i="2"/>
  <c r="AQ509" i="2"/>
  <c r="AQ350" i="2"/>
  <c r="AQ366" i="2"/>
  <c r="AQ265" i="2"/>
  <c r="AQ311" i="2"/>
  <c r="AQ313" i="2"/>
  <c r="AQ527" i="2"/>
  <c r="AQ96" i="2"/>
  <c r="AQ507" i="2"/>
  <c r="AQ189" i="2"/>
  <c r="AQ725" i="2"/>
  <c r="AQ69" i="2"/>
  <c r="AQ262" i="2"/>
  <c r="AQ144" i="2"/>
  <c r="AQ15" i="2"/>
  <c r="AQ636" i="2"/>
  <c r="AQ160" i="2"/>
  <c r="AQ177" i="2"/>
  <c r="AQ162" i="2"/>
  <c r="AQ345" i="2"/>
  <c r="AQ47" i="2"/>
  <c r="AQ186" i="2"/>
  <c r="AQ41" i="2"/>
  <c r="AQ214" i="2"/>
  <c r="AQ679" i="2"/>
  <c r="AQ524" i="2"/>
  <c r="AQ402" i="2"/>
  <c r="AQ546" i="2"/>
  <c r="AQ674" i="2"/>
  <c r="AQ624" i="2"/>
  <c r="AQ103" i="2"/>
  <c r="AQ215" i="2"/>
  <c r="AQ175" i="2"/>
  <c r="AQ6" i="2"/>
  <c r="AQ115" i="2"/>
  <c r="AQ142" i="2"/>
  <c r="AQ658" i="2"/>
  <c r="AQ548" i="2"/>
  <c r="AQ49" i="2"/>
  <c r="AQ110" i="2"/>
  <c r="AQ2" i="2"/>
  <c r="AQ553" i="2"/>
  <c r="AQ37" i="2"/>
  <c r="AQ130" i="2"/>
  <c r="AQ98" i="2"/>
  <c r="AQ555" i="2"/>
  <c r="AQ348" i="2"/>
  <c r="AQ43" i="2"/>
  <c r="AQ263" i="2"/>
  <c r="AQ26" i="2"/>
  <c r="AQ420" i="2"/>
  <c r="AQ275" i="2"/>
  <c r="AQ126" i="2"/>
  <c r="AQ619" i="2"/>
  <c r="AQ504" i="2"/>
  <c r="AQ519" i="2"/>
  <c r="AQ68" i="2"/>
  <c r="AQ484" i="2"/>
  <c r="AQ405" i="2"/>
  <c r="AQ314" i="2"/>
  <c r="AQ117" i="2"/>
  <c r="AQ166" i="2"/>
  <c r="AQ676" i="2"/>
  <c r="AQ599" i="2"/>
  <c r="AQ552" i="2"/>
  <c r="AQ704" i="2"/>
  <c r="AQ10" i="2"/>
  <c r="AQ22" i="2"/>
  <c r="AQ180" i="2"/>
  <c r="AQ266" i="2"/>
  <c r="AQ212" i="2"/>
  <c r="AQ27" i="2"/>
  <c r="AQ459" i="2"/>
  <c r="AQ627" i="2"/>
  <c r="AQ643" i="2"/>
  <c r="AQ325" i="2"/>
  <c r="AQ376" i="2"/>
  <c r="AQ427" i="2"/>
  <c r="AQ487" i="2"/>
  <c r="AQ88" i="2"/>
  <c r="AQ146" i="2"/>
  <c r="AQ699" i="2"/>
  <c r="AQ409" i="2"/>
  <c r="AQ193" i="2"/>
  <c r="AQ595" i="2"/>
  <c r="AQ471" i="2"/>
  <c r="AQ25" i="2"/>
  <c r="AQ393" i="2"/>
  <c r="AQ200" i="2"/>
  <c r="AQ460" i="2"/>
  <c r="AQ11" i="2"/>
  <c r="AQ242" i="2"/>
  <c r="AQ206" i="2"/>
  <c r="AQ248" i="2"/>
  <c r="AQ201" i="2"/>
  <c r="AQ229" i="2"/>
  <c r="AQ520" i="2"/>
  <c r="AQ173" i="2"/>
  <c r="AQ264" i="2"/>
  <c r="AQ609" i="2"/>
  <c r="AQ598" i="2"/>
  <c r="AQ493" i="2"/>
  <c r="AQ18" i="2"/>
  <c r="AQ190" i="2"/>
  <c r="AQ333" i="2"/>
  <c r="AQ118" i="2"/>
  <c r="AQ17" i="2"/>
  <c r="AQ590" i="2"/>
  <c r="AQ369" i="2"/>
  <c r="AQ634" i="2"/>
  <c r="AQ332" i="2"/>
  <c r="AQ727" i="2"/>
  <c r="AQ77" i="2"/>
  <c r="AQ436" i="2"/>
  <c r="AQ449" i="2"/>
  <c r="AQ234" i="2"/>
  <c r="AQ698" i="2"/>
  <c r="AQ616" i="2"/>
  <c r="AQ127" i="2"/>
  <c r="AQ604" i="2"/>
  <c r="AQ66" i="2"/>
  <c r="AQ334" i="2"/>
  <c r="AQ587" i="2"/>
  <c r="AQ452" i="2"/>
  <c r="AQ123" i="2"/>
  <c r="AQ119" i="2"/>
  <c r="AQ640" i="2"/>
  <c r="AQ309" i="2"/>
  <c r="AQ380" i="2"/>
  <c r="AQ111" i="2"/>
  <c r="AQ472" i="2"/>
  <c r="AQ5" i="2"/>
  <c r="AQ387" i="2"/>
  <c r="AQ432" i="2"/>
  <c r="AQ148" i="2"/>
  <c r="AQ12" i="2"/>
  <c r="AQ690" i="2"/>
  <c r="AQ720" i="2"/>
  <c r="AQ156" i="2"/>
  <c r="AQ600" i="2"/>
  <c r="AQ423" i="2"/>
  <c r="AQ136" i="2"/>
  <c r="AQ663" i="2"/>
  <c r="AQ312" i="2"/>
  <c r="AQ652" i="2"/>
  <c r="AQ239" i="2"/>
  <c r="AQ622" i="2"/>
  <c r="AQ157" i="2"/>
  <c r="AQ697" i="2"/>
  <c r="AQ321" i="2"/>
  <c r="AQ86" i="2"/>
  <c r="AQ723" i="2"/>
  <c r="AQ318" i="2"/>
  <c r="AQ511" i="2"/>
  <c r="AQ290" i="2"/>
  <c r="AQ131" i="2"/>
  <c r="AQ224" i="2"/>
  <c r="AQ168" i="2"/>
  <c r="AQ34" i="2"/>
  <c r="AQ364" i="2"/>
  <c r="AQ184" i="2"/>
  <c r="AQ21" i="2"/>
  <c r="AQ93" i="2"/>
  <c r="AQ662" i="2"/>
  <c r="AQ497" i="2"/>
  <c r="AQ561" i="2"/>
  <c r="AQ648" i="2"/>
  <c r="AQ383" i="2"/>
  <c r="AQ328" i="2"/>
  <c r="AQ32" i="2"/>
  <c r="AQ94" i="2"/>
  <c r="AQ558" i="2"/>
  <c r="AQ51" i="2"/>
  <c r="AQ712" i="2"/>
  <c r="AQ529" i="2"/>
  <c r="AQ564" i="2"/>
  <c r="AQ578" i="2"/>
  <c r="AQ576" i="2"/>
  <c r="AQ347" i="2"/>
  <c r="AQ631" i="2"/>
  <c r="AQ721" i="2"/>
  <c r="AQ149" i="2"/>
  <c r="AQ430" i="2"/>
  <c r="AQ512" i="2"/>
  <c r="AQ260" i="2"/>
  <c r="AQ421" i="2"/>
  <c r="AQ357" i="2"/>
  <c r="AQ19" i="2"/>
  <c r="AQ476" i="2"/>
  <c r="AQ542" i="2"/>
  <c r="AQ281" i="2"/>
  <c r="AQ562" i="2"/>
  <c r="AQ246" i="2"/>
  <c r="AQ73" i="2"/>
  <c r="AQ346" i="2"/>
  <c r="AQ416" i="2"/>
  <c r="AQ597" i="2"/>
  <c r="AQ283" i="2"/>
  <c r="AQ195" i="2"/>
  <c r="AQ199" i="2"/>
  <c r="AQ469" i="2"/>
  <c r="AQ560" i="2"/>
  <c r="AQ134" i="2"/>
  <c r="AQ557" i="2"/>
  <c r="AQ33" i="2"/>
  <c r="AQ302" i="2"/>
  <c r="AQ447" i="2"/>
  <c r="AQ424" i="2"/>
  <c r="AQ174" i="2"/>
  <c r="AQ457" i="2"/>
  <c r="AQ536" i="2"/>
  <c r="AQ97" i="2"/>
  <c r="AQ362" i="2"/>
  <c r="AQ588" i="2"/>
  <c r="AQ706" i="2"/>
  <c r="AQ705" i="2"/>
  <c r="AQ468" i="2"/>
  <c r="AQ440" i="2"/>
  <c r="AQ715" i="2"/>
  <c r="AQ696" i="2"/>
  <c r="AQ488" i="2"/>
  <c r="AQ531" i="2"/>
  <c r="AQ477" i="2"/>
  <c r="AQ603" i="2"/>
  <c r="AQ310" i="2"/>
  <c r="AQ729" i="2"/>
  <c r="AQ218" i="2"/>
  <c r="AQ438" i="2"/>
  <c r="AQ592" i="2"/>
  <c r="AQ594" i="2"/>
  <c r="AQ80" i="2"/>
  <c r="AQ391" i="2"/>
  <c r="AQ606" i="2"/>
  <c r="AQ644" i="2"/>
  <c r="AQ161" i="2"/>
  <c r="AQ485" i="2"/>
  <c r="AQ384" i="2"/>
  <c r="AQ44" i="2"/>
  <c r="AQ475" i="2"/>
  <c r="AQ434" i="2"/>
  <c r="AQ322" i="2"/>
  <c r="AQ316" i="2"/>
  <c r="AQ429" i="2"/>
  <c r="AQ187" i="2"/>
  <c r="AQ258" i="2"/>
  <c r="AQ194" i="2"/>
  <c r="AQ581" i="2"/>
  <c r="AQ128" i="2"/>
  <c r="AQ92" i="2"/>
  <c r="AQ565" i="2"/>
  <c r="AQ76" i="2"/>
  <c r="AQ121" i="2"/>
  <c r="AQ647" i="2"/>
  <c r="AQ40" i="2"/>
  <c r="AQ651" i="2"/>
  <c r="AQ389" i="2"/>
  <c r="AQ716" i="2"/>
  <c r="AQ99" i="2"/>
  <c r="AQ172" i="2"/>
  <c r="AQ226" i="2"/>
  <c r="AQ495" i="2"/>
  <c r="AQ79" i="2"/>
  <c r="AQ278" i="2"/>
  <c r="AQ209" i="2"/>
  <c r="AQ62" i="2"/>
  <c r="AQ279" i="2"/>
  <c r="AQ52" i="2"/>
  <c r="AQ293" i="2"/>
  <c r="AQ642" i="2"/>
  <c r="AQ506" i="2"/>
  <c r="AQ613" i="2"/>
  <c r="AQ573" i="2"/>
  <c r="AQ675" i="2"/>
  <c r="AQ483" i="2"/>
  <c r="AQ48" i="2"/>
  <c r="AQ378" i="2"/>
  <c r="AQ637" i="2"/>
  <c r="AQ374" i="2"/>
  <c r="AQ221" i="2"/>
  <c r="AQ583" i="2"/>
  <c r="AQ653" i="2"/>
  <c r="AQ277" i="2"/>
  <c r="AQ307" i="2"/>
  <c r="AQ708" i="2"/>
  <c r="AQ601" i="2"/>
  <c r="AQ135" i="2"/>
  <c r="AQ42" i="2"/>
  <c r="AQ395" i="2"/>
  <c r="AQ235" i="2"/>
  <c r="AQ59" i="2"/>
  <c r="AQ401" i="2"/>
  <c r="AQ219" i="2"/>
  <c r="AQ694" i="2"/>
  <c r="AQ656" i="2"/>
  <c r="AQ414" i="2"/>
  <c r="AQ602" i="2"/>
  <c r="AQ270" i="2"/>
  <c r="AQ104" i="2"/>
  <c r="AQ269" i="2"/>
  <c r="AQ714" i="2"/>
  <c r="AQ256" i="2"/>
  <c r="AQ646" i="2"/>
  <c r="AQ217" i="2"/>
  <c r="AQ556" i="2"/>
  <c r="AQ106" i="2"/>
  <c r="AQ141" i="2"/>
  <c r="AQ133" i="2"/>
  <c r="AQ513" i="2"/>
  <c r="AQ732" i="2"/>
  <c r="AQ680" i="2"/>
  <c r="AQ36" i="2"/>
  <c r="AQ83" i="2"/>
  <c r="AQ537" i="2"/>
  <c r="AQ245" i="2"/>
  <c r="AQ621" i="2"/>
  <c r="AQ623" i="2"/>
  <c r="AQ709" i="2"/>
  <c r="AQ273" i="2"/>
  <c r="AQ508" i="2"/>
  <c r="AQ75" i="2"/>
  <c r="AQ170" i="2"/>
  <c r="AQ731" i="2"/>
  <c r="AQ299" i="2"/>
  <c r="AQ407" i="2"/>
  <c r="AQ523" i="2"/>
  <c r="AQ462" i="2"/>
  <c r="AQ489" i="2"/>
  <c r="AQ491" i="2"/>
  <c r="AQ701" i="2"/>
  <c r="AQ726" i="2"/>
  <c r="AQ681" i="2"/>
  <c r="AQ107" i="2"/>
  <c r="AQ630" i="2"/>
  <c r="AQ499" i="2"/>
  <c r="AQ593" i="2"/>
  <c r="AQ685" i="2"/>
  <c r="AQ437" i="2"/>
  <c r="AQ249" i="2"/>
  <c r="AQ673" i="2"/>
  <c r="AQ492" i="2"/>
  <c r="AQ335" i="2"/>
  <c r="AQ285" i="2"/>
  <c r="AQ254" i="2"/>
  <c r="AQ358" i="2"/>
  <c r="AQ85" i="2"/>
  <c r="AQ244" i="2"/>
  <c r="AQ530" i="2"/>
  <c r="AQ635" i="2"/>
  <c r="AQ385" i="2"/>
  <c r="AQ572" i="2"/>
  <c r="AQ191" i="2"/>
  <c r="AQ618" i="2"/>
  <c r="AQ470" i="2"/>
  <c r="AQ185" i="2"/>
  <c r="AQ392" i="2"/>
  <c r="AQ363" i="2"/>
  <c r="AQ301" i="2"/>
  <c r="AQ611" i="2"/>
  <c r="AQ582" i="2"/>
  <c r="AQ518" i="2"/>
  <c r="AQ717" i="2"/>
  <c r="AQ372" i="2"/>
  <c r="AQ304" i="2"/>
  <c r="AQ691" i="2"/>
  <c r="AQ515" i="2"/>
  <c r="AQ682" i="2"/>
  <c r="AQ284" i="2"/>
  <c r="AQ522" i="2"/>
  <c r="AQ388" i="2"/>
  <c r="AQ610" i="2"/>
  <c r="AQ533" i="2"/>
  <c r="AQ668" i="2"/>
  <c r="AQ638" i="2"/>
  <c r="AQ253" i="2"/>
  <c r="AQ319" i="2"/>
  <c r="AQ703" i="2"/>
  <c r="AQ683" i="2"/>
  <c r="AQ687" i="2"/>
  <c r="AQ612" i="2"/>
  <c r="AQ669" i="2"/>
  <c r="AQ479" i="2"/>
  <c r="AQ730" i="2"/>
  <c r="AQ464" i="2"/>
  <c r="AQ702" i="2"/>
  <c r="AQ559" i="2"/>
  <c r="AQ660" i="2"/>
  <c r="AQ659" i="2"/>
  <c r="AQ688" i="2"/>
  <c r="AQ686" i="2"/>
  <c r="AQ707" i="2"/>
  <c r="AQ700" i="2"/>
  <c r="AQ684" i="2"/>
  <c r="AQ719" i="2"/>
  <c r="AQ626" i="2"/>
  <c r="AQ596" i="2"/>
  <c r="AQ710" i="2"/>
  <c r="AQ711" i="2"/>
  <c r="AQ713" i="2"/>
  <c r="AK639" i="2"/>
  <c r="AR639" i="2" s="1"/>
  <c r="AK569" i="2"/>
  <c r="AR569" i="2" s="1"/>
  <c r="AK517" i="2"/>
  <c r="AK95" i="2"/>
  <c r="AK276" i="2"/>
  <c r="AK326" i="2"/>
  <c r="AK461" i="2"/>
  <c r="AR461" i="2" s="1"/>
  <c r="AK340" i="2"/>
  <c r="AR340" i="2" s="1"/>
  <c r="AK580" i="2"/>
  <c r="AR580" i="2" s="1"/>
  <c r="AK503" i="2"/>
  <c r="AR503" i="2" s="1"/>
  <c r="AK379" i="2"/>
  <c r="AR379" i="2" s="1"/>
  <c r="AK251" i="2"/>
  <c r="AK145" i="2"/>
  <c r="AK657" i="2"/>
  <c r="AR657" i="2" s="1"/>
  <c r="AK112" i="2"/>
  <c r="AR112" i="2" s="1"/>
  <c r="AK456" i="2"/>
  <c r="AR456" i="2" s="1"/>
  <c r="AK566" i="2"/>
  <c r="AR566" i="2" s="1"/>
  <c r="AK628" i="2"/>
  <c r="AR628" i="2" s="1"/>
  <c r="AK50" i="2"/>
  <c r="AR50" i="2" s="1"/>
  <c r="AK415" i="2"/>
  <c r="AR415" i="2" s="1"/>
  <c r="AK422" i="2"/>
  <c r="AR422" i="2" s="1"/>
  <c r="AK381" i="2"/>
  <c r="AR381" i="2" s="1"/>
  <c r="AK516" i="2"/>
  <c r="AR516" i="2" s="1"/>
  <c r="AK259" i="2"/>
  <c r="AR259" i="2" s="1"/>
  <c r="AK297" i="2"/>
  <c r="AR297" i="2" s="1"/>
  <c r="AK589" i="2"/>
  <c r="AR589" i="2" s="1"/>
  <c r="AK70" i="2"/>
  <c r="AR70" i="2" s="1"/>
  <c r="AK448" i="2"/>
  <c r="AK661" i="2"/>
  <c r="AR661" i="2" s="1"/>
  <c r="AK585" i="2"/>
  <c r="AR585" i="2" s="1"/>
  <c r="AK140" i="2"/>
  <c r="AR140" i="2" s="1"/>
  <c r="AK341" i="2"/>
  <c r="AR341" i="2" s="1"/>
  <c r="AK370" i="2"/>
  <c r="AR370" i="2" s="1"/>
  <c r="AK693" i="2"/>
  <c r="AR693" i="2" s="1"/>
  <c r="AK91" i="2"/>
  <c r="AR91" i="2" s="1"/>
  <c r="AK7" i="2"/>
  <c r="AK411" i="2"/>
  <c r="AK198" i="2"/>
  <c r="AK230" i="2"/>
  <c r="AR230" i="2" s="1"/>
  <c r="AK665" i="2"/>
  <c r="AR665" i="2" s="1"/>
  <c r="AK188" i="2"/>
  <c r="AR188" i="2" s="1"/>
  <c r="AK54" i="2"/>
  <c r="AR54" i="2" s="1"/>
  <c r="AK534" i="2"/>
  <c r="AR534" i="2" s="1"/>
  <c r="AK480" i="2"/>
  <c r="AR480" i="2" s="1"/>
  <c r="AK179" i="2"/>
  <c r="AR179" i="2" s="1"/>
  <c r="AK412" i="2"/>
  <c r="AR412" i="2" s="1"/>
  <c r="AK231" i="2"/>
  <c r="AR231" i="2" s="1"/>
  <c r="AK551" i="2"/>
  <c r="AR551" i="2" s="1"/>
  <c r="AK240" i="2"/>
  <c r="AK367" i="2"/>
  <c r="AR367" i="2" s="1"/>
  <c r="AK532" i="2"/>
  <c r="AR532" i="2" s="1"/>
  <c r="AK425" i="2"/>
  <c r="AR425" i="2" s="1"/>
  <c r="AK352" i="2"/>
  <c r="AK481" i="2"/>
  <c r="AR481" i="2" s="1"/>
  <c r="AK458" i="2"/>
  <c r="AK228" i="2"/>
  <c r="AK151" i="2"/>
  <c r="AR151" i="2" s="1"/>
  <c r="AK351" i="2"/>
  <c r="AR351" i="2" s="1"/>
  <c r="AK207" i="2"/>
  <c r="AR207" i="2" s="1"/>
  <c r="AK349" i="2"/>
  <c r="AK490" i="2"/>
  <c r="AR490" i="2" s="1"/>
  <c r="AK298" i="2"/>
  <c r="AR298" i="2" s="1"/>
  <c r="AK165" i="2"/>
  <c r="AR165" i="2" s="1"/>
  <c r="AK410" i="2"/>
  <c r="AR410" i="2" s="1"/>
  <c r="AK323" i="2"/>
  <c r="AK356" i="2"/>
  <c r="AR356" i="2" s="1"/>
  <c r="AK344" i="2"/>
  <c r="AK158" i="2"/>
  <c r="AR158" i="2" s="1"/>
  <c r="AK496" i="2"/>
  <c r="AR496" i="2" s="1"/>
  <c r="AK336" i="2"/>
  <c r="AR336" i="2" s="1"/>
  <c r="AK308" i="2"/>
  <c r="AR308" i="2" s="1"/>
  <c r="AK571" i="2"/>
  <c r="AR571" i="2" s="1"/>
  <c r="AK396" i="2"/>
  <c r="AR396" i="2" s="1"/>
  <c r="AK183" i="2"/>
  <c r="AR183" i="2" s="1"/>
  <c r="AK164" i="2"/>
  <c r="AK101" i="2"/>
  <c r="AR101" i="2" s="1"/>
  <c r="AK390" i="2"/>
  <c r="AR390" i="2" s="1"/>
  <c r="AK257" i="2"/>
  <c r="AR257" i="2" s="1"/>
  <c r="AK338" i="2"/>
  <c r="AK474" i="2"/>
  <c r="AR474" i="2" s="1"/>
  <c r="AK163" i="2"/>
  <c r="AR163" i="2" s="1"/>
  <c r="AK55" i="2"/>
  <c r="AK525" i="2"/>
  <c r="AR525" i="2" s="1"/>
  <c r="AK361" i="2"/>
  <c r="AK327" i="2"/>
  <c r="AR327" i="2" s="1"/>
  <c r="AK139" i="2"/>
  <c r="AK543" i="2"/>
  <c r="AR543" i="2" s="1"/>
  <c r="AK433" i="2"/>
  <c r="AR433" i="2" s="1"/>
  <c r="AK90" i="2"/>
  <c r="AK353" i="2"/>
  <c r="AK267" i="2"/>
  <c r="AR267" i="2" s="1"/>
  <c r="AK84" i="2"/>
  <c r="AK294" i="2"/>
  <c r="AR294" i="2" s="1"/>
  <c r="AK625" i="2"/>
  <c r="AR625" i="2" s="1"/>
  <c r="AK241" i="2"/>
  <c r="AK124" i="2"/>
  <c r="AR124" i="2" s="1"/>
  <c r="AK295" i="2"/>
  <c r="AR295" i="2" s="1"/>
  <c r="AK100" i="2"/>
  <c r="AK63" i="2"/>
  <c r="AK377" i="2"/>
  <c r="AR377" i="2" s="1"/>
  <c r="AK650" i="2"/>
  <c r="AR650" i="2" s="1"/>
  <c r="AK289" i="2"/>
  <c r="AR289" i="2" s="1"/>
  <c r="AK408" i="2"/>
  <c r="AR408" i="2" s="1"/>
  <c r="AK9" i="2"/>
  <c r="AR9" i="2" s="1"/>
  <c r="AK30" i="2"/>
  <c r="AR30" i="2" s="1"/>
  <c r="AK292" i="2"/>
  <c r="AK132" i="2"/>
  <c r="AR132" i="2" s="1"/>
  <c r="AK386" i="2"/>
  <c r="AR386" i="2" s="1"/>
  <c r="AK526" i="2"/>
  <c r="AR526" i="2" s="1"/>
  <c r="AK677" i="2"/>
  <c r="AR677" i="2" s="1"/>
  <c r="AK473" i="2"/>
  <c r="AR473" i="2" s="1"/>
  <c r="AK38" i="2"/>
  <c r="AK722" i="2"/>
  <c r="AR722" i="2" s="1"/>
  <c r="AK13" i="2"/>
  <c r="AR13" i="2" s="1"/>
  <c r="AK65" i="2"/>
  <c r="AK373" i="2"/>
  <c r="AR373" i="2" s="1"/>
  <c r="AK74" i="2"/>
  <c r="AK466" i="2"/>
  <c r="AR466" i="2" s="1"/>
  <c r="AK282" i="2"/>
  <c r="AR282" i="2" s="1"/>
  <c r="AK202" i="2"/>
  <c r="AR202" i="2" s="1"/>
  <c r="AK303" i="2"/>
  <c r="AR303" i="2" s="1"/>
  <c r="AK329" i="2"/>
  <c r="AK109" i="2"/>
  <c r="AR109" i="2" s="1"/>
  <c r="AK365" i="2"/>
  <c r="AR365" i="2" s="1"/>
  <c r="AK237" i="2"/>
  <c r="AR237" i="2" s="1"/>
  <c r="AK632" i="2"/>
  <c r="AR632" i="2" s="1"/>
  <c r="AK413" i="2"/>
  <c r="AR413" i="2" s="1"/>
  <c r="AK247" i="2"/>
  <c r="AK419" i="2"/>
  <c r="AK178" i="2"/>
  <c r="AK153" i="2"/>
  <c r="AK176" i="2"/>
  <c r="AR176" i="2" s="1"/>
  <c r="AK280" i="2"/>
  <c r="AK404" i="2"/>
  <c r="AR404" i="2" s="1"/>
  <c r="AK672" i="2"/>
  <c r="AR672" i="2" s="1"/>
  <c r="AK274" i="2"/>
  <c r="AR274" i="2" s="1"/>
  <c r="AK331" i="2"/>
  <c r="AR331" i="2" s="1"/>
  <c r="AK23" i="2"/>
  <c r="AK255" i="2"/>
  <c r="AK375" i="2"/>
  <c r="AR375" i="2" s="1"/>
  <c r="AK655" i="2"/>
  <c r="AR655" i="2" s="1"/>
  <c r="AK692" i="2"/>
  <c r="AR692" i="2" s="1"/>
  <c r="AK213" i="2"/>
  <c r="AR213" i="2" s="1"/>
  <c r="AK541" i="2"/>
  <c r="AR541" i="2" s="1"/>
  <c r="AK287" i="2"/>
  <c r="AR287" i="2" s="1"/>
  <c r="AK398" i="2"/>
  <c r="AK16" i="2"/>
  <c r="AK441" i="2"/>
  <c r="AR441" i="2" s="1"/>
  <c r="AK671" i="2"/>
  <c r="AR671" i="2" s="1"/>
  <c r="AK20" i="2"/>
  <c r="AK271" i="2"/>
  <c r="AR271" i="2" s="1"/>
  <c r="AK724" i="2"/>
  <c r="AR724" i="2" s="1"/>
  <c r="AK181" i="2"/>
  <c r="AK238" i="2"/>
  <c r="AK29" i="2"/>
  <c r="AK577" i="2"/>
  <c r="AR577" i="2" s="1"/>
  <c r="AK232" i="2"/>
  <c r="AR232" i="2" s="1"/>
  <c r="AK453" i="2"/>
  <c r="AR453" i="2" s="1"/>
  <c r="AK233" i="2"/>
  <c r="AR233" i="2" s="1"/>
  <c r="AK159" i="2"/>
  <c r="AR159" i="2" s="1"/>
  <c r="AK286" i="2"/>
  <c r="AK439" i="2"/>
  <c r="AK501" i="2"/>
  <c r="AR501" i="2" s="1"/>
  <c r="AK450" i="2"/>
  <c r="AR450" i="2" s="1"/>
  <c r="AK296" i="2"/>
  <c r="AR296" i="2" s="1"/>
  <c r="AK494" i="2"/>
  <c r="AR494" i="2" s="1"/>
  <c r="AK544" i="2"/>
  <c r="AR544" i="2" s="1"/>
  <c r="AK554" i="2"/>
  <c r="AR554" i="2" s="1"/>
  <c r="AK649" i="2"/>
  <c r="AR649" i="2" s="1"/>
  <c r="AK570" i="2"/>
  <c r="AR570" i="2" s="1"/>
  <c r="AK620" i="2"/>
  <c r="AR620" i="2" s="1"/>
  <c r="AK227" i="2"/>
  <c r="AK538" i="2"/>
  <c r="AR538" i="2" s="1"/>
  <c r="AK220" i="2"/>
  <c r="AK575" i="2"/>
  <c r="AR575" i="2" s="1"/>
  <c r="AK305" i="2"/>
  <c r="AR305" i="2" s="1"/>
  <c r="AK205" i="2"/>
  <c r="AK539" i="2"/>
  <c r="AR539" i="2" s="1"/>
  <c r="AK418" i="2"/>
  <c r="AR418" i="2" s="1"/>
  <c r="AK108" i="2"/>
  <c r="AR108" i="2" s="1"/>
  <c r="AK607" i="2"/>
  <c r="AR607" i="2" s="1"/>
  <c r="AK28" i="2"/>
  <c r="AK478" i="2"/>
  <c r="AK667" i="2"/>
  <c r="AR667" i="2" s="1"/>
  <c r="AK463" i="2"/>
  <c r="AK689" i="2"/>
  <c r="AR689" i="2" s="1"/>
  <c r="AK236" i="2"/>
  <c r="AK72" i="2"/>
  <c r="AK654" i="2"/>
  <c r="AR654" i="2" s="1"/>
  <c r="AK196" i="2"/>
  <c r="AK306" i="2"/>
  <c r="AR306" i="2" s="1"/>
  <c r="AK102" i="2"/>
  <c r="AR102" i="2" s="1"/>
  <c r="AK579" i="2"/>
  <c r="AR579" i="2" s="1"/>
  <c r="AK192" i="2"/>
  <c r="AR192" i="2" s="1"/>
  <c r="AK641" i="2"/>
  <c r="AR641" i="2" s="1"/>
  <c r="AK615" i="2"/>
  <c r="AR615" i="2" s="1"/>
  <c r="AK317" i="2"/>
  <c r="AK116" i="2"/>
  <c r="AK442" i="2"/>
  <c r="AR442" i="2" s="1"/>
  <c r="AK498" i="2"/>
  <c r="AR498" i="2" s="1"/>
  <c r="AK549" i="2"/>
  <c r="AK591" i="2"/>
  <c r="AR591" i="2" s="1"/>
  <c r="AK645" i="2"/>
  <c r="AR645" i="2" s="1"/>
  <c r="AK354" i="2"/>
  <c r="AR354" i="2" s="1"/>
  <c r="AK272" i="2"/>
  <c r="AK60" i="2"/>
  <c r="AK417" i="2"/>
  <c r="AR417" i="2" s="1"/>
  <c r="AK567" i="2"/>
  <c r="AR567" i="2" s="1"/>
  <c r="AK57" i="2"/>
  <c r="AR57" i="2" s="1"/>
  <c r="AK324" i="2"/>
  <c r="AK535" i="2"/>
  <c r="AR535" i="2" s="1"/>
  <c r="AK125" i="2"/>
  <c r="AK61" i="2"/>
  <c r="AK58" i="2"/>
  <c r="AK122" i="2"/>
  <c r="AR122" i="2" s="1"/>
  <c r="AK500" i="2"/>
  <c r="AR500" i="2" s="1"/>
  <c r="AK435" i="2"/>
  <c r="AR435" i="2" s="1"/>
  <c r="AK268" i="2"/>
  <c r="AR268" i="2" s="1"/>
  <c r="AK521" i="2"/>
  <c r="AR521" i="2" s="1"/>
  <c r="AK550" i="2"/>
  <c r="AR550" i="2" s="1"/>
  <c r="AK71" i="2"/>
  <c r="AK243" i="2"/>
  <c r="AK203" i="2"/>
  <c r="AR203" i="2" s="1"/>
  <c r="AK138" i="2"/>
  <c r="AR138" i="2" s="1"/>
  <c r="AK8" i="2"/>
  <c r="AK629" i="2"/>
  <c r="AR629" i="2" s="1"/>
  <c r="AK482" i="2"/>
  <c r="AR482" i="2" s="1"/>
  <c r="AK320" i="2"/>
  <c r="AK431" i="2"/>
  <c r="AR431" i="2" s="1"/>
  <c r="AK510" i="2"/>
  <c r="AR510" i="2" s="1"/>
  <c r="AK291" i="2"/>
  <c r="AR291" i="2" s="1"/>
  <c r="AK4" i="2"/>
  <c r="AK147" i="2"/>
  <c r="AK39" i="2"/>
  <c r="AK152" i="2"/>
  <c r="AK337" i="2"/>
  <c r="AR337" i="2" s="1"/>
  <c r="AK355" i="2"/>
  <c r="AK666" i="2"/>
  <c r="AR666" i="2" s="1"/>
  <c r="AK31" i="2"/>
  <c r="AK89" i="2"/>
  <c r="AK394" i="2"/>
  <c r="AR394" i="2" s="1"/>
  <c r="AK397" i="2"/>
  <c r="AR397" i="2" s="1"/>
  <c r="AK87" i="2"/>
  <c r="AK82" i="2"/>
  <c r="AK540" i="2"/>
  <c r="AR540" i="2" s="1"/>
  <c r="AK545" i="2"/>
  <c r="AR545" i="2" s="1"/>
  <c r="AK426" i="2"/>
  <c r="AR426" i="2" s="1"/>
  <c r="AK445" i="2"/>
  <c r="AK382" i="2"/>
  <c r="AR382" i="2" s="1"/>
  <c r="AK343" i="2"/>
  <c r="AK300" i="2"/>
  <c r="AR300" i="2" s="1"/>
  <c r="AK586" i="2"/>
  <c r="AR586" i="2" s="1"/>
  <c r="AK182" i="2"/>
  <c r="AR182" i="2" s="1"/>
  <c r="AK664" i="2"/>
  <c r="AR664" i="2" s="1"/>
  <c r="AK446" i="2"/>
  <c r="AR446" i="2" s="1"/>
  <c r="AK695" i="2"/>
  <c r="AR695" i="2" s="1"/>
  <c r="AK14" i="2"/>
  <c r="AK330" i="2"/>
  <c r="AR330" i="2" s="1"/>
  <c r="AK514" i="2"/>
  <c r="AK359" i="2"/>
  <c r="AK563" i="2"/>
  <c r="AR563" i="2" s="1"/>
  <c r="AK406" i="2"/>
  <c r="AR406" i="2" s="1"/>
  <c r="AK24" i="2"/>
  <c r="AK46" i="2"/>
  <c r="AK614" i="2"/>
  <c r="AR614" i="2" s="1"/>
  <c r="AK568" i="2"/>
  <c r="AR568" i="2" s="1"/>
  <c r="AK403" i="2"/>
  <c r="AR403" i="2" s="1"/>
  <c r="AK225" i="2"/>
  <c r="AK718" i="2"/>
  <c r="AR718" i="2" s="1"/>
  <c r="AK45" i="2"/>
  <c r="AK455" i="2"/>
  <c r="AK505" i="2"/>
  <c r="AR505" i="2" s="1"/>
  <c r="AK502" i="2"/>
  <c r="AR502" i="2" s="1"/>
  <c r="AK465" i="2"/>
  <c r="AK368" i="2"/>
  <c r="AK728" i="2"/>
  <c r="AR728" i="2" s="1"/>
  <c r="AK150" i="2"/>
  <c r="AR150" i="2" s="1"/>
  <c r="AK399" i="2"/>
  <c r="AR399" i="2" s="1"/>
  <c r="AK467" i="2"/>
  <c r="AR467" i="2" s="1"/>
  <c r="AK261" i="2"/>
  <c r="AR261" i="2" s="1"/>
  <c r="AK3" i="2"/>
  <c r="AK222" i="2"/>
  <c r="AK444" i="2"/>
  <c r="AR444" i="2" s="1"/>
  <c r="AK56" i="2"/>
  <c r="AK129" i="2"/>
  <c r="AR129" i="2" s="1"/>
  <c r="AK171" i="2"/>
  <c r="AK204" i="2"/>
  <c r="AK528" i="2"/>
  <c r="AR528" i="2" s="1"/>
  <c r="AK443" i="2"/>
  <c r="AR443" i="2" s="1"/>
  <c r="AK210" i="2"/>
  <c r="AR210" i="2" s="1"/>
  <c r="AK451" i="2"/>
  <c r="AR451" i="2" s="1"/>
  <c r="AK64" i="2"/>
  <c r="AK113" i="2"/>
  <c r="AR113" i="2" s="1"/>
  <c r="AK155" i="2"/>
  <c r="AR155" i="2" s="1"/>
  <c r="AK574" i="2"/>
  <c r="AK584" i="2"/>
  <c r="AR584" i="2" s="1"/>
  <c r="AK428" i="2"/>
  <c r="AR428" i="2" s="1"/>
  <c r="AK105" i="2"/>
  <c r="AK486" i="2"/>
  <c r="AK169" i="2"/>
  <c r="AK670" i="2"/>
  <c r="AR670" i="2" s="1"/>
  <c r="AK154" i="2"/>
  <c r="AK137" i="2"/>
  <c r="AK400" i="2"/>
  <c r="AR400" i="2" s="1"/>
  <c r="AK339" i="2"/>
  <c r="AR339" i="2" s="1"/>
  <c r="AK211" i="2"/>
  <c r="AK250" i="2"/>
  <c r="AR250" i="2" s="1"/>
  <c r="AK208" i="2"/>
  <c r="AK288" i="2"/>
  <c r="AK633" i="2"/>
  <c r="AR633" i="2" s="1"/>
  <c r="AK78" i="2"/>
  <c r="AR78" i="2" s="1"/>
  <c r="AK143" i="2"/>
  <c r="AR143" i="2" s="1"/>
  <c r="AK605" i="2"/>
  <c r="AR605" i="2" s="1"/>
  <c r="AK216" i="2"/>
  <c r="AR216" i="2" s="1"/>
  <c r="AK617" i="2"/>
  <c r="AK454" i="2"/>
  <c r="AR454" i="2" s="1"/>
  <c r="AK371" i="2"/>
  <c r="AR371" i="2" s="1"/>
  <c r="AK114" i="2"/>
  <c r="AK360" i="2"/>
  <c r="AR360" i="2" s="1"/>
  <c r="AK167" i="2"/>
  <c r="AK197" i="2"/>
  <c r="AR197" i="2" s="1"/>
  <c r="AK342" i="2"/>
  <c r="AR342" i="2" s="1"/>
  <c r="AK678" i="2"/>
  <c r="AR678" i="2" s="1"/>
  <c r="AK53" i="2"/>
  <c r="AK608" i="2"/>
  <c r="AR608" i="2" s="1"/>
  <c r="AK81" i="2"/>
  <c r="AK35" i="2"/>
  <c r="AK547" i="2"/>
  <c r="AR547" i="2" s="1"/>
  <c r="AK252" i="2"/>
  <c r="AR252" i="2" s="1"/>
  <c r="AK67" i="2"/>
  <c r="AR67" i="2" s="1"/>
  <c r="AK120" i="2"/>
  <c r="AK223" i="2"/>
  <c r="AR223" i="2" s="1"/>
  <c r="AK315" i="2"/>
  <c r="AR315" i="2" s="1"/>
  <c r="AK509" i="2"/>
  <c r="AR509" i="2" s="1"/>
  <c r="AK350" i="2"/>
  <c r="AR350" i="2" s="1"/>
  <c r="AK366" i="2"/>
  <c r="AR366" i="2" s="1"/>
  <c r="AK265" i="2"/>
  <c r="AK311" i="2"/>
  <c r="AK313" i="2"/>
  <c r="AK527" i="2"/>
  <c r="AR527" i="2" s="1"/>
  <c r="AK96" i="2"/>
  <c r="AK507" i="2"/>
  <c r="AR507" i="2" s="1"/>
  <c r="AK189" i="2"/>
  <c r="AR189" i="2" s="1"/>
  <c r="AK725" i="2"/>
  <c r="AR725" i="2" s="1"/>
  <c r="AK69" i="2"/>
  <c r="AK262" i="2"/>
  <c r="AR262" i="2" s="1"/>
  <c r="AK144" i="2"/>
  <c r="AR144" i="2" s="1"/>
  <c r="AK15" i="2"/>
  <c r="AR15" i="2" s="1"/>
  <c r="AK636" i="2"/>
  <c r="AR636" i="2" s="1"/>
  <c r="AK160" i="2"/>
  <c r="AK177" i="2"/>
  <c r="AR177" i="2" s="1"/>
  <c r="AK162" i="2"/>
  <c r="AR162" i="2" s="1"/>
  <c r="AK345" i="2"/>
  <c r="AR345" i="2" s="1"/>
  <c r="AK47" i="2"/>
  <c r="AK186" i="2"/>
  <c r="AK41" i="2"/>
  <c r="AR41" i="2" s="1"/>
  <c r="AK214" i="2"/>
  <c r="AK679" i="2"/>
  <c r="AR679" i="2" s="1"/>
  <c r="AK524" i="2"/>
  <c r="AR524" i="2" s="1"/>
  <c r="AK402" i="2"/>
  <c r="AK546" i="2"/>
  <c r="AK674" i="2"/>
  <c r="AR674" i="2" s="1"/>
  <c r="AK624" i="2"/>
  <c r="AR624" i="2" s="1"/>
  <c r="AK103" i="2"/>
  <c r="AK215" i="2"/>
  <c r="AK175" i="2"/>
  <c r="AK6" i="2"/>
  <c r="AK115" i="2"/>
  <c r="AR115" i="2" s="1"/>
  <c r="AK142" i="2"/>
  <c r="AK658" i="2"/>
  <c r="AR658" i="2" s="1"/>
  <c r="AK548" i="2"/>
  <c r="AR548" i="2" s="1"/>
  <c r="AK49" i="2"/>
  <c r="AK110" i="2"/>
  <c r="AR110" i="2" s="1"/>
  <c r="AK2" i="2"/>
  <c r="AK553" i="2"/>
  <c r="AR553" i="2" s="1"/>
  <c r="AK37" i="2"/>
  <c r="AK130" i="2"/>
  <c r="AR130" i="2" s="1"/>
  <c r="AK98" i="2"/>
  <c r="AR98" i="2" s="1"/>
  <c r="AK555" i="2"/>
  <c r="AR555" i="2" s="1"/>
  <c r="AK348" i="2"/>
  <c r="AR348" i="2" s="1"/>
  <c r="AK43" i="2"/>
  <c r="AR43" i="2" s="1"/>
  <c r="AK263" i="2"/>
  <c r="AK26" i="2"/>
  <c r="AK420" i="2"/>
  <c r="AR420" i="2" s="1"/>
  <c r="AK275" i="2"/>
  <c r="AR275" i="2" s="1"/>
  <c r="AK126" i="2"/>
  <c r="AR126" i="2" s="1"/>
  <c r="AK619" i="2"/>
  <c r="AR619" i="2" s="1"/>
  <c r="AK504" i="2"/>
  <c r="AR504" i="2" s="1"/>
  <c r="AK519" i="2"/>
  <c r="AR519" i="2" s="1"/>
  <c r="AK68" i="2"/>
  <c r="AK484" i="2"/>
  <c r="AR484" i="2" s="1"/>
  <c r="AK405" i="2"/>
  <c r="AR405" i="2" s="1"/>
  <c r="AK314" i="2"/>
  <c r="AR314" i="2" s="1"/>
  <c r="AK117" i="2"/>
  <c r="AR117" i="2" s="1"/>
  <c r="AK166" i="2"/>
  <c r="AK676" i="2"/>
  <c r="AR676" i="2" s="1"/>
  <c r="AK599" i="2"/>
  <c r="AR599" i="2" s="1"/>
  <c r="AK552" i="2"/>
  <c r="AR552" i="2" s="1"/>
  <c r="AK704" i="2"/>
  <c r="AR704" i="2" s="1"/>
  <c r="AK10" i="2"/>
  <c r="AR10" i="2" s="1"/>
  <c r="AK22" i="2"/>
  <c r="AK180" i="2"/>
  <c r="AR180" i="2" s="1"/>
  <c r="AK266" i="2"/>
  <c r="AR266" i="2" s="1"/>
  <c r="AK212" i="2"/>
  <c r="AK27" i="2"/>
  <c r="AK459" i="2"/>
  <c r="AR459" i="2" s="1"/>
  <c r="AK627" i="2"/>
  <c r="AR627" i="2" s="1"/>
  <c r="AK643" i="2"/>
  <c r="AR643" i="2" s="1"/>
  <c r="AK325" i="2"/>
  <c r="AR325" i="2" s="1"/>
  <c r="AK376" i="2"/>
  <c r="AR376" i="2" s="1"/>
  <c r="AK427" i="2"/>
  <c r="AR427" i="2" s="1"/>
  <c r="AK487" i="2"/>
  <c r="AR487" i="2" s="1"/>
  <c r="AK88" i="2"/>
  <c r="AK146" i="2"/>
  <c r="AK699" i="2"/>
  <c r="AR699" i="2" s="1"/>
  <c r="AK409" i="2"/>
  <c r="AR409" i="2" s="1"/>
  <c r="AK193" i="2"/>
  <c r="AR193" i="2" s="1"/>
  <c r="AK595" i="2"/>
  <c r="AR595" i="2" s="1"/>
  <c r="AK471" i="2"/>
  <c r="AK25" i="2"/>
  <c r="AK393" i="2"/>
  <c r="AR393" i="2" s="1"/>
  <c r="AK200" i="2"/>
  <c r="AR200" i="2" s="1"/>
  <c r="AK460" i="2"/>
  <c r="AR460" i="2" s="1"/>
  <c r="AK11" i="2"/>
  <c r="AK242" i="2"/>
  <c r="AR242" i="2" s="1"/>
  <c r="AK206" i="2"/>
  <c r="AR206" i="2" s="1"/>
  <c r="AK248" i="2"/>
  <c r="AR248" i="2" s="1"/>
  <c r="AK201" i="2"/>
  <c r="AR201" i="2" s="1"/>
  <c r="AK229" i="2"/>
  <c r="AK520" i="2"/>
  <c r="AR520" i="2" s="1"/>
  <c r="AK173" i="2"/>
  <c r="AK264" i="2"/>
  <c r="AK609" i="2"/>
  <c r="AK598" i="2"/>
  <c r="AR598" i="2" s="1"/>
  <c r="AK493" i="2"/>
  <c r="AR493" i="2" s="1"/>
  <c r="AK18" i="2"/>
  <c r="AK190" i="2"/>
  <c r="AK333" i="2"/>
  <c r="AR333" i="2" s="1"/>
  <c r="AK118" i="2"/>
  <c r="AR118" i="2" s="1"/>
  <c r="AK17" i="2"/>
  <c r="AK590" i="2"/>
  <c r="AR590" i="2" s="1"/>
  <c r="AK369" i="2"/>
  <c r="AR369" i="2" s="1"/>
  <c r="AK634" i="2"/>
  <c r="AR634" i="2" s="1"/>
  <c r="AK332" i="2"/>
  <c r="AR332" i="2" s="1"/>
  <c r="AK727" i="2"/>
  <c r="AR727" i="2" s="1"/>
  <c r="AK77" i="2"/>
  <c r="AK436" i="2"/>
  <c r="AR436" i="2" s="1"/>
  <c r="AK449" i="2"/>
  <c r="AK234" i="2"/>
  <c r="AK698" i="2"/>
  <c r="AR698" i="2" s="1"/>
  <c r="AK616" i="2"/>
  <c r="AR616" i="2" s="1"/>
  <c r="AK127" i="2"/>
  <c r="AK604" i="2"/>
  <c r="AR604" i="2" s="1"/>
  <c r="AK66" i="2"/>
  <c r="AK334" i="2"/>
  <c r="AR334" i="2" s="1"/>
  <c r="AK587" i="2"/>
  <c r="AR587" i="2" s="1"/>
  <c r="AK452" i="2"/>
  <c r="AK123" i="2"/>
  <c r="AK119" i="2"/>
  <c r="AR119" i="2" s="1"/>
  <c r="AK640" i="2"/>
  <c r="AR640" i="2" s="1"/>
  <c r="AK309" i="2"/>
  <c r="AR309" i="2" s="1"/>
  <c r="AK380" i="2"/>
  <c r="AR380" i="2" s="1"/>
  <c r="AK111" i="2"/>
  <c r="AR111" i="2" s="1"/>
  <c r="AK472" i="2"/>
  <c r="AR472" i="2" s="1"/>
  <c r="AK5" i="2"/>
  <c r="AK387" i="2"/>
  <c r="AR387" i="2" s="1"/>
  <c r="AK432" i="2"/>
  <c r="AR432" i="2" s="1"/>
  <c r="AK148" i="2"/>
  <c r="AK12" i="2"/>
  <c r="AK690" i="2"/>
  <c r="AR690" i="2" s="1"/>
  <c r="AK720" i="2"/>
  <c r="AR720" i="2" s="1"/>
  <c r="AK156" i="2"/>
  <c r="AK600" i="2"/>
  <c r="AR600" i="2" s="1"/>
  <c r="AK423" i="2"/>
  <c r="AR423" i="2" s="1"/>
  <c r="AK136" i="2"/>
  <c r="AR136" i="2" s="1"/>
  <c r="AK663" i="2"/>
  <c r="AR663" i="2" s="1"/>
  <c r="AK312" i="2"/>
  <c r="AK652" i="2"/>
  <c r="AR652" i="2" s="1"/>
  <c r="AK239" i="2"/>
  <c r="AR239" i="2" s="1"/>
  <c r="AK622" i="2"/>
  <c r="AR622" i="2" s="1"/>
  <c r="AK157" i="2"/>
  <c r="AK697" i="2"/>
  <c r="AR697" i="2" s="1"/>
  <c r="AK321" i="2"/>
  <c r="AR321" i="2" s="1"/>
  <c r="AK86" i="2"/>
  <c r="AK723" i="2"/>
  <c r="AR723" i="2" s="1"/>
  <c r="AK318" i="2"/>
  <c r="AR318" i="2" s="1"/>
  <c r="AK511" i="2"/>
  <c r="AR511" i="2" s="1"/>
  <c r="AK290" i="2"/>
  <c r="AR290" i="2" s="1"/>
  <c r="AK131" i="2"/>
  <c r="AR131" i="2" s="1"/>
  <c r="AK224" i="2"/>
  <c r="AR224" i="2" s="1"/>
  <c r="AK168" i="2"/>
  <c r="AR168" i="2" s="1"/>
  <c r="AK34" i="2"/>
  <c r="AK364" i="2"/>
  <c r="AR364" i="2" s="1"/>
  <c r="AK184" i="2"/>
  <c r="AK21" i="2"/>
  <c r="AK93" i="2"/>
  <c r="AK662" i="2"/>
  <c r="AR662" i="2" s="1"/>
  <c r="AK497" i="2"/>
  <c r="AR497" i="2" s="1"/>
  <c r="AK561" i="2"/>
  <c r="AR561" i="2" s="1"/>
  <c r="AK648" i="2"/>
  <c r="AR648" i="2" s="1"/>
  <c r="AK383" i="2"/>
  <c r="AR383" i="2" s="1"/>
  <c r="AK328" i="2"/>
  <c r="AK32" i="2"/>
  <c r="AK94" i="2"/>
  <c r="AR94" i="2" s="1"/>
  <c r="AK558" i="2"/>
  <c r="AR558" i="2" s="1"/>
  <c r="AK51" i="2"/>
  <c r="AK712" i="2"/>
  <c r="AR712" i="2" s="1"/>
  <c r="AK529" i="2"/>
  <c r="AR529" i="2" s="1"/>
  <c r="AK564" i="2"/>
  <c r="AR564" i="2" s="1"/>
  <c r="AK578" i="2"/>
  <c r="AR578" i="2" s="1"/>
  <c r="AK576" i="2"/>
  <c r="AR576" i="2" s="1"/>
  <c r="AK347" i="2"/>
  <c r="AR347" i="2" s="1"/>
  <c r="AK631" i="2"/>
  <c r="AR631" i="2" s="1"/>
  <c r="AK721" i="2"/>
  <c r="AR721" i="2" s="1"/>
  <c r="AK149" i="2"/>
  <c r="AR149" i="2" s="1"/>
  <c r="AK430" i="2"/>
  <c r="AK512" i="2"/>
  <c r="AR512" i="2" s="1"/>
  <c r="AK260" i="2"/>
  <c r="AK421" i="2"/>
  <c r="AR421" i="2" s="1"/>
  <c r="AK357" i="2"/>
  <c r="AR357" i="2" s="1"/>
  <c r="AK19" i="2"/>
  <c r="AK476" i="2"/>
  <c r="AK542" i="2"/>
  <c r="AR542" i="2" s="1"/>
  <c r="AK281" i="2"/>
  <c r="AK562" i="2"/>
  <c r="AR562" i="2" s="1"/>
  <c r="AK246" i="2"/>
  <c r="AK73" i="2"/>
  <c r="AR73" i="2" s="1"/>
  <c r="AK346" i="2"/>
  <c r="AK416" i="2"/>
  <c r="AR416" i="2" s="1"/>
  <c r="AK597" i="2"/>
  <c r="AR597" i="2" s="1"/>
  <c r="AK283" i="2"/>
  <c r="AR283" i="2" s="1"/>
  <c r="AK195" i="2"/>
  <c r="AK199" i="2"/>
  <c r="AR199" i="2" s="1"/>
  <c r="AK469" i="2"/>
  <c r="AR469" i="2" s="1"/>
  <c r="AK560" i="2"/>
  <c r="AR560" i="2" s="1"/>
  <c r="AK134" i="2"/>
  <c r="AR134" i="2" s="1"/>
  <c r="AK557" i="2"/>
  <c r="AK33" i="2"/>
  <c r="AK302" i="2"/>
  <c r="AK447" i="2"/>
  <c r="AR447" i="2" s="1"/>
  <c r="AK424" i="2"/>
  <c r="AR424" i="2" s="1"/>
  <c r="AK174" i="2"/>
  <c r="AK457" i="2"/>
  <c r="AR457" i="2" s="1"/>
  <c r="AK536" i="2"/>
  <c r="AR536" i="2" s="1"/>
  <c r="AK97" i="2"/>
  <c r="AK362" i="2"/>
  <c r="AR362" i="2" s="1"/>
  <c r="AK588" i="2"/>
  <c r="AR588" i="2" s="1"/>
  <c r="AK706" i="2"/>
  <c r="AR706" i="2" s="1"/>
  <c r="AK705" i="2"/>
  <c r="AR705" i="2" s="1"/>
  <c r="AK468" i="2"/>
  <c r="AR468" i="2" s="1"/>
  <c r="AK440" i="2"/>
  <c r="AR440" i="2" s="1"/>
  <c r="AK715" i="2"/>
  <c r="AR715" i="2" s="1"/>
  <c r="AK696" i="2"/>
  <c r="AR696" i="2" s="1"/>
  <c r="AK488" i="2"/>
  <c r="AR488" i="2" s="1"/>
  <c r="AK531" i="2"/>
  <c r="AK477" i="2"/>
  <c r="AR477" i="2" s="1"/>
  <c r="AK603" i="2"/>
  <c r="AR603" i="2" s="1"/>
  <c r="AK310" i="2"/>
  <c r="AR310" i="2" s="1"/>
  <c r="AK729" i="2"/>
  <c r="AR729" i="2" s="1"/>
  <c r="AK218" i="2"/>
  <c r="AK438" i="2"/>
  <c r="AR438" i="2" s="1"/>
  <c r="AK592" i="2"/>
  <c r="AR592" i="2" s="1"/>
  <c r="AK594" i="2"/>
  <c r="AR594" i="2" s="1"/>
  <c r="AK80" i="2"/>
  <c r="AK391" i="2"/>
  <c r="AR391" i="2" s="1"/>
  <c r="AK606" i="2"/>
  <c r="AR606" i="2" s="1"/>
  <c r="AK644" i="2"/>
  <c r="AR644" i="2" s="1"/>
  <c r="AK161" i="2"/>
  <c r="AR161" i="2" s="1"/>
  <c r="AK485" i="2"/>
  <c r="AR485" i="2" s="1"/>
  <c r="AK384" i="2"/>
  <c r="AR384" i="2" s="1"/>
  <c r="AK44" i="2"/>
  <c r="AK475" i="2"/>
  <c r="AR475" i="2" s="1"/>
  <c r="AK434" i="2"/>
  <c r="AR434" i="2" s="1"/>
  <c r="AK322" i="2"/>
  <c r="AR322" i="2" s="1"/>
  <c r="AK316" i="2"/>
  <c r="AR316" i="2" s="1"/>
  <c r="AK429" i="2"/>
  <c r="AR429" i="2" s="1"/>
  <c r="AK187" i="2"/>
  <c r="AK258" i="2"/>
  <c r="AK194" i="2"/>
  <c r="AR194" i="2" s="1"/>
  <c r="AK581" i="2"/>
  <c r="AR581" i="2" s="1"/>
  <c r="AK128" i="2"/>
  <c r="AK92" i="2"/>
  <c r="AR92" i="2" s="1"/>
  <c r="AK565" i="2"/>
  <c r="AR565" i="2" s="1"/>
  <c r="AK76" i="2"/>
  <c r="AK121" i="2"/>
  <c r="AK647" i="2"/>
  <c r="AR647" i="2" s="1"/>
  <c r="AK40" i="2"/>
  <c r="AK651" i="2"/>
  <c r="AR651" i="2" s="1"/>
  <c r="AK389" i="2"/>
  <c r="AK716" i="2"/>
  <c r="AR716" i="2" s="1"/>
  <c r="AK99" i="2"/>
  <c r="AR99" i="2" s="1"/>
  <c r="AK172" i="2"/>
  <c r="AR172" i="2" s="1"/>
  <c r="AK226" i="2"/>
  <c r="AR226" i="2" s="1"/>
  <c r="AK495" i="2"/>
  <c r="AR495" i="2" s="1"/>
  <c r="AK79" i="2"/>
  <c r="AR79" i="2" s="1"/>
  <c r="AK278" i="2"/>
  <c r="AK209" i="2"/>
  <c r="AR209" i="2" s="1"/>
  <c r="AK62" i="2"/>
  <c r="AR62" i="2" s="1"/>
  <c r="AK279" i="2"/>
  <c r="AK52" i="2"/>
  <c r="AK293" i="2"/>
  <c r="AR293" i="2" s="1"/>
  <c r="AK642" i="2"/>
  <c r="AR642" i="2" s="1"/>
  <c r="AK506" i="2"/>
  <c r="AR506" i="2" s="1"/>
  <c r="AK613" i="2"/>
  <c r="AR613" i="2" s="1"/>
  <c r="AK573" i="2"/>
  <c r="AR573" i="2" s="1"/>
  <c r="AK675" i="2"/>
  <c r="AR675" i="2" s="1"/>
  <c r="AK483" i="2"/>
  <c r="AK48" i="2"/>
  <c r="AR48" i="2" s="1"/>
  <c r="AK378" i="2"/>
  <c r="AR378" i="2" s="1"/>
  <c r="AK637" i="2"/>
  <c r="AR637" i="2" s="1"/>
  <c r="AK374" i="2"/>
  <c r="AR374" i="2" s="1"/>
  <c r="AK221" i="2"/>
  <c r="AR221" i="2" s="1"/>
  <c r="AK583" i="2"/>
  <c r="AR583" i="2" s="1"/>
  <c r="AK653" i="2"/>
  <c r="AR653" i="2" s="1"/>
  <c r="AK277" i="2"/>
  <c r="AK307" i="2"/>
  <c r="AK708" i="2"/>
  <c r="AR708" i="2" s="1"/>
  <c r="AK601" i="2"/>
  <c r="AR601" i="2" s="1"/>
  <c r="AK135" i="2"/>
  <c r="AR135" i="2" s="1"/>
  <c r="AK42" i="2"/>
  <c r="AK395" i="2"/>
  <c r="AR395" i="2" s="1"/>
  <c r="AK235" i="2"/>
  <c r="AK59" i="2"/>
  <c r="AK401" i="2"/>
  <c r="AR401" i="2" s="1"/>
  <c r="AK219" i="2"/>
  <c r="AK694" i="2"/>
  <c r="AR694" i="2" s="1"/>
  <c r="AK656" i="2"/>
  <c r="AR656" i="2" s="1"/>
  <c r="AK414" i="2"/>
  <c r="AR414" i="2" s="1"/>
  <c r="AK602" i="2"/>
  <c r="AR602" i="2" s="1"/>
  <c r="AK270" i="2"/>
  <c r="AR270" i="2" s="1"/>
  <c r="AK104" i="2"/>
  <c r="AR104" i="2" s="1"/>
  <c r="AK269" i="2"/>
  <c r="AK714" i="2"/>
  <c r="AR714" i="2" s="1"/>
  <c r="AK256" i="2"/>
  <c r="AR256" i="2" s="1"/>
  <c r="AK646" i="2"/>
  <c r="AR646" i="2" s="1"/>
  <c r="AK217" i="2"/>
  <c r="AR217" i="2" s="1"/>
  <c r="AK556" i="2"/>
  <c r="AR556" i="2" s="1"/>
  <c r="AK106" i="2"/>
  <c r="AK141" i="2"/>
  <c r="AK133" i="2"/>
  <c r="AK513" i="2"/>
  <c r="AK732" i="2"/>
  <c r="AR732" i="2" s="1"/>
  <c r="AK680" i="2"/>
  <c r="AR680" i="2" s="1"/>
  <c r="AK36" i="2"/>
  <c r="AR36" i="2" s="1"/>
  <c r="AK83" i="2"/>
  <c r="AK537" i="2"/>
  <c r="AR537" i="2" s="1"/>
  <c r="AK245" i="2"/>
  <c r="AR245" i="2" s="1"/>
  <c r="AK621" i="2"/>
  <c r="AR621" i="2" s="1"/>
  <c r="AK623" i="2"/>
  <c r="AR623" i="2" s="1"/>
  <c r="AK709" i="2"/>
  <c r="AR709" i="2" s="1"/>
  <c r="AK273" i="2"/>
  <c r="AR273" i="2" s="1"/>
  <c r="AK508" i="2"/>
  <c r="AR508" i="2" s="1"/>
  <c r="AK75" i="2"/>
  <c r="AR75" i="2" s="1"/>
  <c r="AK170" i="2"/>
  <c r="AK731" i="2"/>
  <c r="AR731" i="2" s="1"/>
  <c r="AK299" i="2"/>
  <c r="AR299" i="2" s="1"/>
  <c r="AK407" i="2"/>
  <c r="AK523" i="2"/>
  <c r="AR523" i="2" s="1"/>
  <c r="AK462" i="2"/>
  <c r="AR462" i="2" s="1"/>
  <c r="AK489" i="2"/>
  <c r="AK491" i="2"/>
  <c r="AR491" i="2" s="1"/>
  <c r="AK701" i="2"/>
  <c r="AR701" i="2" s="1"/>
  <c r="AK726" i="2"/>
  <c r="AR726" i="2" s="1"/>
  <c r="AK681" i="2"/>
  <c r="AR681" i="2" s="1"/>
  <c r="AK107" i="2"/>
  <c r="AR107" i="2" s="1"/>
  <c r="AK630" i="2"/>
  <c r="AR630" i="2" s="1"/>
  <c r="AK499" i="2"/>
  <c r="AR499" i="2" s="1"/>
  <c r="AK593" i="2"/>
  <c r="AR593" i="2" s="1"/>
  <c r="AK685" i="2"/>
  <c r="AR685" i="2" s="1"/>
  <c r="AK437" i="2"/>
  <c r="AR437" i="2" s="1"/>
  <c r="AK249" i="2"/>
  <c r="AK673" i="2"/>
  <c r="AR673" i="2" s="1"/>
  <c r="AK492" i="2"/>
  <c r="AR492" i="2" s="1"/>
  <c r="AK335" i="2"/>
  <c r="AR335" i="2" s="1"/>
  <c r="AK285" i="2"/>
  <c r="AR285" i="2" s="1"/>
  <c r="AK254" i="2"/>
  <c r="AR254" i="2" s="1"/>
  <c r="AK358" i="2"/>
  <c r="AR358" i="2" s="1"/>
  <c r="AK85" i="2"/>
  <c r="AK244" i="2"/>
  <c r="AR244" i="2" s="1"/>
  <c r="AK530" i="2"/>
  <c r="AR530" i="2" s="1"/>
  <c r="AK635" i="2"/>
  <c r="AR635" i="2" s="1"/>
  <c r="AK385" i="2"/>
  <c r="AR385" i="2" s="1"/>
  <c r="AK572" i="2"/>
  <c r="AR572" i="2" s="1"/>
  <c r="AK191" i="2"/>
  <c r="AK618" i="2"/>
  <c r="AR618" i="2" s="1"/>
  <c r="AK470" i="2"/>
  <c r="AK185" i="2"/>
  <c r="AK392" i="2"/>
  <c r="AR392" i="2" s="1"/>
  <c r="AK363" i="2"/>
  <c r="AK301" i="2"/>
  <c r="AR301" i="2" s="1"/>
  <c r="AK611" i="2"/>
  <c r="AR611" i="2" s="1"/>
  <c r="AK582" i="2"/>
  <c r="AR582" i="2" s="1"/>
  <c r="AK518" i="2"/>
  <c r="AR518" i="2" s="1"/>
  <c r="AK717" i="2"/>
  <c r="AR717" i="2" s="1"/>
  <c r="AK372" i="2"/>
  <c r="AR372" i="2" s="1"/>
  <c r="AK304" i="2"/>
  <c r="AK691" i="2"/>
  <c r="AR691" i="2" s="1"/>
  <c r="AK515" i="2"/>
  <c r="AR515" i="2" s="1"/>
  <c r="AK682" i="2"/>
  <c r="AR682" i="2" s="1"/>
  <c r="AK284" i="2"/>
  <c r="AR284" i="2" s="1"/>
  <c r="AK522" i="2"/>
  <c r="AR522" i="2" s="1"/>
  <c r="AK388" i="2"/>
  <c r="AK610" i="2"/>
  <c r="AR610" i="2" s="1"/>
  <c r="AK533" i="2"/>
  <c r="AR533" i="2" s="1"/>
  <c r="AK668" i="2"/>
  <c r="AR668" i="2" s="1"/>
  <c r="AK638" i="2"/>
  <c r="AR638" i="2" s="1"/>
  <c r="AK253" i="2"/>
  <c r="AR253" i="2" s="1"/>
  <c r="AK319" i="2"/>
  <c r="AR319" i="2" s="1"/>
  <c r="AK703" i="2"/>
  <c r="AR703" i="2" s="1"/>
  <c r="AK683" i="2"/>
  <c r="AR683" i="2" s="1"/>
  <c r="AK687" i="2"/>
  <c r="AR687" i="2" s="1"/>
  <c r="AK612" i="2"/>
  <c r="AR612" i="2" s="1"/>
  <c r="AK669" i="2"/>
  <c r="AR669" i="2" s="1"/>
  <c r="AK479" i="2"/>
  <c r="AR479" i="2" s="1"/>
  <c r="AK730" i="2"/>
  <c r="AR730" i="2" s="1"/>
  <c r="AK464" i="2"/>
  <c r="AR464" i="2" s="1"/>
  <c r="AK702" i="2"/>
  <c r="AR702" i="2" s="1"/>
  <c r="AK559" i="2"/>
  <c r="AR559" i="2" s="1"/>
  <c r="AK660" i="2"/>
  <c r="AR660" i="2" s="1"/>
  <c r="AK659" i="2"/>
  <c r="AR659" i="2" s="1"/>
  <c r="AK688" i="2"/>
  <c r="AR688" i="2" s="1"/>
  <c r="AK686" i="2"/>
  <c r="AR686" i="2" s="1"/>
  <c r="AK707" i="2"/>
  <c r="AR707" i="2" s="1"/>
  <c r="AK700" i="2"/>
  <c r="AR700" i="2" s="1"/>
  <c r="AK684" i="2"/>
  <c r="AR684" i="2" s="1"/>
  <c r="AK719" i="2"/>
  <c r="AR719" i="2" s="1"/>
  <c r="AK626" i="2"/>
  <c r="AR626" i="2" s="1"/>
  <c r="AK596" i="2"/>
  <c r="AR596" i="2" s="1"/>
  <c r="AK710" i="2"/>
  <c r="AR710" i="2" s="1"/>
  <c r="AK711" i="2"/>
  <c r="AR711" i="2" s="1"/>
  <c r="AK713" i="2"/>
  <c r="AR713" i="2" s="1"/>
  <c r="AH639" i="2"/>
  <c r="AH569" i="2"/>
  <c r="AH517" i="2"/>
  <c r="AH95" i="2"/>
  <c r="AH276" i="2"/>
  <c r="AH326" i="2"/>
  <c r="AH461" i="2"/>
  <c r="AH340" i="2"/>
  <c r="AH580" i="2"/>
  <c r="AH503" i="2"/>
  <c r="AH379" i="2"/>
  <c r="AH251" i="2"/>
  <c r="AH145" i="2"/>
  <c r="AH657" i="2"/>
  <c r="AH112" i="2"/>
  <c r="AH456" i="2"/>
  <c r="AH566" i="2"/>
  <c r="AH628" i="2"/>
  <c r="AH50" i="2"/>
  <c r="AH415" i="2"/>
  <c r="AH422" i="2"/>
  <c r="AH381" i="2"/>
  <c r="AH516" i="2"/>
  <c r="AH259" i="2"/>
  <c r="AH297" i="2"/>
  <c r="AH589" i="2"/>
  <c r="AH70" i="2"/>
  <c r="AH448" i="2"/>
  <c r="AH661" i="2"/>
  <c r="AH585" i="2"/>
  <c r="AH140" i="2"/>
  <c r="AH341" i="2"/>
  <c r="AH370" i="2"/>
  <c r="AH693" i="2"/>
  <c r="AH91" i="2"/>
  <c r="AH7" i="2"/>
  <c r="AH411" i="2"/>
  <c r="AH198" i="2"/>
  <c r="AH230" i="2"/>
  <c r="AH665" i="2"/>
  <c r="AH188" i="2"/>
  <c r="AH54" i="2"/>
  <c r="AH534" i="2"/>
  <c r="AH480" i="2"/>
  <c r="AH179" i="2"/>
  <c r="AH412" i="2"/>
  <c r="AH231" i="2"/>
  <c r="AH551" i="2"/>
  <c r="AH240" i="2"/>
  <c r="AH367" i="2"/>
  <c r="AH532" i="2"/>
  <c r="AH425" i="2"/>
  <c r="AH352" i="2"/>
  <c r="AH481" i="2"/>
  <c r="AH458" i="2"/>
  <c r="AH228" i="2"/>
  <c r="AH151" i="2"/>
  <c r="AH351" i="2"/>
  <c r="AH207" i="2"/>
  <c r="AH349" i="2"/>
  <c r="AH490" i="2"/>
  <c r="AH298" i="2"/>
  <c r="AH165" i="2"/>
  <c r="AH410" i="2"/>
  <c r="AH323" i="2"/>
  <c r="AH356" i="2"/>
  <c r="AH344" i="2"/>
  <c r="AH158" i="2"/>
  <c r="AH496" i="2"/>
  <c r="AH336" i="2"/>
  <c r="AH308" i="2"/>
  <c r="AH571" i="2"/>
  <c r="AH396" i="2"/>
  <c r="AH183" i="2"/>
  <c r="AH164" i="2"/>
  <c r="AH101" i="2"/>
  <c r="AH390" i="2"/>
  <c r="AH257" i="2"/>
  <c r="AH338" i="2"/>
  <c r="AH474" i="2"/>
  <c r="AH163" i="2"/>
  <c r="AH55" i="2"/>
  <c r="AH525" i="2"/>
  <c r="AH361" i="2"/>
  <c r="AH327" i="2"/>
  <c r="AH139" i="2"/>
  <c r="AH543" i="2"/>
  <c r="AH433" i="2"/>
  <c r="AH90" i="2"/>
  <c r="AH353" i="2"/>
  <c r="AH267" i="2"/>
  <c r="AH84" i="2"/>
  <c r="AH294" i="2"/>
  <c r="AH625" i="2"/>
  <c r="AH241" i="2"/>
  <c r="AH124" i="2"/>
  <c r="AH295" i="2"/>
  <c r="AH100" i="2"/>
  <c r="AH63" i="2"/>
  <c r="AH377" i="2"/>
  <c r="AH650" i="2"/>
  <c r="AH289" i="2"/>
  <c r="AH408" i="2"/>
  <c r="AH9" i="2"/>
  <c r="AH30" i="2"/>
  <c r="AH292" i="2"/>
  <c r="AH132" i="2"/>
  <c r="AH386" i="2"/>
  <c r="AH526" i="2"/>
  <c r="AH677" i="2"/>
  <c r="AH473" i="2"/>
  <c r="AH38" i="2"/>
  <c r="AH722" i="2"/>
  <c r="AH13" i="2"/>
  <c r="AH65" i="2"/>
  <c r="AH373" i="2"/>
  <c r="AH74" i="2"/>
  <c r="AH466" i="2"/>
  <c r="AH282" i="2"/>
  <c r="AH202" i="2"/>
  <c r="AH303" i="2"/>
  <c r="AH329" i="2"/>
  <c r="AH109" i="2"/>
  <c r="AH365" i="2"/>
  <c r="AH237" i="2"/>
  <c r="AH632" i="2"/>
  <c r="AH413" i="2"/>
  <c r="AH247" i="2"/>
  <c r="AH419" i="2"/>
  <c r="AH178" i="2"/>
  <c r="AH153" i="2"/>
  <c r="AH176" i="2"/>
  <c r="AH280" i="2"/>
  <c r="AH404" i="2"/>
  <c r="AH672" i="2"/>
  <c r="AH274" i="2"/>
  <c r="AH331" i="2"/>
  <c r="AH23" i="2"/>
  <c r="AH255" i="2"/>
  <c r="AH375" i="2"/>
  <c r="AH655" i="2"/>
  <c r="AH692" i="2"/>
  <c r="AH213" i="2"/>
  <c r="AH541" i="2"/>
  <c r="AH287" i="2"/>
  <c r="AH398" i="2"/>
  <c r="AH16" i="2"/>
  <c r="AH441" i="2"/>
  <c r="AH671" i="2"/>
  <c r="AH20" i="2"/>
  <c r="AH271" i="2"/>
  <c r="AH724" i="2"/>
  <c r="AH181" i="2"/>
  <c r="AH238" i="2"/>
  <c r="AH29" i="2"/>
  <c r="AH577" i="2"/>
  <c r="AH232" i="2"/>
  <c r="AH453" i="2"/>
  <c r="AH233" i="2"/>
  <c r="AH159" i="2"/>
  <c r="AH286" i="2"/>
  <c r="AH439" i="2"/>
  <c r="AH501" i="2"/>
  <c r="AH450" i="2"/>
  <c r="AH296" i="2"/>
  <c r="AH494" i="2"/>
  <c r="AH544" i="2"/>
  <c r="AH554" i="2"/>
  <c r="AH649" i="2"/>
  <c r="AH570" i="2"/>
  <c r="AH620" i="2"/>
  <c r="AH227" i="2"/>
  <c r="AH538" i="2"/>
  <c r="AH220" i="2"/>
  <c r="AH575" i="2"/>
  <c r="AH305" i="2"/>
  <c r="AH205" i="2"/>
  <c r="AH539" i="2"/>
  <c r="AH418" i="2"/>
  <c r="AH108" i="2"/>
  <c r="AH607" i="2"/>
  <c r="AH28" i="2"/>
  <c r="AH478" i="2"/>
  <c r="AH667" i="2"/>
  <c r="AH463" i="2"/>
  <c r="AH689" i="2"/>
  <c r="AH236" i="2"/>
  <c r="AH72" i="2"/>
  <c r="AH654" i="2"/>
  <c r="AH196" i="2"/>
  <c r="AH306" i="2"/>
  <c r="AH102" i="2"/>
  <c r="AH579" i="2"/>
  <c r="AH192" i="2"/>
  <c r="AH641" i="2"/>
  <c r="AH615" i="2"/>
  <c r="AH317" i="2"/>
  <c r="AH116" i="2"/>
  <c r="AH442" i="2"/>
  <c r="AH498" i="2"/>
  <c r="AH549" i="2"/>
  <c r="AH591" i="2"/>
  <c r="AH645" i="2"/>
  <c r="AH354" i="2"/>
  <c r="AH272" i="2"/>
  <c r="AH60" i="2"/>
  <c r="AH417" i="2"/>
  <c r="AH567" i="2"/>
  <c r="AH57" i="2"/>
  <c r="AH324" i="2"/>
  <c r="AH535" i="2"/>
  <c r="AH125" i="2"/>
  <c r="AH61" i="2"/>
  <c r="AH58" i="2"/>
  <c r="AH122" i="2"/>
  <c r="AH500" i="2"/>
  <c r="AH435" i="2"/>
  <c r="AH268" i="2"/>
  <c r="AH521" i="2"/>
  <c r="AH550" i="2"/>
  <c r="AH71" i="2"/>
  <c r="AH243" i="2"/>
  <c r="AH203" i="2"/>
  <c r="AH138" i="2"/>
  <c r="AH8" i="2"/>
  <c r="AH629" i="2"/>
  <c r="AH482" i="2"/>
  <c r="AH320" i="2"/>
  <c r="AH431" i="2"/>
  <c r="AH510" i="2"/>
  <c r="AH291" i="2"/>
  <c r="AH4" i="2"/>
  <c r="AH147" i="2"/>
  <c r="AH39" i="2"/>
  <c r="AH152" i="2"/>
  <c r="AH337" i="2"/>
  <c r="AH355" i="2"/>
  <c r="AH666" i="2"/>
  <c r="AH31" i="2"/>
  <c r="AH89" i="2"/>
  <c r="AH394" i="2"/>
  <c r="AH397" i="2"/>
  <c r="AH87" i="2"/>
  <c r="AH82" i="2"/>
  <c r="AH540" i="2"/>
  <c r="AH545" i="2"/>
  <c r="AH426" i="2"/>
  <c r="AH445" i="2"/>
  <c r="AH382" i="2"/>
  <c r="AH343" i="2"/>
  <c r="AH300" i="2"/>
  <c r="AH586" i="2"/>
  <c r="AH182" i="2"/>
  <c r="AH664" i="2"/>
  <c r="AH446" i="2"/>
  <c r="AH695" i="2"/>
  <c r="AH14" i="2"/>
  <c r="AH330" i="2"/>
  <c r="AH514" i="2"/>
  <c r="AH359" i="2"/>
  <c r="AH563" i="2"/>
  <c r="AH406" i="2"/>
  <c r="AH24" i="2"/>
  <c r="AH46" i="2"/>
  <c r="AH614" i="2"/>
  <c r="AH568" i="2"/>
  <c r="AH403" i="2"/>
  <c r="AH225" i="2"/>
  <c r="AH718" i="2"/>
  <c r="AH45" i="2"/>
  <c r="AH455" i="2"/>
  <c r="AH505" i="2"/>
  <c r="AH502" i="2"/>
  <c r="AH465" i="2"/>
  <c r="AH368" i="2"/>
  <c r="AH728" i="2"/>
  <c r="AH150" i="2"/>
  <c r="AH399" i="2"/>
  <c r="AH467" i="2"/>
  <c r="AH261" i="2"/>
  <c r="AH3" i="2"/>
  <c r="AH222" i="2"/>
  <c r="AH444" i="2"/>
  <c r="AH56" i="2"/>
  <c r="AH129" i="2"/>
  <c r="AH171" i="2"/>
  <c r="AH204" i="2"/>
  <c r="AH528" i="2"/>
  <c r="AH443" i="2"/>
  <c r="AH210" i="2"/>
  <c r="AH451" i="2"/>
  <c r="AH64" i="2"/>
  <c r="AH113" i="2"/>
  <c r="AH155" i="2"/>
  <c r="AH574" i="2"/>
  <c r="AH584" i="2"/>
  <c r="AH428" i="2"/>
  <c r="AH105" i="2"/>
  <c r="AH486" i="2"/>
  <c r="AH169" i="2"/>
  <c r="AH670" i="2"/>
  <c r="AH154" i="2"/>
  <c r="AH137" i="2"/>
  <c r="AH400" i="2"/>
  <c r="AH339" i="2"/>
  <c r="AH211" i="2"/>
  <c r="AH250" i="2"/>
  <c r="AH208" i="2"/>
  <c r="AH288" i="2"/>
  <c r="AH633" i="2"/>
  <c r="AH78" i="2"/>
  <c r="AH143" i="2"/>
  <c r="AH605" i="2"/>
  <c r="AH216" i="2"/>
  <c r="AH617" i="2"/>
  <c r="AH454" i="2"/>
  <c r="AH371" i="2"/>
  <c r="AH114" i="2"/>
  <c r="AH360" i="2"/>
  <c r="AH167" i="2"/>
  <c r="AH197" i="2"/>
  <c r="AH342" i="2"/>
  <c r="AH678" i="2"/>
  <c r="AH53" i="2"/>
  <c r="AH608" i="2"/>
  <c r="AH81" i="2"/>
  <c r="AH35" i="2"/>
  <c r="AH547" i="2"/>
  <c r="AH252" i="2"/>
  <c r="AH67" i="2"/>
  <c r="AH120" i="2"/>
  <c r="AH223" i="2"/>
  <c r="AH315" i="2"/>
  <c r="AH509" i="2"/>
  <c r="AH350" i="2"/>
  <c r="AH366" i="2"/>
  <c r="AH265" i="2"/>
  <c r="AH311" i="2"/>
  <c r="AH313" i="2"/>
  <c r="AH527" i="2"/>
  <c r="AH96" i="2"/>
  <c r="AH507" i="2"/>
  <c r="AH189" i="2"/>
  <c r="AH725" i="2"/>
  <c r="AH69" i="2"/>
  <c r="AH262" i="2"/>
  <c r="AH144" i="2"/>
  <c r="AH15" i="2"/>
  <c r="AH636" i="2"/>
  <c r="AH160" i="2"/>
  <c r="AH177" i="2"/>
  <c r="AH162" i="2"/>
  <c r="AH345" i="2"/>
  <c r="AH47" i="2"/>
  <c r="AH186" i="2"/>
  <c r="AH41" i="2"/>
  <c r="AH214" i="2"/>
  <c r="AH679" i="2"/>
  <c r="AH524" i="2"/>
  <c r="AH402" i="2"/>
  <c r="AH546" i="2"/>
  <c r="AH674" i="2"/>
  <c r="AH624" i="2"/>
  <c r="AH103" i="2"/>
  <c r="AH215" i="2"/>
  <c r="AH175" i="2"/>
  <c r="AH6" i="2"/>
  <c r="AH115" i="2"/>
  <c r="AH142" i="2"/>
  <c r="AH658" i="2"/>
  <c r="AH548" i="2"/>
  <c r="AH49" i="2"/>
  <c r="AH110" i="2"/>
  <c r="AH2" i="2"/>
  <c r="AH553" i="2"/>
  <c r="AH37" i="2"/>
  <c r="AH130" i="2"/>
  <c r="AH98" i="2"/>
  <c r="AH555" i="2"/>
  <c r="AH348" i="2"/>
  <c r="AH43" i="2"/>
  <c r="AH263" i="2"/>
  <c r="AH26" i="2"/>
  <c r="AH420" i="2"/>
  <c r="AH275" i="2"/>
  <c r="AH126" i="2"/>
  <c r="AH619" i="2"/>
  <c r="AH504" i="2"/>
  <c r="AH519" i="2"/>
  <c r="AH68" i="2"/>
  <c r="AH484" i="2"/>
  <c r="AH405" i="2"/>
  <c r="AH314" i="2"/>
  <c r="AH117" i="2"/>
  <c r="AH166" i="2"/>
  <c r="AH676" i="2"/>
  <c r="AH599" i="2"/>
  <c r="AH552" i="2"/>
  <c r="AH704" i="2"/>
  <c r="AH10" i="2"/>
  <c r="AH22" i="2"/>
  <c r="AH180" i="2"/>
  <c r="AH266" i="2"/>
  <c r="AH212" i="2"/>
  <c r="AH27" i="2"/>
  <c r="AH459" i="2"/>
  <c r="AH627" i="2"/>
  <c r="AH643" i="2"/>
  <c r="AH325" i="2"/>
  <c r="AH376" i="2"/>
  <c r="AH427" i="2"/>
  <c r="AH487" i="2"/>
  <c r="AH88" i="2"/>
  <c r="AH146" i="2"/>
  <c r="AH699" i="2"/>
  <c r="AH409" i="2"/>
  <c r="AH193" i="2"/>
  <c r="AH595" i="2"/>
  <c r="AH471" i="2"/>
  <c r="AH25" i="2"/>
  <c r="AH393" i="2"/>
  <c r="AH200" i="2"/>
  <c r="AH460" i="2"/>
  <c r="AH11" i="2"/>
  <c r="AH242" i="2"/>
  <c r="AH206" i="2"/>
  <c r="AH248" i="2"/>
  <c r="AH201" i="2"/>
  <c r="AH229" i="2"/>
  <c r="AH520" i="2"/>
  <c r="AH173" i="2"/>
  <c r="AH264" i="2"/>
  <c r="AH609" i="2"/>
  <c r="AH598" i="2"/>
  <c r="AH493" i="2"/>
  <c r="AH18" i="2"/>
  <c r="AH190" i="2"/>
  <c r="AH333" i="2"/>
  <c r="AH118" i="2"/>
  <c r="AH17" i="2"/>
  <c r="AH590" i="2"/>
  <c r="AH369" i="2"/>
  <c r="AH634" i="2"/>
  <c r="AH332" i="2"/>
  <c r="AH727" i="2"/>
  <c r="AH77" i="2"/>
  <c r="AH436" i="2"/>
  <c r="AH449" i="2"/>
  <c r="AH234" i="2"/>
  <c r="AH698" i="2"/>
  <c r="AH616" i="2"/>
  <c r="AH127" i="2"/>
  <c r="AH604" i="2"/>
  <c r="AH66" i="2"/>
  <c r="AH334" i="2"/>
  <c r="AH587" i="2"/>
  <c r="AH452" i="2"/>
  <c r="AH123" i="2"/>
  <c r="AH119" i="2"/>
  <c r="AH640" i="2"/>
  <c r="AH309" i="2"/>
  <c r="AH380" i="2"/>
  <c r="AH111" i="2"/>
  <c r="AH472" i="2"/>
  <c r="AH5" i="2"/>
  <c r="AH387" i="2"/>
  <c r="AH432" i="2"/>
  <c r="AH148" i="2"/>
  <c r="AH12" i="2"/>
  <c r="AH690" i="2"/>
  <c r="AH720" i="2"/>
  <c r="AH156" i="2"/>
  <c r="AH600" i="2"/>
  <c r="AH423" i="2"/>
  <c r="AH136" i="2"/>
  <c r="AH663" i="2"/>
  <c r="AH312" i="2"/>
  <c r="AH652" i="2"/>
  <c r="AH239" i="2"/>
  <c r="AH622" i="2"/>
  <c r="AH157" i="2"/>
  <c r="AH697" i="2"/>
  <c r="AH321" i="2"/>
  <c r="AH86" i="2"/>
  <c r="AH723" i="2"/>
  <c r="AH318" i="2"/>
  <c r="AH511" i="2"/>
  <c r="AH290" i="2"/>
  <c r="AH131" i="2"/>
  <c r="AH224" i="2"/>
  <c r="AH168" i="2"/>
  <c r="AH34" i="2"/>
  <c r="AH364" i="2"/>
  <c r="AH184" i="2"/>
  <c r="AH21" i="2"/>
  <c r="AH93" i="2"/>
  <c r="AH662" i="2"/>
  <c r="AH497" i="2"/>
  <c r="AH561" i="2"/>
  <c r="AH648" i="2"/>
  <c r="AH383" i="2"/>
  <c r="AH328" i="2"/>
  <c r="AH32" i="2"/>
  <c r="AH94" i="2"/>
  <c r="AH558" i="2"/>
  <c r="AH51" i="2"/>
  <c r="AH712" i="2"/>
  <c r="AH529" i="2"/>
  <c r="AH564" i="2"/>
  <c r="AH578" i="2"/>
  <c r="AH576" i="2"/>
  <c r="AH347" i="2"/>
  <c r="AH631" i="2"/>
  <c r="AH721" i="2"/>
  <c r="AH149" i="2"/>
  <c r="AH430" i="2"/>
  <c r="AH512" i="2"/>
  <c r="AH260" i="2"/>
  <c r="AH421" i="2"/>
  <c r="AH357" i="2"/>
  <c r="AH19" i="2"/>
  <c r="AH476" i="2"/>
  <c r="AH542" i="2"/>
  <c r="AH281" i="2"/>
  <c r="AH562" i="2"/>
  <c r="AH246" i="2"/>
  <c r="AH73" i="2"/>
  <c r="AH346" i="2"/>
  <c r="AH416" i="2"/>
  <c r="AH597" i="2"/>
  <c r="AH283" i="2"/>
  <c r="AH195" i="2"/>
  <c r="AH199" i="2"/>
  <c r="AH469" i="2"/>
  <c r="AH560" i="2"/>
  <c r="AH134" i="2"/>
  <c r="AH557" i="2"/>
  <c r="AH33" i="2"/>
  <c r="AH302" i="2"/>
  <c r="AH447" i="2"/>
  <c r="AH424" i="2"/>
  <c r="AH174" i="2"/>
  <c r="AH457" i="2"/>
  <c r="AH536" i="2"/>
  <c r="AH97" i="2"/>
  <c r="AH362" i="2"/>
  <c r="AH588" i="2"/>
  <c r="AH706" i="2"/>
  <c r="AH705" i="2"/>
  <c r="AH468" i="2"/>
  <c r="AH440" i="2"/>
  <c r="AH715" i="2"/>
  <c r="AH696" i="2"/>
  <c r="AH488" i="2"/>
  <c r="AH531" i="2"/>
  <c r="AH477" i="2"/>
  <c r="AH603" i="2"/>
  <c r="AH310" i="2"/>
  <c r="AH729" i="2"/>
  <c r="AH218" i="2"/>
  <c r="AH438" i="2"/>
  <c r="AH592" i="2"/>
  <c r="AH594" i="2"/>
  <c r="AH80" i="2"/>
  <c r="AH391" i="2"/>
  <c r="AH606" i="2"/>
  <c r="AH644" i="2"/>
  <c r="AH161" i="2"/>
  <c r="AH485" i="2"/>
  <c r="AH384" i="2"/>
  <c r="AH44" i="2"/>
  <c r="AH475" i="2"/>
  <c r="AH434" i="2"/>
  <c r="AH322" i="2"/>
  <c r="AH316" i="2"/>
  <c r="AH429" i="2"/>
  <c r="AH187" i="2"/>
  <c r="AH258" i="2"/>
  <c r="AH194" i="2"/>
  <c r="AH581" i="2"/>
  <c r="AH128" i="2"/>
  <c r="AH92" i="2"/>
  <c r="AH565" i="2"/>
  <c r="AH76" i="2"/>
  <c r="AH121" i="2"/>
  <c r="AH647" i="2"/>
  <c r="AH40" i="2"/>
  <c r="AH651" i="2"/>
  <c r="AH389" i="2"/>
  <c r="AH716" i="2"/>
  <c r="AH99" i="2"/>
  <c r="AH172" i="2"/>
  <c r="AH226" i="2"/>
  <c r="AH495" i="2"/>
  <c r="AH79" i="2"/>
  <c r="AH278" i="2"/>
  <c r="AH209" i="2"/>
  <c r="AH62" i="2"/>
  <c r="AH279" i="2"/>
  <c r="AH52" i="2"/>
  <c r="AH293" i="2"/>
  <c r="AH642" i="2"/>
  <c r="AH506" i="2"/>
  <c r="AH613" i="2"/>
  <c r="AH573" i="2"/>
  <c r="AH675" i="2"/>
  <c r="AH483" i="2"/>
  <c r="AH48" i="2"/>
  <c r="AH378" i="2"/>
  <c r="AH637" i="2"/>
  <c r="AH374" i="2"/>
  <c r="AH221" i="2"/>
  <c r="AH583" i="2"/>
  <c r="AH653" i="2"/>
  <c r="AH277" i="2"/>
  <c r="AH307" i="2"/>
  <c r="AH708" i="2"/>
  <c r="AH601" i="2"/>
  <c r="AH135" i="2"/>
  <c r="AH42" i="2"/>
  <c r="AH395" i="2"/>
  <c r="AH235" i="2"/>
  <c r="AH59" i="2"/>
  <c r="AH401" i="2"/>
  <c r="AH219" i="2"/>
  <c r="AH694" i="2"/>
  <c r="AH656" i="2"/>
  <c r="AH414" i="2"/>
  <c r="AH602" i="2"/>
  <c r="AH270" i="2"/>
  <c r="AH104" i="2"/>
  <c r="AH269" i="2"/>
  <c r="AH714" i="2"/>
  <c r="AH256" i="2"/>
  <c r="AH646" i="2"/>
  <c r="AH217" i="2"/>
  <c r="AH556" i="2"/>
  <c r="AH106" i="2"/>
  <c r="AH141" i="2"/>
  <c r="AH133" i="2"/>
  <c r="AH513" i="2"/>
  <c r="AH732" i="2"/>
  <c r="AH680" i="2"/>
  <c r="AH36" i="2"/>
  <c r="AH83" i="2"/>
  <c r="AH537" i="2"/>
  <c r="AH245" i="2"/>
  <c r="AH621" i="2"/>
  <c r="AH623" i="2"/>
  <c r="AH709" i="2"/>
  <c r="AH273" i="2"/>
  <c r="AH508" i="2"/>
  <c r="AH75" i="2"/>
  <c r="AH170" i="2"/>
  <c r="AH731" i="2"/>
  <c r="AH299" i="2"/>
  <c r="AH407" i="2"/>
  <c r="AH523" i="2"/>
  <c r="AH462" i="2"/>
  <c r="AH489" i="2"/>
  <c r="AH491" i="2"/>
  <c r="AH701" i="2"/>
  <c r="AH726" i="2"/>
  <c r="AH681" i="2"/>
  <c r="AH107" i="2"/>
  <c r="AH630" i="2"/>
  <c r="AH499" i="2"/>
  <c r="AH593" i="2"/>
  <c r="AH685" i="2"/>
  <c r="AH437" i="2"/>
  <c r="AH249" i="2"/>
  <c r="AH673" i="2"/>
  <c r="AH492" i="2"/>
  <c r="AH335" i="2"/>
  <c r="AH285" i="2"/>
  <c r="AH254" i="2"/>
  <c r="AH358" i="2"/>
  <c r="AH85" i="2"/>
  <c r="AH244" i="2"/>
  <c r="AH530" i="2"/>
  <c r="AH635" i="2"/>
  <c r="AH385" i="2"/>
  <c r="AH572" i="2"/>
  <c r="AH191" i="2"/>
  <c r="AH618" i="2"/>
  <c r="AH470" i="2"/>
  <c r="AH185" i="2"/>
  <c r="AH392" i="2"/>
  <c r="AH363" i="2"/>
  <c r="AH301" i="2"/>
  <c r="AH611" i="2"/>
  <c r="AH582" i="2"/>
  <c r="AH518" i="2"/>
  <c r="AH717" i="2"/>
  <c r="AH372" i="2"/>
  <c r="AH304" i="2"/>
  <c r="AH691" i="2"/>
  <c r="AH515" i="2"/>
  <c r="AH682" i="2"/>
  <c r="AH284" i="2"/>
  <c r="AH522" i="2"/>
  <c r="AH388" i="2"/>
  <c r="AH610" i="2"/>
  <c r="AH533" i="2"/>
  <c r="AH668" i="2"/>
  <c r="AH638" i="2"/>
  <c r="AH253" i="2"/>
  <c r="AH319" i="2"/>
  <c r="AH703" i="2"/>
  <c r="AH683" i="2"/>
  <c r="AH687" i="2"/>
  <c r="AH612" i="2"/>
  <c r="AH669" i="2"/>
  <c r="AH479" i="2"/>
  <c r="AH730" i="2"/>
  <c r="AH464" i="2"/>
  <c r="AH702" i="2"/>
  <c r="AH559" i="2"/>
  <c r="AH660" i="2"/>
  <c r="AH659" i="2"/>
  <c r="AH688" i="2"/>
  <c r="AH686" i="2"/>
  <c r="AH707" i="2"/>
  <c r="AH700" i="2"/>
  <c r="AH684" i="2"/>
  <c r="AH719" i="2"/>
  <c r="AH626" i="2"/>
  <c r="AH596" i="2"/>
  <c r="AH710" i="2"/>
  <c r="AH711" i="2"/>
  <c r="AH713" i="2"/>
  <c r="AG639" i="2"/>
  <c r="AG569" i="2"/>
  <c r="AG517" i="2"/>
  <c r="AG95" i="2"/>
  <c r="AG276" i="2"/>
  <c r="AG326" i="2"/>
  <c r="AG461" i="2"/>
  <c r="AG340" i="2"/>
  <c r="AG580" i="2"/>
  <c r="AG503" i="2"/>
  <c r="AG379" i="2"/>
  <c r="AG251" i="2"/>
  <c r="AG145" i="2"/>
  <c r="AG657" i="2"/>
  <c r="AG112" i="2"/>
  <c r="AG456" i="2"/>
  <c r="AG566" i="2"/>
  <c r="AG628" i="2"/>
  <c r="AG50" i="2"/>
  <c r="AG415" i="2"/>
  <c r="AG422" i="2"/>
  <c r="AG381" i="2"/>
  <c r="AG516" i="2"/>
  <c r="AG259" i="2"/>
  <c r="AG297" i="2"/>
  <c r="AG589" i="2"/>
  <c r="AG70" i="2"/>
  <c r="AG448" i="2"/>
  <c r="AG661" i="2"/>
  <c r="AG585" i="2"/>
  <c r="AG140" i="2"/>
  <c r="AG341" i="2"/>
  <c r="AG370" i="2"/>
  <c r="AG693" i="2"/>
  <c r="AG91" i="2"/>
  <c r="AG7" i="2"/>
  <c r="AG411" i="2"/>
  <c r="AG198" i="2"/>
  <c r="AG230" i="2"/>
  <c r="AG665" i="2"/>
  <c r="AG188" i="2"/>
  <c r="AG54" i="2"/>
  <c r="AG534" i="2"/>
  <c r="AG480" i="2"/>
  <c r="AG179" i="2"/>
  <c r="AG412" i="2"/>
  <c r="AG231" i="2"/>
  <c r="AG551" i="2"/>
  <c r="AG240" i="2"/>
  <c r="AG367" i="2"/>
  <c r="AG532" i="2"/>
  <c r="AG425" i="2"/>
  <c r="AG352" i="2"/>
  <c r="AG481" i="2"/>
  <c r="AG458" i="2"/>
  <c r="AG228" i="2"/>
  <c r="AG151" i="2"/>
  <c r="AG351" i="2"/>
  <c r="AG207" i="2"/>
  <c r="AG349" i="2"/>
  <c r="AG490" i="2"/>
  <c r="AG298" i="2"/>
  <c r="AG165" i="2"/>
  <c r="AG410" i="2"/>
  <c r="AG323" i="2"/>
  <c r="AG356" i="2"/>
  <c r="AG344" i="2"/>
  <c r="AG158" i="2"/>
  <c r="AG496" i="2"/>
  <c r="AG336" i="2"/>
  <c r="AG308" i="2"/>
  <c r="AG571" i="2"/>
  <c r="AG396" i="2"/>
  <c r="AG183" i="2"/>
  <c r="AG164" i="2"/>
  <c r="AG101" i="2"/>
  <c r="AG390" i="2"/>
  <c r="AG257" i="2"/>
  <c r="AG338" i="2"/>
  <c r="AG474" i="2"/>
  <c r="AG163" i="2"/>
  <c r="AG55" i="2"/>
  <c r="AG525" i="2"/>
  <c r="AG361" i="2"/>
  <c r="AG327" i="2"/>
  <c r="AG139" i="2"/>
  <c r="AG543" i="2"/>
  <c r="AG433" i="2"/>
  <c r="AG90" i="2"/>
  <c r="AG353" i="2"/>
  <c r="AG267" i="2"/>
  <c r="AG84" i="2"/>
  <c r="AG294" i="2"/>
  <c r="AG625" i="2"/>
  <c r="AG241" i="2"/>
  <c r="AG124" i="2"/>
  <c r="AG295" i="2"/>
  <c r="AG100" i="2"/>
  <c r="AG63" i="2"/>
  <c r="AG377" i="2"/>
  <c r="AG650" i="2"/>
  <c r="AG289" i="2"/>
  <c r="AG408" i="2"/>
  <c r="AG9" i="2"/>
  <c r="AG30" i="2"/>
  <c r="AG292" i="2"/>
  <c r="AG132" i="2"/>
  <c r="AG386" i="2"/>
  <c r="AG526" i="2"/>
  <c r="AG677" i="2"/>
  <c r="AG473" i="2"/>
  <c r="AG38" i="2"/>
  <c r="AG722" i="2"/>
  <c r="AG13" i="2"/>
  <c r="AG65" i="2"/>
  <c r="AG373" i="2"/>
  <c r="AG74" i="2"/>
  <c r="AG466" i="2"/>
  <c r="AG282" i="2"/>
  <c r="AG202" i="2"/>
  <c r="AG303" i="2"/>
  <c r="AG329" i="2"/>
  <c r="AG109" i="2"/>
  <c r="AG365" i="2"/>
  <c r="AG237" i="2"/>
  <c r="AG632" i="2"/>
  <c r="AG413" i="2"/>
  <c r="AG247" i="2"/>
  <c r="AG419" i="2"/>
  <c r="AG178" i="2"/>
  <c r="AG153" i="2"/>
  <c r="AG176" i="2"/>
  <c r="AG280" i="2"/>
  <c r="AG404" i="2"/>
  <c r="AG672" i="2"/>
  <c r="AG274" i="2"/>
  <c r="AG331" i="2"/>
  <c r="AG23" i="2"/>
  <c r="AG255" i="2"/>
  <c r="AG375" i="2"/>
  <c r="AG655" i="2"/>
  <c r="AG692" i="2"/>
  <c r="AG213" i="2"/>
  <c r="AG541" i="2"/>
  <c r="AG287" i="2"/>
  <c r="AG398" i="2"/>
  <c r="AG16" i="2"/>
  <c r="AG441" i="2"/>
  <c r="AG671" i="2"/>
  <c r="AG20" i="2"/>
  <c r="AG271" i="2"/>
  <c r="AG724" i="2"/>
  <c r="AG181" i="2"/>
  <c r="AG238" i="2"/>
  <c r="AG29" i="2"/>
  <c r="AG577" i="2"/>
  <c r="AG232" i="2"/>
  <c r="AG453" i="2"/>
  <c r="AG233" i="2"/>
  <c r="AG159" i="2"/>
  <c r="AG286" i="2"/>
  <c r="AG439" i="2"/>
  <c r="AG501" i="2"/>
  <c r="AG450" i="2"/>
  <c r="AG296" i="2"/>
  <c r="AG494" i="2"/>
  <c r="AG544" i="2"/>
  <c r="AG554" i="2"/>
  <c r="AG649" i="2"/>
  <c r="AG570" i="2"/>
  <c r="AG620" i="2"/>
  <c r="AG227" i="2"/>
  <c r="AG538" i="2"/>
  <c r="AG220" i="2"/>
  <c r="AG575" i="2"/>
  <c r="AG305" i="2"/>
  <c r="AG205" i="2"/>
  <c r="AG539" i="2"/>
  <c r="AG418" i="2"/>
  <c r="AG108" i="2"/>
  <c r="AG607" i="2"/>
  <c r="AG28" i="2"/>
  <c r="AG478" i="2"/>
  <c r="AG667" i="2"/>
  <c r="AG463" i="2"/>
  <c r="AG689" i="2"/>
  <c r="AG236" i="2"/>
  <c r="AG72" i="2"/>
  <c r="AG654" i="2"/>
  <c r="AG196" i="2"/>
  <c r="AG306" i="2"/>
  <c r="AG102" i="2"/>
  <c r="AG579" i="2"/>
  <c r="AG192" i="2"/>
  <c r="AG641" i="2"/>
  <c r="AG615" i="2"/>
  <c r="AG317" i="2"/>
  <c r="AG116" i="2"/>
  <c r="AG442" i="2"/>
  <c r="AG498" i="2"/>
  <c r="AG549" i="2"/>
  <c r="AG591" i="2"/>
  <c r="AG645" i="2"/>
  <c r="AG354" i="2"/>
  <c r="AG272" i="2"/>
  <c r="AG60" i="2"/>
  <c r="AG417" i="2"/>
  <c r="AG567" i="2"/>
  <c r="AG57" i="2"/>
  <c r="AG324" i="2"/>
  <c r="AG535" i="2"/>
  <c r="AG125" i="2"/>
  <c r="AG61" i="2"/>
  <c r="AG58" i="2"/>
  <c r="AG122" i="2"/>
  <c r="AG500" i="2"/>
  <c r="AG435" i="2"/>
  <c r="AG268" i="2"/>
  <c r="AG521" i="2"/>
  <c r="AG550" i="2"/>
  <c r="AG71" i="2"/>
  <c r="AG243" i="2"/>
  <c r="AG203" i="2"/>
  <c r="AG138" i="2"/>
  <c r="AG8" i="2"/>
  <c r="AG629" i="2"/>
  <c r="AG482" i="2"/>
  <c r="AG320" i="2"/>
  <c r="AG431" i="2"/>
  <c r="AG510" i="2"/>
  <c r="AG291" i="2"/>
  <c r="AG4" i="2"/>
  <c r="AG147" i="2"/>
  <c r="AG39" i="2"/>
  <c r="AG152" i="2"/>
  <c r="AG337" i="2"/>
  <c r="AG355" i="2"/>
  <c r="AG666" i="2"/>
  <c r="AG31" i="2"/>
  <c r="AG89" i="2"/>
  <c r="AG394" i="2"/>
  <c r="AG397" i="2"/>
  <c r="AG87" i="2"/>
  <c r="AG82" i="2"/>
  <c r="AG540" i="2"/>
  <c r="AG545" i="2"/>
  <c r="AG426" i="2"/>
  <c r="AG445" i="2"/>
  <c r="AG382" i="2"/>
  <c r="AG343" i="2"/>
  <c r="AG300" i="2"/>
  <c r="AG586" i="2"/>
  <c r="AG182" i="2"/>
  <c r="AG664" i="2"/>
  <c r="AG446" i="2"/>
  <c r="AG695" i="2"/>
  <c r="AG14" i="2"/>
  <c r="AG330" i="2"/>
  <c r="AG514" i="2"/>
  <c r="AG359" i="2"/>
  <c r="AG563" i="2"/>
  <c r="AG406" i="2"/>
  <c r="AG24" i="2"/>
  <c r="AG46" i="2"/>
  <c r="AG614" i="2"/>
  <c r="AG568" i="2"/>
  <c r="AG403" i="2"/>
  <c r="AG225" i="2"/>
  <c r="AG718" i="2"/>
  <c r="AG45" i="2"/>
  <c r="AG455" i="2"/>
  <c r="AG505" i="2"/>
  <c r="AG502" i="2"/>
  <c r="AG465" i="2"/>
  <c r="AG368" i="2"/>
  <c r="AG728" i="2"/>
  <c r="AG150" i="2"/>
  <c r="AG399" i="2"/>
  <c r="AG467" i="2"/>
  <c r="AG261" i="2"/>
  <c r="AG3" i="2"/>
  <c r="AG222" i="2"/>
  <c r="AG444" i="2"/>
  <c r="AG56" i="2"/>
  <c r="AG129" i="2"/>
  <c r="AG171" i="2"/>
  <c r="AG204" i="2"/>
  <c r="AG528" i="2"/>
  <c r="AG443" i="2"/>
  <c r="AG210" i="2"/>
  <c r="AG451" i="2"/>
  <c r="AG64" i="2"/>
  <c r="AG113" i="2"/>
  <c r="AG155" i="2"/>
  <c r="AG574" i="2"/>
  <c r="AG584" i="2"/>
  <c r="AG428" i="2"/>
  <c r="AG105" i="2"/>
  <c r="AG486" i="2"/>
  <c r="AG169" i="2"/>
  <c r="AG670" i="2"/>
  <c r="AG154" i="2"/>
  <c r="AG137" i="2"/>
  <c r="AG400" i="2"/>
  <c r="AG339" i="2"/>
  <c r="AG211" i="2"/>
  <c r="AG250" i="2"/>
  <c r="AG208" i="2"/>
  <c r="AG288" i="2"/>
  <c r="AG633" i="2"/>
  <c r="AG78" i="2"/>
  <c r="AG143" i="2"/>
  <c r="AG605" i="2"/>
  <c r="AG216" i="2"/>
  <c r="AG617" i="2"/>
  <c r="AG454" i="2"/>
  <c r="AG371" i="2"/>
  <c r="AG114" i="2"/>
  <c r="AG360" i="2"/>
  <c r="AG167" i="2"/>
  <c r="AG197" i="2"/>
  <c r="AG342" i="2"/>
  <c r="AG678" i="2"/>
  <c r="AG53" i="2"/>
  <c r="AG608" i="2"/>
  <c r="AG81" i="2"/>
  <c r="AG35" i="2"/>
  <c r="AG547" i="2"/>
  <c r="AG252" i="2"/>
  <c r="AG67" i="2"/>
  <c r="AG120" i="2"/>
  <c r="AG223" i="2"/>
  <c r="AG315" i="2"/>
  <c r="AG509" i="2"/>
  <c r="AG350" i="2"/>
  <c r="AG366" i="2"/>
  <c r="AG265" i="2"/>
  <c r="AG311" i="2"/>
  <c r="AG313" i="2"/>
  <c r="AG527" i="2"/>
  <c r="AG96" i="2"/>
  <c r="AG507" i="2"/>
  <c r="AG189" i="2"/>
  <c r="AG725" i="2"/>
  <c r="AG69" i="2"/>
  <c r="AG262" i="2"/>
  <c r="AG144" i="2"/>
  <c r="AG15" i="2"/>
  <c r="AG636" i="2"/>
  <c r="AG160" i="2"/>
  <c r="AG177" i="2"/>
  <c r="AG162" i="2"/>
  <c r="AG345" i="2"/>
  <c r="AG47" i="2"/>
  <c r="AG186" i="2"/>
  <c r="AG41" i="2"/>
  <c r="AG214" i="2"/>
  <c r="AG679" i="2"/>
  <c r="AG524" i="2"/>
  <c r="AG402" i="2"/>
  <c r="AG546" i="2"/>
  <c r="AG674" i="2"/>
  <c r="AG624" i="2"/>
  <c r="AG103" i="2"/>
  <c r="AG215" i="2"/>
  <c r="AG175" i="2"/>
  <c r="AG6" i="2"/>
  <c r="AG115" i="2"/>
  <c r="AG142" i="2"/>
  <c r="AG658" i="2"/>
  <c r="AG548" i="2"/>
  <c r="AG49" i="2"/>
  <c r="AG110" i="2"/>
  <c r="AG2" i="2"/>
  <c r="AG553" i="2"/>
  <c r="AG37" i="2"/>
  <c r="AG130" i="2"/>
  <c r="AG98" i="2"/>
  <c r="AG555" i="2"/>
  <c r="AG348" i="2"/>
  <c r="AG43" i="2"/>
  <c r="AG263" i="2"/>
  <c r="AG26" i="2"/>
  <c r="AG420" i="2"/>
  <c r="AG275" i="2"/>
  <c r="AG126" i="2"/>
  <c r="AG619" i="2"/>
  <c r="AG504" i="2"/>
  <c r="AG519" i="2"/>
  <c r="AG68" i="2"/>
  <c r="AG484" i="2"/>
  <c r="AG405" i="2"/>
  <c r="AG314" i="2"/>
  <c r="AG117" i="2"/>
  <c r="AG166" i="2"/>
  <c r="AG676" i="2"/>
  <c r="AG599" i="2"/>
  <c r="AG552" i="2"/>
  <c r="AG704" i="2"/>
  <c r="AG10" i="2"/>
  <c r="AG22" i="2"/>
  <c r="AG180" i="2"/>
  <c r="AG266" i="2"/>
  <c r="AG212" i="2"/>
  <c r="AG27" i="2"/>
  <c r="AG459" i="2"/>
  <c r="AG627" i="2"/>
  <c r="AG643" i="2"/>
  <c r="AG325" i="2"/>
  <c r="AG376" i="2"/>
  <c r="AG427" i="2"/>
  <c r="AG487" i="2"/>
  <c r="AG88" i="2"/>
  <c r="AG146" i="2"/>
  <c r="AG699" i="2"/>
  <c r="AG409" i="2"/>
  <c r="AG193" i="2"/>
  <c r="AG595" i="2"/>
  <c r="AG471" i="2"/>
  <c r="AG25" i="2"/>
  <c r="AG393" i="2"/>
  <c r="AG200" i="2"/>
  <c r="AG460" i="2"/>
  <c r="AG11" i="2"/>
  <c r="AG242" i="2"/>
  <c r="AG206" i="2"/>
  <c r="AG248" i="2"/>
  <c r="AG201" i="2"/>
  <c r="AG229" i="2"/>
  <c r="AG520" i="2"/>
  <c r="AG173" i="2"/>
  <c r="AG264" i="2"/>
  <c r="AG609" i="2"/>
  <c r="AG598" i="2"/>
  <c r="AG493" i="2"/>
  <c r="AG18" i="2"/>
  <c r="AG190" i="2"/>
  <c r="AG333" i="2"/>
  <c r="AG118" i="2"/>
  <c r="AG17" i="2"/>
  <c r="AG590" i="2"/>
  <c r="AG369" i="2"/>
  <c r="AG634" i="2"/>
  <c r="AG332" i="2"/>
  <c r="AG727" i="2"/>
  <c r="AG77" i="2"/>
  <c r="AG436" i="2"/>
  <c r="AG449" i="2"/>
  <c r="AG234" i="2"/>
  <c r="AG698" i="2"/>
  <c r="AG616" i="2"/>
  <c r="AG127" i="2"/>
  <c r="AG604" i="2"/>
  <c r="AG66" i="2"/>
  <c r="AG334" i="2"/>
  <c r="AG587" i="2"/>
  <c r="AG452" i="2"/>
  <c r="AG123" i="2"/>
  <c r="AG119" i="2"/>
  <c r="AG640" i="2"/>
  <c r="AG309" i="2"/>
  <c r="AG380" i="2"/>
  <c r="AG111" i="2"/>
  <c r="AG472" i="2"/>
  <c r="AG5" i="2"/>
  <c r="AG387" i="2"/>
  <c r="AG432" i="2"/>
  <c r="AG148" i="2"/>
  <c r="AG12" i="2"/>
  <c r="AG690" i="2"/>
  <c r="AG720" i="2"/>
  <c r="AG156" i="2"/>
  <c r="AG600" i="2"/>
  <c r="AG423" i="2"/>
  <c r="AG136" i="2"/>
  <c r="AG663" i="2"/>
  <c r="AG312" i="2"/>
  <c r="AG652" i="2"/>
  <c r="AG239" i="2"/>
  <c r="AG622" i="2"/>
  <c r="AG157" i="2"/>
  <c r="AG697" i="2"/>
  <c r="AG321" i="2"/>
  <c r="AG86" i="2"/>
  <c r="AG723" i="2"/>
  <c r="AG318" i="2"/>
  <c r="AG511" i="2"/>
  <c r="AG290" i="2"/>
  <c r="AG131" i="2"/>
  <c r="AG224" i="2"/>
  <c r="AG168" i="2"/>
  <c r="AG34" i="2"/>
  <c r="AG364" i="2"/>
  <c r="AG184" i="2"/>
  <c r="AG21" i="2"/>
  <c r="AG93" i="2"/>
  <c r="AG662" i="2"/>
  <c r="AG497" i="2"/>
  <c r="AG561" i="2"/>
  <c r="AG648" i="2"/>
  <c r="AG383" i="2"/>
  <c r="AG328" i="2"/>
  <c r="AG32" i="2"/>
  <c r="AG94" i="2"/>
  <c r="AG558" i="2"/>
  <c r="AG51" i="2"/>
  <c r="AG712" i="2"/>
  <c r="AG529" i="2"/>
  <c r="AG564" i="2"/>
  <c r="AG578" i="2"/>
  <c r="AG576" i="2"/>
  <c r="AG347" i="2"/>
  <c r="AG631" i="2"/>
  <c r="AG721" i="2"/>
  <c r="AG149" i="2"/>
  <c r="AG430" i="2"/>
  <c r="AG512" i="2"/>
  <c r="AG260" i="2"/>
  <c r="AG421" i="2"/>
  <c r="AG357" i="2"/>
  <c r="AG19" i="2"/>
  <c r="AG476" i="2"/>
  <c r="AG542" i="2"/>
  <c r="AG281" i="2"/>
  <c r="AG562" i="2"/>
  <c r="AG246" i="2"/>
  <c r="AG73" i="2"/>
  <c r="AG346" i="2"/>
  <c r="AG416" i="2"/>
  <c r="AG597" i="2"/>
  <c r="AG283" i="2"/>
  <c r="AG195" i="2"/>
  <c r="AG199" i="2"/>
  <c r="AG469" i="2"/>
  <c r="AG560" i="2"/>
  <c r="AG134" i="2"/>
  <c r="AG557" i="2"/>
  <c r="AG33" i="2"/>
  <c r="AG302" i="2"/>
  <c r="AG447" i="2"/>
  <c r="AG424" i="2"/>
  <c r="AG174" i="2"/>
  <c r="AG457" i="2"/>
  <c r="AG536" i="2"/>
  <c r="AG97" i="2"/>
  <c r="AG362" i="2"/>
  <c r="AG588" i="2"/>
  <c r="AG706" i="2"/>
  <c r="AG705" i="2"/>
  <c r="AG468" i="2"/>
  <c r="AG440" i="2"/>
  <c r="AG715" i="2"/>
  <c r="AG696" i="2"/>
  <c r="AG488" i="2"/>
  <c r="AG531" i="2"/>
  <c r="AG477" i="2"/>
  <c r="AG603" i="2"/>
  <c r="AG310" i="2"/>
  <c r="AG729" i="2"/>
  <c r="AG218" i="2"/>
  <c r="AG438" i="2"/>
  <c r="AG592" i="2"/>
  <c r="AG594" i="2"/>
  <c r="AG80" i="2"/>
  <c r="AG391" i="2"/>
  <c r="AG606" i="2"/>
  <c r="AG644" i="2"/>
  <c r="AG161" i="2"/>
  <c r="AG485" i="2"/>
  <c r="AG384" i="2"/>
  <c r="AG44" i="2"/>
  <c r="AG475" i="2"/>
  <c r="AG434" i="2"/>
  <c r="AG322" i="2"/>
  <c r="AG316" i="2"/>
  <c r="AG429" i="2"/>
  <c r="AG187" i="2"/>
  <c r="AG258" i="2"/>
  <c r="AG194" i="2"/>
  <c r="AG581" i="2"/>
  <c r="AG128" i="2"/>
  <c r="AG92" i="2"/>
  <c r="AG565" i="2"/>
  <c r="AG76" i="2"/>
  <c r="AG121" i="2"/>
  <c r="AG647" i="2"/>
  <c r="AG40" i="2"/>
  <c r="AG651" i="2"/>
  <c r="AG389" i="2"/>
  <c r="AG716" i="2"/>
  <c r="AG99" i="2"/>
  <c r="AG172" i="2"/>
  <c r="AG226" i="2"/>
  <c r="AG495" i="2"/>
  <c r="AG79" i="2"/>
  <c r="AG278" i="2"/>
  <c r="AG209" i="2"/>
  <c r="AG62" i="2"/>
  <c r="AG279" i="2"/>
  <c r="AG52" i="2"/>
  <c r="AG293" i="2"/>
  <c r="AG642" i="2"/>
  <c r="AG506" i="2"/>
  <c r="AG613" i="2"/>
  <c r="AG573" i="2"/>
  <c r="AG675" i="2"/>
  <c r="AG483" i="2"/>
  <c r="AG48" i="2"/>
  <c r="AG378" i="2"/>
  <c r="AG637" i="2"/>
  <c r="AG374" i="2"/>
  <c r="AG221" i="2"/>
  <c r="AG583" i="2"/>
  <c r="AG653" i="2"/>
  <c r="AG277" i="2"/>
  <c r="AG307" i="2"/>
  <c r="AG708" i="2"/>
  <c r="AG601" i="2"/>
  <c r="AG135" i="2"/>
  <c r="AG42" i="2"/>
  <c r="AG395" i="2"/>
  <c r="AG235" i="2"/>
  <c r="AG59" i="2"/>
  <c r="AG401" i="2"/>
  <c r="AG219" i="2"/>
  <c r="AG694" i="2"/>
  <c r="AG656" i="2"/>
  <c r="AG414" i="2"/>
  <c r="AG602" i="2"/>
  <c r="AG270" i="2"/>
  <c r="AG104" i="2"/>
  <c r="AG269" i="2"/>
  <c r="AG714" i="2"/>
  <c r="AG256" i="2"/>
  <c r="AG646" i="2"/>
  <c r="AG217" i="2"/>
  <c r="AG556" i="2"/>
  <c r="AG106" i="2"/>
  <c r="AG141" i="2"/>
  <c r="AG133" i="2"/>
  <c r="AG513" i="2"/>
  <c r="AG732" i="2"/>
  <c r="AG680" i="2"/>
  <c r="AG36" i="2"/>
  <c r="AG83" i="2"/>
  <c r="AG537" i="2"/>
  <c r="AG245" i="2"/>
  <c r="AG621" i="2"/>
  <c r="AG623" i="2"/>
  <c r="AG709" i="2"/>
  <c r="AG273" i="2"/>
  <c r="AG508" i="2"/>
  <c r="AG75" i="2"/>
  <c r="AG170" i="2"/>
  <c r="AG731" i="2"/>
  <c r="AG299" i="2"/>
  <c r="AG407" i="2"/>
  <c r="AG523" i="2"/>
  <c r="AG462" i="2"/>
  <c r="AG489" i="2"/>
  <c r="AG491" i="2"/>
  <c r="AG701" i="2"/>
  <c r="AG726" i="2"/>
  <c r="AG681" i="2"/>
  <c r="AG107" i="2"/>
  <c r="AG630" i="2"/>
  <c r="AG499" i="2"/>
  <c r="AG593" i="2"/>
  <c r="AG685" i="2"/>
  <c r="AG437" i="2"/>
  <c r="AG249" i="2"/>
  <c r="AG673" i="2"/>
  <c r="AG492" i="2"/>
  <c r="AG335" i="2"/>
  <c r="AG285" i="2"/>
  <c r="AG254" i="2"/>
  <c r="AG358" i="2"/>
  <c r="AG85" i="2"/>
  <c r="AG244" i="2"/>
  <c r="AG530" i="2"/>
  <c r="AG635" i="2"/>
  <c r="AG385" i="2"/>
  <c r="AG572" i="2"/>
  <c r="AG191" i="2"/>
  <c r="AG618" i="2"/>
  <c r="AG470" i="2"/>
  <c r="AG185" i="2"/>
  <c r="AG392" i="2"/>
  <c r="AG363" i="2"/>
  <c r="AG301" i="2"/>
  <c r="AG611" i="2"/>
  <c r="AG582" i="2"/>
  <c r="AG518" i="2"/>
  <c r="AG717" i="2"/>
  <c r="AG372" i="2"/>
  <c r="AG304" i="2"/>
  <c r="AG691" i="2"/>
  <c r="AG515" i="2"/>
  <c r="AG682" i="2"/>
  <c r="AG284" i="2"/>
  <c r="AG522" i="2"/>
  <c r="AG388" i="2"/>
  <c r="AG610" i="2"/>
  <c r="AG533" i="2"/>
  <c r="AG668" i="2"/>
  <c r="AG638" i="2"/>
  <c r="AG253" i="2"/>
  <c r="AG319" i="2"/>
  <c r="AG703" i="2"/>
  <c r="AG683" i="2"/>
  <c r="AG687" i="2"/>
  <c r="AG612" i="2"/>
  <c r="AG669" i="2"/>
  <c r="AG479" i="2"/>
  <c r="AG730" i="2"/>
  <c r="AG464" i="2"/>
  <c r="AG702" i="2"/>
  <c r="AG559" i="2"/>
  <c r="AG660" i="2"/>
  <c r="AG659" i="2"/>
  <c r="AG688" i="2"/>
  <c r="AG686" i="2"/>
  <c r="AG707" i="2"/>
  <c r="AG700" i="2"/>
  <c r="AG684" i="2"/>
  <c r="AG719" i="2"/>
  <c r="AG626" i="2"/>
  <c r="AG596" i="2"/>
  <c r="AG710" i="2"/>
  <c r="AG711" i="2"/>
  <c r="AG713" i="2"/>
  <c r="AF639" i="2"/>
  <c r="AF569" i="2"/>
  <c r="AF517" i="2"/>
  <c r="AF95" i="2"/>
  <c r="AF276" i="2"/>
  <c r="AF326" i="2"/>
  <c r="AF461" i="2"/>
  <c r="AF340" i="2"/>
  <c r="AF580" i="2"/>
  <c r="AF503" i="2"/>
  <c r="AF379" i="2"/>
  <c r="AF251" i="2"/>
  <c r="AF145" i="2"/>
  <c r="AF657" i="2"/>
  <c r="AF112" i="2"/>
  <c r="AF456" i="2"/>
  <c r="AF566" i="2"/>
  <c r="AF628" i="2"/>
  <c r="AF50" i="2"/>
  <c r="AF415" i="2"/>
  <c r="AF422" i="2"/>
  <c r="AF381" i="2"/>
  <c r="AF516" i="2"/>
  <c r="AF259" i="2"/>
  <c r="AF297" i="2"/>
  <c r="AF589" i="2"/>
  <c r="AF70" i="2"/>
  <c r="AF448" i="2"/>
  <c r="AF661" i="2"/>
  <c r="AF585" i="2"/>
  <c r="AF140" i="2"/>
  <c r="AF341" i="2"/>
  <c r="AF370" i="2"/>
  <c r="AF693" i="2"/>
  <c r="AF91" i="2"/>
  <c r="AF7" i="2"/>
  <c r="AF411" i="2"/>
  <c r="AF198" i="2"/>
  <c r="AF230" i="2"/>
  <c r="AF665" i="2"/>
  <c r="AF188" i="2"/>
  <c r="AF54" i="2"/>
  <c r="AF534" i="2"/>
  <c r="AF480" i="2"/>
  <c r="AF179" i="2"/>
  <c r="AF412" i="2"/>
  <c r="AF231" i="2"/>
  <c r="AF551" i="2"/>
  <c r="AF240" i="2"/>
  <c r="AF367" i="2"/>
  <c r="AF532" i="2"/>
  <c r="AF425" i="2"/>
  <c r="AF352" i="2"/>
  <c r="AF481" i="2"/>
  <c r="AF458" i="2"/>
  <c r="AF228" i="2"/>
  <c r="AF151" i="2"/>
  <c r="AF351" i="2"/>
  <c r="AF207" i="2"/>
  <c r="AF349" i="2"/>
  <c r="AF490" i="2"/>
  <c r="AF298" i="2"/>
  <c r="AF165" i="2"/>
  <c r="AF410" i="2"/>
  <c r="AF323" i="2"/>
  <c r="AF356" i="2"/>
  <c r="AF344" i="2"/>
  <c r="AF158" i="2"/>
  <c r="AF496" i="2"/>
  <c r="AF336" i="2"/>
  <c r="AF308" i="2"/>
  <c r="AF571" i="2"/>
  <c r="AF396" i="2"/>
  <c r="AF183" i="2"/>
  <c r="AF164" i="2"/>
  <c r="AF101" i="2"/>
  <c r="AF390" i="2"/>
  <c r="AF257" i="2"/>
  <c r="AF338" i="2"/>
  <c r="AF474" i="2"/>
  <c r="AF163" i="2"/>
  <c r="AF55" i="2"/>
  <c r="AF525" i="2"/>
  <c r="AF361" i="2"/>
  <c r="AF327" i="2"/>
  <c r="AF139" i="2"/>
  <c r="AF543" i="2"/>
  <c r="AF433" i="2"/>
  <c r="AF90" i="2"/>
  <c r="AF353" i="2"/>
  <c r="AF267" i="2"/>
  <c r="AF84" i="2"/>
  <c r="AF294" i="2"/>
  <c r="AF625" i="2"/>
  <c r="AF241" i="2"/>
  <c r="AF124" i="2"/>
  <c r="AF295" i="2"/>
  <c r="AF100" i="2"/>
  <c r="AF63" i="2"/>
  <c r="AF377" i="2"/>
  <c r="AF650" i="2"/>
  <c r="AF289" i="2"/>
  <c r="AF408" i="2"/>
  <c r="AF9" i="2"/>
  <c r="AF30" i="2"/>
  <c r="AF292" i="2"/>
  <c r="AF132" i="2"/>
  <c r="AF386" i="2"/>
  <c r="AF526" i="2"/>
  <c r="AF677" i="2"/>
  <c r="AF473" i="2"/>
  <c r="AF38" i="2"/>
  <c r="AF722" i="2"/>
  <c r="AF13" i="2"/>
  <c r="AF65" i="2"/>
  <c r="AF373" i="2"/>
  <c r="AF74" i="2"/>
  <c r="AF466" i="2"/>
  <c r="AF282" i="2"/>
  <c r="AF202" i="2"/>
  <c r="AF303" i="2"/>
  <c r="AF329" i="2"/>
  <c r="AF109" i="2"/>
  <c r="AF365" i="2"/>
  <c r="AF237" i="2"/>
  <c r="AF632" i="2"/>
  <c r="AF413" i="2"/>
  <c r="AF247" i="2"/>
  <c r="AF419" i="2"/>
  <c r="AF178" i="2"/>
  <c r="AF153" i="2"/>
  <c r="AF176" i="2"/>
  <c r="AF280" i="2"/>
  <c r="AF404" i="2"/>
  <c r="AF672" i="2"/>
  <c r="AF274" i="2"/>
  <c r="AF331" i="2"/>
  <c r="AF23" i="2"/>
  <c r="AF255" i="2"/>
  <c r="AF375" i="2"/>
  <c r="AF655" i="2"/>
  <c r="AF692" i="2"/>
  <c r="AF213" i="2"/>
  <c r="AF541" i="2"/>
  <c r="AF287" i="2"/>
  <c r="AF398" i="2"/>
  <c r="AF16" i="2"/>
  <c r="AF441" i="2"/>
  <c r="AF671" i="2"/>
  <c r="AF20" i="2"/>
  <c r="AF271" i="2"/>
  <c r="AF724" i="2"/>
  <c r="AF181" i="2"/>
  <c r="AF238" i="2"/>
  <c r="AF29" i="2"/>
  <c r="AF577" i="2"/>
  <c r="AF232" i="2"/>
  <c r="AF453" i="2"/>
  <c r="AF233" i="2"/>
  <c r="AF159" i="2"/>
  <c r="AF286" i="2"/>
  <c r="AF439" i="2"/>
  <c r="AF501" i="2"/>
  <c r="AF450" i="2"/>
  <c r="AF296" i="2"/>
  <c r="AF494" i="2"/>
  <c r="AF544" i="2"/>
  <c r="AF554" i="2"/>
  <c r="AF649" i="2"/>
  <c r="AF570" i="2"/>
  <c r="AF620" i="2"/>
  <c r="AF227" i="2"/>
  <c r="AF538" i="2"/>
  <c r="AF220" i="2"/>
  <c r="AF575" i="2"/>
  <c r="AF305" i="2"/>
  <c r="AF205" i="2"/>
  <c r="AF539" i="2"/>
  <c r="AF418" i="2"/>
  <c r="AF108" i="2"/>
  <c r="AF607" i="2"/>
  <c r="AF28" i="2"/>
  <c r="AF478" i="2"/>
  <c r="AF667" i="2"/>
  <c r="AF463" i="2"/>
  <c r="AF689" i="2"/>
  <c r="AF236" i="2"/>
  <c r="AF72" i="2"/>
  <c r="AF654" i="2"/>
  <c r="AF196" i="2"/>
  <c r="AF306" i="2"/>
  <c r="AF102" i="2"/>
  <c r="AF579" i="2"/>
  <c r="AF192" i="2"/>
  <c r="AF641" i="2"/>
  <c r="AF615" i="2"/>
  <c r="AF317" i="2"/>
  <c r="AF116" i="2"/>
  <c r="AF442" i="2"/>
  <c r="AF498" i="2"/>
  <c r="AF549" i="2"/>
  <c r="AF591" i="2"/>
  <c r="AF645" i="2"/>
  <c r="AF354" i="2"/>
  <c r="AF272" i="2"/>
  <c r="AF60" i="2"/>
  <c r="AF417" i="2"/>
  <c r="AF567" i="2"/>
  <c r="AF57" i="2"/>
  <c r="AF324" i="2"/>
  <c r="AF535" i="2"/>
  <c r="AF125" i="2"/>
  <c r="AF61" i="2"/>
  <c r="AF58" i="2"/>
  <c r="AF122" i="2"/>
  <c r="AF500" i="2"/>
  <c r="AF435" i="2"/>
  <c r="AF268" i="2"/>
  <c r="AF521" i="2"/>
  <c r="AF550" i="2"/>
  <c r="AF71" i="2"/>
  <c r="AF243" i="2"/>
  <c r="AF203" i="2"/>
  <c r="AF138" i="2"/>
  <c r="AF8" i="2"/>
  <c r="AF629" i="2"/>
  <c r="AF482" i="2"/>
  <c r="AF320" i="2"/>
  <c r="AF431" i="2"/>
  <c r="AF510" i="2"/>
  <c r="AF291" i="2"/>
  <c r="AF4" i="2"/>
  <c r="AF147" i="2"/>
  <c r="AF39" i="2"/>
  <c r="AF152" i="2"/>
  <c r="AF337" i="2"/>
  <c r="AF355" i="2"/>
  <c r="AF666" i="2"/>
  <c r="AF31" i="2"/>
  <c r="AF89" i="2"/>
  <c r="AF394" i="2"/>
  <c r="AF397" i="2"/>
  <c r="AF87" i="2"/>
  <c r="AF82" i="2"/>
  <c r="AF540" i="2"/>
  <c r="AF545" i="2"/>
  <c r="AF426" i="2"/>
  <c r="AF445" i="2"/>
  <c r="AF382" i="2"/>
  <c r="AF343" i="2"/>
  <c r="AF300" i="2"/>
  <c r="AF586" i="2"/>
  <c r="AF182" i="2"/>
  <c r="AF664" i="2"/>
  <c r="AF446" i="2"/>
  <c r="AF695" i="2"/>
  <c r="AF14" i="2"/>
  <c r="AF330" i="2"/>
  <c r="AF514" i="2"/>
  <c r="AF359" i="2"/>
  <c r="AF563" i="2"/>
  <c r="AF406" i="2"/>
  <c r="AF24" i="2"/>
  <c r="AF46" i="2"/>
  <c r="AF614" i="2"/>
  <c r="AF568" i="2"/>
  <c r="AF403" i="2"/>
  <c r="AF225" i="2"/>
  <c r="AF718" i="2"/>
  <c r="AF45" i="2"/>
  <c r="AF455" i="2"/>
  <c r="AF505" i="2"/>
  <c r="AF502" i="2"/>
  <c r="AF465" i="2"/>
  <c r="AF368" i="2"/>
  <c r="AF728" i="2"/>
  <c r="AF150" i="2"/>
  <c r="AF399" i="2"/>
  <c r="AF467" i="2"/>
  <c r="AF261" i="2"/>
  <c r="AF3" i="2"/>
  <c r="AF222" i="2"/>
  <c r="AF444" i="2"/>
  <c r="AF56" i="2"/>
  <c r="AF129" i="2"/>
  <c r="AF171" i="2"/>
  <c r="AF204" i="2"/>
  <c r="AF528" i="2"/>
  <c r="AF443" i="2"/>
  <c r="AF210" i="2"/>
  <c r="AF451" i="2"/>
  <c r="AF64" i="2"/>
  <c r="AF113" i="2"/>
  <c r="AF155" i="2"/>
  <c r="AF574" i="2"/>
  <c r="AF584" i="2"/>
  <c r="AF428" i="2"/>
  <c r="AF105" i="2"/>
  <c r="AF486" i="2"/>
  <c r="AF169" i="2"/>
  <c r="AF670" i="2"/>
  <c r="AF154" i="2"/>
  <c r="AF137" i="2"/>
  <c r="AF400" i="2"/>
  <c r="AF339" i="2"/>
  <c r="AF211" i="2"/>
  <c r="AF250" i="2"/>
  <c r="AF208" i="2"/>
  <c r="AF288" i="2"/>
  <c r="AF633" i="2"/>
  <c r="AF78" i="2"/>
  <c r="AF143" i="2"/>
  <c r="AF605" i="2"/>
  <c r="AF216" i="2"/>
  <c r="AF617" i="2"/>
  <c r="AF454" i="2"/>
  <c r="AF371" i="2"/>
  <c r="AF114" i="2"/>
  <c r="AF360" i="2"/>
  <c r="AF167" i="2"/>
  <c r="AF197" i="2"/>
  <c r="AF342" i="2"/>
  <c r="AF678" i="2"/>
  <c r="AF53" i="2"/>
  <c r="AF608" i="2"/>
  <c r="AF81" i="2"/>
  <c r="AF35" i="2"/>
  <c r="AF547" i="2"/>
  <c r="AF252" i="2"/>
  <c r="AF67" i="2"/>
  <c r="AF120" i="2"/>
  <c r="AF223" i="2"/>
  <c r="AF315" i="2"/>
  <c r="AF509" i="2"/>
  <c r="AF350" i="2"/>
  <c r="AF366" i="2"/>
  <c r="AF265" i="2"/>
  <c r="AF311" i="2"/>
  <c r="AF313" i="2"/>
  <c r="AF527" i="2"/>
  <c r="AF96" i="2"/>
  <c r="AF507" i="2"/>
  <c r="AF189" i="2"/>
  <c r="AF725" i="2"/>
  <c r="AF69" i="2"/>
  <c r="AF262" i="2"/>
  <c r="AF144" i="2"/>
  <c r="AF15" i="2"/>
  <c r="AF636" i="2"/>
  <c r="AF160" i="2"/>
  <c r="AF177" i="2"/>
  <c r="AF162" i="2"/>
  <c r="AF345" i="2"/>
  <c r="AF47" i="2"/>
  <c r="AF186" i="2"/>
  <c r="AF41" i="2"/>
  <c r="AF214" i="2"/>
  <c r="AF679" i="2"/>
  <c r="AF524" i="2"/>
  <c r="AF402" i="2"/>
  <c r="AF546" i="2"/>
  <c r="AF674" i="2"/>
  <c r="AF624" i="2"/>
  <c r="AF103" i="2"/>
  <c r="AF215" i="2"/>
  <c r="AF175" i="2"/>
  <c r="AF6" i="2"/>
  <c r="AF115" i="2"/>
  <c r="AF142" i="2"/>
  <c r="AF658" i="2"/>
  <c r="AF548" i="2"/>
  <c r="AF49" i="2"/>
  <c r="AF110" i="2"/>
  <c r="AF2" i="2"/>
  <c r="AF553" i="2"/>
  <c r="AF37" i="2"/>
  <c r="AF130" i="2"/>
  <c r="AF98" i="2"/>
  <c r="AF555" i="2"/>
  <c r="AF348" i="2"/>
  <c r="AF43" i="2"/>
  <c r="AF263" i="2"/>
  <c r="AF26" i="2"/>
  <c r="AF420" i="2"/>
  <c r="AF275" i="2"/>
  <c r="AF126" i="2"/>
  <c r="AF619" i="2"/>
  <c r="AF504" i="2"/>
  <c r="AF519" i="2"/>
  <c r="AF68" i="2"/>
  <c r="AF484" i="2"/>
  <c r="AF405" i="2"/>
  <c r="AF314" i="2"/>
  <c r="AF117" i="2"/>
  <c r="AF166" i="2"/>
  <c r="AF676" i="2"/>
  <c r="AF599" i="2"/>
  <c r="AF552" i="2"/>
  <c r="AF704" i="2"/>
  <c r="AF10" i="2"/>
  <c r="AF22" i="2"/>
  <c r="AF180" i="2"/>
  <c r="AF266" i="2"/>
  <c r="AF212" i="2"/>
  <c r="AF27" i="2"/>
  <c r="AF459" i="2"/>
  <c r="AF627" i="2"/>
  <c r="AF643" i="2"/>
  <c r="AF325" i="2"/>
  <c r="AF376" i="2"/>
  <c r="AF427" i="2"/>
  <c r="AF487" i="2"/>
  <c r="AF88" i="2"/>
  <c r="AF146" i="2"/>
  <c r="AF699" i="2"/>
  <c r="AF409" i="2"/>
  <c r="AF193" i="2"/>
  <c r="AF595" i="2"/>
  <c r="AF471" i="2"/>
  <c r="AF25" i="2"/>
  <c r="AF393" i="2"/>
  <c r="AF200" i="2"/>
  <c r="AF460" i="2"/>
  <c r="AF11" i="2"/>
  <c r="AF242" i="2"/>
  <c r="AF206" i="2"/>
  <c r="AF248" i="2"/>
  <c r="AF201" i="2"/>
  <c r="AF229" i="2"/>
  <c r="AF520" i="2"/>
  <c r="AF173" i="2"/>
  <c r="AF264" i="2"/>
  <c r="AF609" i="2"/>
  <c r="AF598" i="2"/>
  <c r="AF493" i="2"/>
  <c r="AF18" i="2"/>
  <c r="AF190" i="2"/>
  <c r="AF333" i="2"/>
  <c r="AF118" i="2"/>
  <c r="AF17" i="2"/>
  <c r="AF590" i="2"/>
  <c r="AF369" i="2"/>
  <c r="AF634" i="2"/>
  <c r="AF332" i="2"/>
  <c r="AF727" i="2"/>
  <c r="AF77" i="2"/>
  <c r="AF436" i="2"/>
  <c r="AF449" i="2"/>
  <c r="AF234" i="2"/>
  <c r="AF698" i="2"/>
  <c r="AF616" i="2"/>
  <c r="AF127" i="2"/>
  <c r="AF604" i="2"/>
  <c r="AF66" i="2"/>
  <c r="AF334" i="2"/>
  <c r="AF587" i="2"/>
  <c r="AF452" i="2"/>
  <c r="AF123" i="2"/>
  <c r="AF119" i="2"/>
  <c r="AF640" i="2"/>
  <c r="AF309" i="2"/>
  <c r="AF380" i="2"/>
  <c r="AF111" i="2"/>
  <c r="AF472" i="2"/>
  <c r="AF5" i="2"/>
  <c r="AF387" i="2"/>
  <c r="AF432" i="2"/>
  <c r="AF148" i="2"/>
  <c r="AF12" i="2"/>
  <c r="AF690" i="2"/>
  <c r="AF720" i="2"/>
  <c r="AF156" i="2"/>
  <c r="AF600" i="2"/>
  <c r="AF423" i="2"/>
  <c r="AF136" i="2"/>
  <c r="AF663" i="2"/>
  <c r="AF312" i="2"/>
  <c r="AF652" i="2"/>
  <c r="AF239" i="2"/>
  <c r="AF622" i="2"/>
  <c r="AF157" i="2"/>
  <c r="AF697" i="2"/>
  <c r="AF321" i="2"/>
  <c r="AF86" i="2"/>
  <c r="AF723" i="2"/>
  <c r="AF318" i="2"/>
  <c r="AF511" i="2"/>
  <c r="AF290" i="2"/>
  <c r="AF131" i="2"/>
  <c r="AF224" i="2"/>
  <c r="AF168" i="2"/>
  <c r="AF34" i="2"/>
  <c r="AF364" i="2"/>
  <c r="AF184" i="2"/>
  <c r="AF21" i="2"/>
  <c r="AF93" i="2"/>
  <c r="AF662" i="2"/>
  <c r="AF497" i="2"/>
  <c r="AF561" i="2"/>
  <c r="AF648" i="2"/>
  <c r="AF383" i="2"/>
  <c r="AF328" i="2"/>
  <c r="AF32" i="2"/>
  <c r="AF94" i="2"/>
  <c r="AF558" i="2"/>
  <c r="AF51" i="2"/>
  <c r="AF712" i="2"/>
  <c r="AF529" i="2"/>
  <c r="AF564" i="2"/>
  <c r="AF578" i="2"/>
  <c r="AF576" i="2"/>
  <c r="AF347" i="2"/>
  <c r="AF631" i="2"/>
  <c r="AF721" i="2"/>
  <c r="AF149" i="2"/>
  <c r="AF430" i="2"/>
  <c r="AF512" i="2"/>
  <c r="AF260" i="2"/>
  <c r="AF421" i="2"/>
  <c r="AF357" i="2"/>
  <c r="AF19" i="2"/>
  <c r="AF476" i="2"/>
  <c r="AF542" i="2"/>
  <c r="AF281" i="2"/>
  <c r="AF562" i="2"/>
  <c r="AF246" i="2"/>
  <c r="AF73" i="2"/>
  <c r="AF346" i="2"/>
  <c r="AF416" i="2"/>
  <c r="AF597" i="2"/>
  <c r="AF283" i="2"/>
  <c r="AF195" i="2"/>
  <c r="AF199" i="2"/>
  <c r="AF469" i="2"/>
  <c r="AF560" i="2"/>
  <c r="AF134" i="2"/>
  <c r="AF557" i="2"/>
  <c r="AF33" i="2"/>
  <c r="AF302" i="2"/>
  <c r="AF447" i="2"/>
  <c r="AF424" i="2"/>
  <c r="AF174" i="2"/>
  <c r="AF457" i="2"/>
  <c r="AF536" i="2"/>
  <c r="AF97" i="2"/>
  <c r="AF362" i="2"/>
  <c r="AF588" i="2"/>
  <c r="AF706" i="2"/>
  <c r="AF705" i="2"/>
  <c r="AF468" i="2"/>
  <c r="AF440" i="2"/>
  <c r="AF715" i="2"/>
  <c r="AF696" i="2"/>
  <c r="AF488" i="2"/>
  <c r="AF531" i="2"/>
  <c r="AF477" i="2"/>
  <c r="AF603" i="2"/>
  <c r="AF310" i="2"/>
  <c r="AF729" i="2"/>
  <c r="AF218" i="2"/>
  <c r="AF438" i="2"/>
  <c r="AF592" i="2"/>
  <c r="AF594" i="2"/>
  <c r="AF80" i="2"/>
  <c r="AF391" i="2"/>
  <c r="AF606" i="2"/>
  <c r="AF644" i="2"/>
  <c r="AF161" i="2"/>
  <c r="AF485" i="2"/>
  <c r="AF384" i="2"/>
  <c r="AF44" i="2"/>
  <c r="AF475" i="2"/>
  <c r="AF434" i="2"/>
  <c r="AF322" i="2"/>
  <c r="AF316" i="2"/>
  <c r="AF429" i="2"/>
  <c r="AF187" i="2"/>
  <c r="AF258" i="2"/>
  <c r="AF194" i="2"/>
  <c r="AF581" i="2"/>
  <c r="AF128" i="2"/>
  <c r="AF92" i="2"/>
  <c r="AF565" i="2"/>
  <c r="AF76" i="2"/>
  <c r="AF121" i="2"/>
  <c r="AF647" i="2"/>
  <c r="AF40" i="2"/>
  <c r="AF651" i="2"/>
  <c r="AF389" i="2"/>
  <c r="AF716" i="2"/>
  <c r="AF99" i="2"/>
  <c r="AF172" i="2"/>
  <c r="AF226" i="2"/>
  <c r="AF495" i="2"/>
  <c r="AF79" i="2"/>
  <c r="AF278" i="2"/>
  <c r="AF209" i="2"/>
  <c r="AF62" i="2"/>
  <c r="AF279" i="2"/>
  <c r="AF52" i="2"/>
  <c r="AF293" i="2"/>
  <c r="AF642" i="2"/>
  <c r="AF506" i="2"/>
  <c r="AF613" i="2"/>
  <c r="AF573" i="2"/>
  <c r="AF675" i="2"/>
  <c r="AF483" i="2"/>
  <c r="AF48" i="2"/>
  <c r="AF378" i="2"/>
  <c r="AF637" i="2"/>
  <c r="AF374" i="2"/>
  <c r="AF221" i="2"/>
  <c r="AF583" i="2"/>
  <c r="AF653" i="2"/>
  <c r="AF277" i="2"/>
  <c r="AF307" i="2"/>
  <c r="AF708" i="2"/>
  <c r="AF601" i="2"/>
  <c r="AF135" i="2"/>
  <c r="AF42" i="2"/>
  <c r="AF395" i="2"/>
  <c r="AF235" i="2"/>
  <c r="AF59" i="2"/>
  <c r="AF401" i="2"/>
  <c r="AF219" i="2"/>
  <c r="AF694" i="2"/>
  <c r="AF656" i="2"/>
  <c r="AF414" i="2"/>
  <c r="AF602" i="2"/>
  <c r="AF270" i="2"/>
  <c r="AF104" i="2"/>
  <c r="AF269" i="2"/>
  <c r="AF714" i="2"/>
  <c r="AF256" i="2"/>
  <c r="AF646" i="2"/>
  <c r="AF217" i="2"/>
  <c r="AF556" i="2"/>
  <c r="AF106" i="2"/>
  <c r="AF141" i="2"/>
  <c r="AF133" i="2"/>
  <c r="AF513" i="2"/>
  <c r="AF732" i="2"/>
  <c r="AF680" i="2"/>
  <c r="AF36" i="2"/>
  <c r="AF83" i="2"/>
  <c r="AF537" i="2"/>
  <c r="AF245" i="2"/>
  <c r="AF621" i="2"/>
  <c r="AF623" i="2"/>
  <c r="AF709" i="2"/>
  <c r="AF273" i="2"/>
  <c r="AF508" i="2"/>
  <c r="AF75" i="2"/>
  <c r="AF170" i="2"/>
  <c r="AF731" i="2"/>
  <c r="AF299" i="2"/>
  <c r="AF407" i="2"/>
  <c r="AF523" i="2"/>
  <c r="AF462" i="2"/>
  <c r="AF489" i="2"/>
  <c r="AF491" i="2"/>
  <c r="AF701" i="2"/>
  <c r="AF726" i="2"/>
  <c r="AF681" i="2"/>
  <c r="AF107" i="2"/>
  <c r="AF630" i="2"/>
  <c r="AF499" i="2"/>
  <c r="AF593" i="2"/>
  <c r="AF685" i="2"/>
  <c r="AF437" i="2"/>
  <c r="AF249" i="2"/>
  <c r="AF673" i="2"/>
  <c r="AF492" i="2"/>
  <c r="AF335" i="2"/>
  <c r="AF285" i="2"/>
  <c r="AF254" i="2"/>
  <c r="AF358" i="2"/>
  <c r="AF85" i="2"/>
  <c r="AF244" i="2"/>
  <c r="AF530" i="2"/>
  <c r="AF635" i="2"/>
  <c r="AF385" i="2"/>
  <c r="AF572" i="2"/>
  <c r="AF191" i="2"/>
  <c r="AF618" i="2"/>
  <c r="AF470" i="2"/>
  <c r="AF185" i="2"/>
  <c r="AF392" i="2"/>
  <c r="AF363" i="2"/>
  <c r="AF301" i="2"/>
  <c r="AF611" i="2"/>
  <c r="AF582" i="2"/>
  <c r="AF518" i="2"/>
  <c r="AF717" i="2"/>
  <c r="AF372" i="2"/>
  <c r="AF304" i="2"/>
  <c r="AF691" i="2"/>
  <c r="AF515" i="2"/>
  <c r="AF682" i="2"/>
  <c r="AF284" i="2"/>
  <c r="AF522" i="2"/>
  <c r="AF388" i="2"/>
  <c r="AF610" i="2"/>
  <c r="AF533" i="2"/>
  <c r="AF668" i="2"/>
  <c r="AF638" i="2"/>
  <c r="AF253" i="2"/>
  <c r="AF319" i="2"/>
  <c r="AF703" i="2"/>
  <c r="AF683" i="2"/>
  <c r="AF687" i="2"/>
  <c r="AF612" i="2"/>
  <c r="AF669" i="2"/>
  <c r="AF479" i="2"/>
  <c r="AF730" i="2"/>
  <c r="AF464" i="2"/>
  <c r="AF702" i="2"/>
  <c r="AF559" i="2"/>
  <c r="AF660" i="2"/>
  <c r="AF659" i="2"/>
  <c r="AF688" i="2"/>
  <c r="AF686" i="2"/>
  <c r="AF707" i="2"/>
  <c r="AF700" i="2"/>
  <c r="AF684" i="2"/>
  <c r="AF719" i="2"/>
  <c r="AF626" i="2"/>
  <c r="AF596" i="2"/>
  <c r="AF710" i="2"/>
  <c r="AF711" i="2"/>
  <c r="AF713" i="2"/>
  <c r="AE639" i="2"/>
  <c r="AE569" i="2"/>
  <c r="AE517" i="2"/>
  <c r="AE95" i="2"/>
  <c r="AE276" i="2"/>
  <c r="AE326" i="2"/>
  <c r="AE461" i="2"/>
  <c r="AE340" i="2"/>
  <c r="AE580" i="2"/>
  <c r="AE503" i="2"/>
  <c r="AE379" i="2"/>
  <c r="AE251" i="2"/>
  <c r="AE145" i="2"/>
  <c r="AE657" i="2"/>
  <c r="AE112" i="2"/>
  <c r="AE456" i="2"/>
  <c r="AE566" i="2"/>
  <c r="AE628" i="2"/>
  <c r="AE50" i="2"/>
  <c r="AE415" i="2"/>
  <c r="AE422" i="2"/>
  <c r="AE381" i="2"/>
  <c r="AE516" i="2"/>
  <c r="AE259" i="2"/>
  <c r="AE297" i="2"/>
  <c r="AE589" i="2"/>
  <c r="AE70" i="2"/>
  <c r="AE448" i="2"/>
  <c r="AE661" i="2"/>
  <c r="AE585" i="2"/>
  <c r="AE140" i="2"/>
  <c r="AE341" i="2"/>
  <c r="AE370" i="2"/>
  <c r="AE693" i="2"/>
  <c r="AE91" i="2"/>
  <c r="AE7" i="2"/>
  <c r="AE411" i="2"/>
  <c r="AE198" i="2"/>
  <c r="AE230" i="2"/>
  <c r="AE665" i="2"/>
  <c r="AE188" i="2"/>
  <c r="AE54" i="2"/>
  <c r="AE534" i="2"/>
  <c r="AE480" i="2"/>
  <c r="AE179" i="2"/>
  <c r="AE412" i="2"/>
  <c r="AE231" i="2"/>
  <c r="AE551" i="2"/>
  <c r="AE240" i="2"/>
  <c r="AE367" i="2"/>
  <c r="AE532" i="2"/>
  <c r="AE425" i="2"/>
  <c r="AE352" i="2"/>
  <c r="AE481" i="2"/>
  <c r="AE458" i="2"/>
  <c r="AE228" i="2"/>
  <c r="AE151" i="2"/>
  <c r="AE351" i="2"/>
  <c r="AE207" i="2"/>
  <c r="AE349" i="2"/>
  <c r="AE490" i="2"/>
  <c r="AE298" i="2"/>
  <c r="AE165" i="2"/>
  <c r="AE410" i="2"/>
  <c r="AE323" i="2"/>
  <c r="AE356" i="2"/>
  <c r="AE344" i="2"/>
  <c r="AE158" i="2"/>
  <c r="AE496" i="2"/>
  <c r="AE336" i="2"/>
  <c r="AE308" i="2"/>
  <c r="AE571" i="2"/>
  <c r="AE396" i="2"/>
  <c r="AE183" i="2"/>
  <c r="AE164" i="2"/>
  <c r="AE101" i="2"/>
  <c r="AE390" i="2"/>
  <c r="AE257" i="2"/>
  <c r="AE338" i="2"/>
  <c r="AE474" i="2"/>
  <c r="AE163" i="2"/>
  <c r="AE55" i="2"/>
  <c r="AE525" i="2"/>
  <c r="AE361" i="2"/>
  <c r="AE327" i="2"/>
  <c r="AE139" i="2"/>
  <c r="AE543" i="2"/>
  <c r="AE433" i="2"/>
  <c r="AE90" i="2"/>
  <c r="AE353" i="2"/>
  <c r="AE267" i="2"/>
  <c r="AE84" i="2"/>
  <c r="AE294" i="2"/>
  <c r="AE625" i="2"/>
  <c r="AE241" i="2"/>
  <c r="AE124" i="2"/>
  <c r="AE295" i="2"/>
  <c r="AE100" i="2"/>
  <c r="AE63" i="2"/>
  <c r="AE377" i="2"/>
  <c r="AE650" i="2"/>
  <c r="AE289" i="2"/>
  <c r="AE408" i="2"/>
  <c r="AE9" i="2"/>
  <c r="AE30" i="2"/>
  <c r="AE292" i="2"/>
  <c r="AE132" i="2"/>
  <c r="AE386" i="2"/>
  <c r="AE526" i="2"/>
  <c r="AE677" i="2"/>
  <c r="AE473" i="2"/>
  <c r="AE38" i="2"/>
  <c r="AE722" i="2"/>
  <c r="AE13" i="2"/>
  <c r="AE65" i="2"/>
  <c r="AE373" i="2"/>
  <c r="AE74" i="2"/>
  <c r="AE466" i="2"/>
  <c r="AE282" i="2"/>
  <c r="AE202" i="2"/>
  <c r="AE303" i="2"/>
  <c r="AE329" i="2"/>
  <c r="AE109" i="2"/>
  <c r="AE365" i="2"/>
  <c r="AE237" i="2"/>
  <c r="AE632" i="2"/>
  <c r="AE413" i="2"/>
  <c r="AE247" i="2"/>
  <c r="AE419" i="2"/>
  <c r="AE178" i="2"/>
  <c r="AE153" i="2"/>
  <c r="AE176" i="2"/>
  <c r="AE280" i="2"/>
  <c r="AE404" i="2"/>
  <c r="AE672" i="2"/>
  <c r="AE274" i="2"/>
  <c r="AE331" i="2"/>
  <c r="AE23" i="2"/>
  <c r="AE255" i="2"/>
  <c r="AE375" i="2"/>
  <c r="AE655" i="2"/>
  <c r="AE692" i="2"/>
  <c r="AE213" i="2"/>
  <c r="AE541" i="2"/>
  <c r="AE287" i="2"/>
  <c r="AE398" i="2"/>
  <c r="AE16" i="2"/>
  <c r="AE441" i="2"/>
  <c r="AE671" i="2"/>
  <c r="AE20" i="2"/>
  <c r="AE271" i="2"/>
  <c r="AE724" i="2"/>
  <c r="AE181" i="2"/>
  <c r="AE238" i="2"/>
  <c r="AE29" i="2"/>
  <c r="AE577" i="2"/>
  <c r="AE232" i="2"/>
  <c r="AE453" i="2"/>
  <c r="AE233" i="2"/>
  <c r="AE159" i="2"/>
  <c r="AE286" i="2"/>
  <c r="AE439" i="2"/>
  <c r="AE501" i="2"/>
  <c r="AE450" i="2"/>
  <c r="AE296" i="2"/>
  <c r="AE494" i="2"/>
  <c r="AE544" i="2"/>
  <c r="AE554" i="2"/>
  <c r="AE649" i="2"/>
  <c r="AE570" i="2"/>
  <c r="AE620" i="2"/>
  <c r="AE227" i="2"/>
  <c r="AE538" i="2"/>
  <c r="AE220" i="2"/>
  <c r="AE575" i="2"/>
  <c r="AE305" i="2"/>
  <c r="AE205" i="2"/>
  <c r="AE539" i="2"/>
  <c r="AE418" i="2"/>
  <c r="AE108" i="2"/>
  <c r="AE607" i="2"/>
  <c r="AE28" i="2"/>
  <c r="AE478" i="2"/>
  <c r="AE667" i="2"/>
  <c r="AE463" i="2"/>
  <c r="AE689" i="2"/>
  <c r="AE236" i="2"/>
  <c r="AE72" i="2"/>
  <c r="AE654" i="2"/>
  <c r="AE196" i="2"/>
  <c r="AE306" i="2"/>
  <c r="AE102" i="2"/>
  <c r="AE579" i="2"/>
  <c r="AE192" i="2"/>
  <c r="AE641" i="2"/>
  <c r="AE615" i="2"/>
  <c r="AE317" i="2"/>
  <c r="AE116" i="2"/>
  <c r="AE442" i="2"/>
  <c r="AE498" i="2"/>
  <c r="AE549" i="2"/>
  <c r="AE591" i="2"/>
  <c r="AE645" i="2"/>
  <c r="AE354" i="2"/>
  <c r="AE272" i="2"/>
  <c r="AE60" i="2"/>
  <c r="AE417" i="2"/>
  <c r="AE567" i="2"/>
  <c r="AE57" i="2"/>
  <c r="AE324" i="2"/>
  <c r="AE535" i="2"/>
  <c r="AE125" i="2"/>
  <c r="AE61" i="2"/>
  <c r="AE58" i="2"/>
  <c r="AE122" i="2"/>
  <c r="AE500" i="2"/>
  <c r="AE435" i="2"/>
  <c r="AE268" i="2"/>
  <c r="AE521" i="2"/>
  <c r="AE550" i="2"/>
  <c r="AE71" i="2"/>
  <c r="AE243" i="2"/>
  <c r="AE203" i="2"/>
  <c r="AE138" i="2"/>
  <c r="AE8" i="2"/>
  <c r="AE629" i="2"/>
  <c r="AE482" i="2"/>
  <c r="AE320" i="2"/>
  <c r="AE431" i="2"/>
  <c r="AE510" i="2"/>
  <c r="AE291" i="2"/>
  <c r="AE4" i="2"/>
  <c r="AE147" i="2"/>
  <c r="AE39" i="2"/>
  <c r="AE152" i="2"/>
  <c r="AE337" i="2"/>
  <c r="AE355" i="2"/>
  <c r="AE666" i="2"/>
  <c r="AE31" i="2"/>
  <c r="AE89" i="2"/>
  <c r="AE394" i="2"/>
  <c r="AE397" i="2"/>
  <c r="AE87" i="2"/>
  <c r="AE82" i="2"/>
  <c r="AE540" i="2"/>
  <c r="AE545" i="2"/>
  <c r="AE426" i="2"/>
  <c r="AE445" i="2"/>
  <c r="AE382" i="2"/>
  <c r="AE343" i="2"/>
  <c r="AE300" i="2"/>
  <c r="AE586" i="2"/>
  <c r="AE182" i="2"/>
  <c r="AE664" i="2"/>
  <c r="AE446" i="2"/>
  <c r="AE695" i="2"/>
  <c r="AE14" i="2"/>
  <c r="AE330" i="2"/>
  <c r="AE514" i="2"/>
  <c r="AE359" i="2"/>
  <c r="AE563" i="2"/>
  <c r="AE406" i="2"/>
  <c r="AE24" i="2"/>
  <c r="AE46" i="2"/>
  <c r="AE614" i="2"/>
  <c r="AE568" i="2"/>
  <c r="AE403" i="2"/>
  <c r="AE225" i="2"/>
  <c r="AE718" i="2"/>
  <c r="AE45" i="2"/>
  <c r="AE455" i="2"/>
  <c r="AE505" i="2"/>
  <c r="AE502" i="2"/>
  <c r="AE465" i="2"/>
  <c r="AE368" i="2"/>
  <c r="AE728" i="2"/>
  <c r="AE150" i="2"/>
  <c r="AE399" i="2"/>
  <c r="AE467" i="2"/>
  <c r="AE261" i="2"/>
  <c r="AE3" i="2"/>
  <c r="AE222" i="2"/>
  <c r="AE444" i="2"/>
  <c r="AE56" i="2"/>
  <c r="AE129" i="2"/>
  <c r="AE171" i="2"/>
  <c r="AE204" i="2"/>
  <c r="AE528" i="2"/>
  <c r="AE443" i="2"/>
  <c r="AE210" i="2"/>
  <c r="AE451" i="2"/>
  <c r="AE64" i="2"/>
  <c r="AE113" i="2"/>
  <c r="AE155" i="2"/>
  <c r="AE574" i="2"/>
  <c r="AE584" i="2"/>
  <c r="AE428" i="2"/>
  <c r="AE105" i="2"/>
  <c r="AE486" i="2"/>
  <c r="AE169" i="2"/>
  <c r="AE670" i="2"/>
  <c r="AE154" i="2"/>
  <c r="AE137" i="2"/>
  <c r="AE400" i="2"/>
  <c r="AE339" i="2"/>
  <c r="AE211" i="2"/>
  <c r="AE250" i="2"/>
  <c r="AE208" i="2"/>
  <c r="AE288" i="2"/>
  <c r="AE633" i="2"/>
  <c r="AE78" i="2"/>
  <c r="AE143" i="2"/>
  <c r="AE605" i="2"/>
  <c r="AE216" i="2"/>
  <c r="AE617" i="2"/>
  <c r="AE454" i="2"/>
  <c r="AE371" i="2"/>
  <c r="AE114" i="2"/>
  <c r="AE360" i="2"/>
  <c r="AE167" i="2"/>
  <c r="AE197" i="2"/>
  <c r="AE342" i="2"/>
  <c r="AE678" i="2"/>
  <c r="AE53" i="2"/>
  <c r="AE608" i="2"/>
  <c r="AE81" i="2"/>
  <c r="AE35" i="2"/>
  <c r="AE547" i="2"/>
  <c r="AE252" i="2"/>
  <c r="AE67" i="2"/>
  <c r="AE120" i="2"/>
  <c r="AE223" i="2"/>
  <c r="AE315" i="2"/>
  <c r="AE509" i="2"/>
  <c r="AE350" i="2"/>
  <c r="AE366" i="2"/>
  <c r="AE265" i="2"/>
  <c r="AE311" i="2"/>
  <c r="AE313" i="2"/>
  <c r="AE527" i="2"/>
  <c r="AE96" i="2"/>
  <c r="AE507" i="2"/>
  <c r="AE189" i="2"/>
  <c r="AE725" i="2"/>
  <c r="AE69" i="2"/>
  <c r="AE262" i="2"/>
  <c r="AE144" i="2"/>
  <c r="AE15" i="2"/>
  <c r="AE636" i="2"/>
  <c r="AE160" i="2"/>
  <c r="AE177" i="2"/>
  <c r="AE162" i="2"/>
  <c r="AE345" i="2"/>
  <c r="AE47" i="2"/>
  <c r="AE186" i="2"/>
  <c r="AE41" i="2"/>
  <c r="AE214" i="2"/>
  <c r="AE679" i="2"/>
  <c r="AE524" i="2"/>
  <c r="AE402" i="2"/>
  <c r="AE546" i="2"/>
  <c r="AE674" i="2"/>
  <c r="AE624" i="2"/>
  <c r="AE103" i="2"/>
  <c r="AE215" i="2"/>
  <c r="AE175" i="2"/>
  <c r="AE6" i="2"/>
  <c r="AE115" i="2"/>
  <c r="AE142" i="2"/>
  <c r="AE658" i="2"/>
  <c r="AE548" i="2"/>
  <c r="AE49" i="2"/>
  <c r="AE110" i="2"/>
  <c r="AE2" i="2"/>
  <c r="AE553" i="2"/>
  <c r="AE37" i="2"/>
  <c r="AE130" i="2"/>
  <c r="AE98" i="2"/>
  <c r="AE555" i="2"/>
  <c r="AE348" i="2"/>
  <c r="AE43" i="2"/>
  <c r="AE263" i="2"/>
  <c r="AE26" i="2"/>
  <c r="AE420" i="2"/>
  <c r="AE275" i="2"/>
  <c r="AE126" i="2"/>
  <c r="AE619" i="2"/>
  <c r="AE504" i="2"/>
  <c r="AE519" i="2"/>
  <c r="AE68" i="2"/>
  <c r="AE484" i="2"/>
  <c r="AE405" i="2"/>
  <c r="AE314" i="2"/>
  <c r="AE117" i="2"/>
  <c r="AE166" i="2"/>
  <c r="AE676" i="2"/>
  <c r="AE599" i="2"/>
  <c r="AE552" i="2"/>
  <c r="AE704" i="2"/>
  <c r="AE10" i="2"/>
  <c r="AE22" i="2"/>
  <c r="AE180" i="2"/>
  <c r="AE266" i="2"/>
  <c r="AE212" i="2"/>
  <c r="AE27" i="2"/>
  <c r="AE459" i="2"/>
  <c r="AE627" i="2"/>
  <c r="AE643" i="2"/>
  <c r="AE325" i="2"/>
  <c r="AE376" i="2"/>
  <c r="AE427" i="2"/>
  <c r="AE487" i="2"/>
  <c r="AE88" i="2"/>
  <c r="AE146" i="2"/>
  <c r="AE699" i="2"/>
  <c r="AE409" i="2"/>
  <c r="AE193" i="2"/>
  <c r="AE595" i="2"/>
  <c r="AE471" i="2"/>
  <c r="AE25" i="2"/>
  <c r="AE393" i="2"/>
  <c r="AE200" i="2"/>
  <c r="AE460" i="2"/>
  <c r="AE11" i="2"/>
  <c r="AE242" i="2"/>
  <c r="AE206" i="2"/>
  <c r="AE248" i="2"/>
  <c r="AE201" i="2"/>
  <c r="AE229" i="2"/>
  <c r="AE520" i="2"/>
  <c r="AE173" i="2"/>
  <c r="AE264" i="2"/>
  <c r="AE609" i="2"/>
  <c r="AE598" i="2"/>
  <c r="AE493" i="2"/>
  <c r="AE18" i="2"/>
  <c r="AE190" i="2"/>
  <c r="AE333" i="2"/>
  <c r="AE118" i="2"/>
  <c r="AE17" i="2"/>
  <c r="AE590" i="2"/>
  <c r="AE369" i="2"/>
  <c r="AE634" i="2"/>
  <c r="AE332" i="2"/>
  <c r="AE727" i="2"/>
  <c r="AE77" i="2"/>
  <c r="AE436" i="2"/>
  <c r="AE449" i="2"/>
  <c r="AE234" i="2"/>
  <c r="AE698" i="2"/>
  <c r="AE616" i="2"/>
  <c r="AE127" i="2"/>
  <c r="AE604" i="2"/>
  <c r="AE66" i="2"/>
  <c r="AE334" i="2"/>
  <c r="AE587" i="2"/>
  <c r="AE452" i="2"/>
  <c r="AE123" i="2"/>
  <c r="AE119" i="2"/>
  <c r="AE640" i="2"/>
  <c r="AE309" i="2"/>
  <c r="AE380" i="2"/>
  <c r="AE111" i="2"/>
  <c r="AE472" i="2"/>
  <c r="AE5" i="2"/>
  <c r="AE387" i="2"/>
  <c r="AE432" i="2"/>
  <c r="AE148" i="2"/>
  <c r="AE12" i="2"/>
  <c r="AE690" i="2"/>
  <c r="AE720" i="2"/>
  <c r="AE156" i="2"/>
  <c r="AE600" i="2"/>
  <c r="AE423" i="2"/>
  <c r="AE136" i="2"/>
  <c r="AE663" i="2"/>
  <c r="AE312" i="2"/>
  <c r="AE652" i="2"/>
  <c r="AE239" i="2"/>
  <c r="AE622" i="2"/>
  <c r="AE157" i="2"/>
  <c r="AE697" i="2"/>
  <c r="AE321" i="2"/>
  <c r="AE86" i="2"/>
  <c r="AE723" i="2"/>
  <c r="AE318" i="2"/>
  <c r="AE511" i="2"/>
  <c r="AE290" i="2"/>
  <c r="AE131" i="2"/>
  <c r="AE224" i="2"/>
  <c r="AE168" i="2"/>
  <c r="AE34" i="2"/>
  <c r="AE364" i="2"/>
  <c r="AE184" i="2"/>
  <c r="AE21" i="2"/>
  <c r="AE93" i="2"/>
  <c r="AE662" i="2"/>
  <c r="AE497" i="2"/>
  <c r="AE561" i="2"/>
  <c r="AE648" i="2"/>
  <c r="AE383" i="2"/>
  <c r="AE328" i="2"/>
  <c r="AE32" i="2"/>
  <c r="AE94" i="2"/>
  <c r="AE558" i="2"/>
  <c r="AE51" i="2"/>
  <c r="AE712" i="2"/>
  <c r="AE529" i="2"/>
  <c r="AE564" i="2"/>
  <c r="AE578" i="2"/>
  <c r="AE576" i="2"/>
  <c r="AE347" i="2"/>
  <c r="AE631" i="2"/>
  <c r="AE721" i="2"/>
  <c r="AE149" i="2"/>
  <c r="AE430" i="2"/>
  <c r="AE512" i="2"/>
  <c r="AE260" i="2"/>
  <c r="AE421" i="2"/>
  <c r="AE357" i="2"/>
  <c r="AE19" i="2"/>
  <c r="AE476" i="2"/>
  <c r="AE542" i="2"/>
  <c r="AE281" i="2"/>
  <c r="AE562" i="2"/>
  <c r="AE246" i="2"/>
  <c r="AE73" i="2"/>
  <c r="AE346" i="2"/>
  <c r="AE416" i="2"/>
  <c r="AE597" i="2"/>
  <c r="AE283" i="2"/>
  <c r="AE195" i="2"/>
  <c r="AE199" i="2"/>
  <c r="AE469" i="2"/>
  <c r="AE560" i="2"/>
  <c r="AE134" i="2"/>
  <c r="AE557" i="2"/>
  <c r="AE33" i="2"/>
  <c r="AE302" i="2"/>
  <c r="AE447" i="2"/>
  <c r="AE424" i="2"/>
  <c r="AE174" i="2"/>
  <c r="AE457" i="2"/>
  <c r="AE536" i="2"/>
  <c r="AE97" i="2"/>
  <c r="AE362" i="2"/>
  <c r="AE588" i="2"/>
  <c r="AE706" i="2"/>
  <c r="AE705" i="2"/>
  <c r="AE468" i="2"/>
  <c r="AE440" i="2"/>
  <c r="AE715" i="2"/>
  <c r="AE696" i="2"/>
  <c r="AE488" i="2"/>
  <c r="AE531" i="2"/>
  <c r="AE477" i="2"/>
  <c r="AE603" i="2"/>
  <c r="AE310" i="2"/>
  <c r="AE729" i="2"/>
  <c r="AE218" i="2"/>
  <c r="AE438" i="2"/>
  <c r="AE592" i="2"/>
  <c r="AE594" i="2"/>
  <c r="AE80" i="2"/>
  <c r="AE391" i="2"/>
  <c r="AE606" i="2"/>
  <c r="AE644" i="2"/>
  <c r="AE161" i="2"/>
  <c r="AE485" i="2"/>
  <c r="AE384" i="2"/>
  <c r="AE44" i="2"/>
  <c r="AE475" i="2"/>
  <c r="AE434" i="2"/>
  <c r="AE322" i="2"/>
  <c r="AE316" i="2"/>
  <c r="AE429" i="2"/>
  <c r="AE187" i="2"/>
  <c r="AE258" i="2"/>
  <c r="AE194" i="2"/>
  <c r="AE581" i="2"/>
  <c r="AE128" i="2"/>
  <c r="AE92" i="2"/>
  <c r="AE565" i="2"/>
  <c r="AE76" i="2"/>
  <c r="AE121" i="2"/>
  <c r="AE647" i="2"/>
  <c r="AE40" i="2"/>
  <c r="AE651" i="2"/>
  <c r="AE389" i="2"/>
  <c r="AE716" i="2"/>
  <c r="AE99" i="2"/>
  <c r="AE172" i="2"/>
  <c r="AE226" i="2"/>
  <c r="AE495" i="2"/>
  <c r="AE79" i="2"/>
  <c r="AE278" i="2"/>
  <c r="AE209" i="2"/>
  <c r="AE62" i="2"/>
  <c r="AE279" i="2"/>
  <c r="AE52" i="2"/>
  <c r="AE293" i="2"/>
  <c r="AE642" i="2"/>
  <c r="AE506" i="2"/>
  <c r="AE613" i="2"/>
  <c r="AE573" i="2"/>
  <c r="AE675" i="2"/>
  <c r="AE483" i="2"/>
  <c r="AE48" i="2"/>
  <c r="AE378" i="2"/>
  <c r="AE637" i="2"/>
  <c r="AE374" i="2"/>
  <c r="AE221" i="2"/>
  <c r="AE583" i="2"/>
  <c r="AE653" i="2"/>
  <c r="AE277" i="2"/>
  <c r="AE307" i="2"/>
  <c r="AE708" i="2"/>
  <c r="AE601" i="2"/>
  <c r="AE135" i="2"/>
  <c r="AE42" i="2"/>
  <c r="AE395" i="2"/>
  <c r="AE235" i="2"/>
  <c r="AE59" i="2"/>
  <c r="AE401" i="2"/>
  <c r="AE219" i="2"/>
  <c r="AE694" i="2"/>
  <c r="AE656" i="2"/>
  <c r="AE414" i="2"/>
  <c r="AE602" i="2"/>
  <c r="AE270" i="2"/>
  <c r="AE104" i="2"/>
  <c r="AE269" i="2"/>
  <c r="AE714" i="2"/>
  <c r="AE256" i="2"/>
  <c r="AE646" i="2"/>
  <c r="AE217" i="2"/>
  <c r="AE556" i="2"/>
  <c r="AE106" i="2"/>
  <c r="AE141" i="2"/>
  <c r="AE133" i="2"/>
  <c r="AE513" i="2"/>
  <c r="AE732" i="2"/>
  <c r="AE680" i="2"/>
  <c r="AE36" i="2"/>
  <c r="AE83" i="2"/>
  <c r="AE537" i="2"/>
  <c r="AE245" i="2"/>
  <c r="AE621" i="2"/>
  <c r="AE623" i="2"/>
  <c r="AE709" i="2"/>
  <c r="AE273" i="2"/>
  <c r="AE508" i="2"/>
  <c r="AE75" i="2"/>
  <c r="AE170" i="2"/>
  <c r="AE731" i="2"/>
  <c r="AE299" i="2"/>
  <c r="AE407" i="2"/>
  <c r="AE523" i="2"/>
  <c r="AE462" i="2"/>
  <c r="AE489" i="2"/>
  <c r="AE491" i="2"/>
  <c r="AE701" i="2"/>
  <c r="AE726" i="2"/>
  <c r="AE681" i="2"/>
  <c r="AE107" i="2"/>
  <c r="AE630" i="2"/>
  <c r="AE499" i="2"/>
  <c r="AE593" i="2"/>
  <c r="AE685" i="2"/>
  <c r="AE437" i="2"/>
  <c r="AE249" i="2"/>
  <c r="AE673" i="2"/>
  <c r="AE492" i="2"/>
  <c r="AE335" i="2"/>
  <c r="AE285" i="2"/>
  <c r="AE254" i="2"/>
  <c r="AE358" i="2"/>
  <c r="AE85" i="2"/>
  <c r="AE244" i="2"/>
  <c r="AE530" i="2"/>
  <c r="AE635" i="2"/>
  <c r="AE385" i="2"/>
  <c r="AE572" i="2"/>
  <c r="AE191" i="2"/>
  <c r="AE618" i="2"/>
  <c r="AE470" i="2"/>
  <c r="AE185" i="2"/>
  <c r="AE392" i="2"/>
  <c r="AE363" i="2"/>
  <c r="AE301" i="2"/>
  <c r="AE611" i="2"/>
  <c r="AE582" i="2"/>
  <c r="AE518" i="2"/>
  <c r="AE717" i="2"/>
  <c r="AE372" i="2"/>
  <c r="AE304" i="2"/>
  <c r="AE691" i="2"/>
  <c r="AE515" i="2"/>
  <c r="AE682" i="2"/>
  <c r="AE284" i="2"/>
  <c r="AE522" i="2"/>
  <c r="AE388" i="2"/>
  <c r="AE610" i="2"/>
  <c r="AE533" i="2"/>
  <c r="AE668" i="2"/>
  <c r="AE638" i="2"/>
  <c r="AE253" i="2"/>
  <c r="AE319" i="2"/>
  <c r="AE703" i="2"/>
  <c r="AE683" i="2"/>
  <c r="AE687" i="2"/>
  <c r="AE612" i="2"/>
  <c r="AE669" i="2"/>
  <c r="AE479" i="2"/>
  <c r="AE730" i="2"/>
  <c r="AE464" i="2"/>
  <c r="AE702" i="2"/>
  <c r="AE559" i="2"/>
  <c r="AE660" i="2"/>
  <c r="AE659" i="2"/>
  <c r="AE688" i="2"/>
  <c r="AE686" i="2"/>
  <c r="AE707" i="2"/>
  <c r="AE700" i="2"/>
  <c r="AE684" i="2"/>
  <c r="AE719" i="2"/>
  <c r="AE626" i="2"/>
  <c r="AE596" i="2"/>
  <c r="AE710" i="2"/>
  <c r="AE711" i="2"/>
  <c r="AE713" i="2"/>
  <c r="AD639" i="2"/>
  <c r="AD569" i="2"/>
  <c r="AD517" i="2"/>
  <c r="AD95" i="2"/>
  <c r="AD276" i="2"/>
  <c r="AD326" i="2"/>
  <c r="AD461" i="2"/>
  <c r="AD340" i="2"/>
  <c r="AD580" i="2"/>
  <c r="AD503" i="2"/>
  <c r="AD379" i="2"/>
  <c r="AD251" i="2"/>
  <c r="AD145" i="2"/>
  <c r="AD657" i="2"/>
  <c r="AD112" i="2"/>
  <c r="AD456" i="2"/>
  <c r="AD566" i="2"/>
  <c r="AD628" i="2"/>
  <c r="AD50" i="2"/>
  <c r="AD415" i="2"/>
  <c r="AD422" i="2"/>
  <c r="AD381" i="2"/>
  <c r="AD516" i="2"/>
  <c r="AD259" i="2"/>
  <c r="AD297" i="2"/>
  <c r="AD589" i="2"/>
  <c r="AD70" i="2"/>
  <c r="AD448" i="2"/>
  <c r="AD661" i="2"/>
  <c r="AD585" i="2"/>
  <c r="AD140" i="2"/>
  <c r="AD341" i="2"/>
  <c r="AD370" i="2"/>
  <c r="AD693" i="2"/>
  <c r="AD91" i="2"/>
  <c r="AD7" i="2"/>
  <c r="AD411" i="2"/>
  <c r="AD198" i="2"/>
  <c r="AD230" i="2"/>
  <c r="AD665" i="2"/>
  <c r="AD188" i="2"/>
  <c r="AD54" i="2"/>
  <c r="AD534" i="2"/>
  <c r="AD480" i="2"/>
  <c r="AD179" i="2"/>
  <c r="AD412" i="2"/>
  <c r="AD231" i="2"/>
  <c r="AD551" i="2"/>
  <c r="AD240" i="2"/>
  <c r="AD367" i="2"/>
  <c r="AD532" i="2"/>
  <c r="AD425" i="2"/>
  <c r="AD352" i="2"/>
  <c r="AD481" i="2"/>
  <c r="AD458" i="2"/>
  <c r="AD228" i="2"/>
  <c r="AD151" i="2"/>
  <c r="AD351" i="2"/>
  <c r="AD207" i="2"/>
  <c r="AD349" i="2"/>
  <c r="AD490" i="2"/>
  <c r="AD298" i="2"/>
  <c r="AD165" i="2"/>
  <c r="AD410" i="2"/>
  <c r="AD323" i="2"/>
  <c r="AD356" i="2"/>
  <c r="AD344" i="2"/>
  <c r="AD158" i="2"/>
  <c r="AD496" i="2"/>
  <c r="AD336" i="2"/>
  <c r="AD308" i="2"/>
  <c r="AD571" i="2"/>
  <c r="AD396" i="2"/>
  <c r="AD183" i="2"/>
  <c r="AD164" i="2"/>
  <c r="AD101" i="2"/>
  <c r="AD390" i="2"/>
  <c r="AD257" i="2"/>
  <c r="AD338" i="2"/>
  <c r="AD474" i="2"/>
  <c r="AD163" i="2"/>
  <c r="AD55" i="2"/>
  <c r="AD525" i="2"/>
  <c r="AD361" i="2"/>
  <c r="AD327" i="2"/>
  <c r="AD139" i="2"/>
  <c r="AD543" i="2"/>
  <c r="AD433" i="2"/>
  <c r="AD90" i="2"/>
  <c r="AD353" i="2"/>
  <c r="AD267" i="2"/>
  <c r="AD84" i="2"/>
  <c r="AD294" i="2"/>
  <c r="AD625" i="2"/>
  <c r="AD241" i="2"/>
  <c r="AD124" i="2"/>
  <c r="AD295" i="2"/>
  <c r="AD100" i="2"/>
  <c r="AD63" i="2"/>
  <c r="AD377" i="2"/>
  <c r="AD650" i="2"/>
  <c r="AD289" i="2"/>
  <c r="AD408" i="2"/>
  <c r="AD9" i="2"/>
  <c r="AD30" i="2"/>
  <c r="AD292" i="2"/>
  <c r="AD132" i="2"/>
  <c r="AD386" i="2"/>
  <c r="AD526" i="2"/>
  <c r="AD677" i="2"/>
  <c r="AD473" i="2"/>
  <c r="AD38" i="2"/>
  <c r="AD722" i="2"/>
  <c r="AD13" i="2"/>
  <c r="AD65" i="2"/>
  <c r="AD373" i="2"/>
  <c r="AD74" i="2"/>
  <c r="AD466" i="2"/>
  <c r="AD282" i="2"/>
  <c r="AD202" i="2"/>
  <c r="AD303" i="2"/>
  <c r="AD329" i="2"/>
  <c r="AD109" i="2"/>
  <c r="AD365" i="2"/>
  <c r="AD237" i="2"/>
  <c r="AD632" i="2"/>
  <c r="AD413" i="2"/>
  <c r="AD247" i="2"/>
  <c r="AD419" i="2"/>
  <c r="AD178" i="2"/>
  <c r="AD153" i="2"/>
  <c r="AD176" i="2"/>
  <c r="AD280" i="2"/>
  <c r="AD404" i="2"/>
  <c r="AD672" i="2"/>
  <c r="AD274" i="2"/>
  <c r="AD331" i="2"/>
  <c r="AD23" i="2"/>
  <c r="AD255" i="2"/>
  <c r="AD375" i="2"/>
  <c r="AD655" i="2"/>
  <c r="AD692" i="2"/>
  <c r="AD213" i="2"/>
  <c r="AD541" i="2"/>
  <c r="AD287" i="2"/>
  <c r="AD398" i="2"/>
  <c r="AD16" i="2"/>
  <c r="AD441" i="2"/>
  <c r="AD671" i="2"/>
  <c r="AD20" i="2"/>
  <c r="AD271" i="2"/>
  <c r="AD724" i="2"/>
  <c r="AD181" i="2"/>
  <c r="AD238" i="2"/>
  <c r="AD29" i="2"/>
  <c r="AD577" i="2"/>
  <c r="AD232" i="2"/>
  <c r="AD453" i="2"/>
  <c r="AD233" i="2"/>
  <c r="AD159" i="2"/>
  <c r="AD286" i="2"/>
  <c r="AD439" i="2"/>
  <c r="AD501" i="2"/>
  <c r="AD450" i="2"/>
  <c r="AD296" i="2"/>
  <c r="AD494" i="2"/>
  <c r="AD544" i="2"/>
  <c r="AD554" i="2"/>
  <c r="AD649" i="2"/>
  <c r="AD570" i="2"/>
  <c r="AD620" i="2"/>
  <c r="AD227" i="2"/>
  <c r="AD538" i="2"/>
  <c r="AD220" i="2"/>
  <c r="AD575" i="2"/>
  <c r="AD305" i="2"/>
  <c r="AD205" i="2"/>
  <c r="AD539" i="2"/>
  <c r="AD418" i="2"/>
  <c r="AD108" i="2"/>
  <c r="AD607" i="2"/>
  <c r="AD28" i="2"/>
  <c r="AD478" i="2"/>
  <c r="AD667" i="2"/>
  <c r="AD463" i="2"/>
  <c r="AD689" i="2"/>
  <c r="AD236" i="2"/>
  <c r="AD72" i="2"/>
  <c r="AD654" i="2"/>
  <c r="AD196" i="2"/>
  <c r="AD306" i="2"/>
  <c r="AD102" i="2"/>
  <c r="AD579" i="2"/>
  <c r="AD192" i="2"/>
  <c r="AD641" i="2"/>
  <c r="AD615" i="2"/>
  <c r="AD317" i="2"/>
  <c r="AD116" i="2"/>
  <c r="AD442" i="2"/>
  <c r="AD498" i="2"/>
  <c r="AD549" i="2"/>
  <c r="AD591" i="2"/>
  <c r="AD645" i="2"/>
  <c r="AD354" i="2"/>
  <c r="AD272" i="2"/>
  <c r="AD60" i="2"/>
  <c r="AD417" i="2"/>
  <c r="AD567" i="2"/>
  <c r="AD57" i="2"/>
  <c r="AD324" i="2"/>
  <c r="AD535" i="2"/>
  <c r="AD125" i="2"/>
  <c r="AD61" i="2"/>
  <c r="AD58" i="2"/>
  <c r="AD122" i="2"/>
  <c r="AD500" i="2"/>
  <c r="AD435" i="2"/>
  <c r="AD268" i="2"/>
  <c r="AD521" i="2"/>
  <c r="AD550" i="2"/>
  <c r="AD71" i="2"/>
  <c r="AD243" i="2"/>
  <c r="AD203" i="2"/>
  <c r="AD138" i="2"/>
  <c r="AD8" i="2"/>
  <c r="AD629" i="2"/>
  <c r="AD482" i="2"/>
  <c r="AD320" i="2"/>
  <c r="AD431" i="2"/>
  <c r="AD510" i="2"/>
  <c r="AD291" i="2"/>
  <c r="AD4" i="2"/>
  <c r="AD147" i="2"/>
  <c r="AD39" i="2"/>
  <c r="AD152" i="2"/>
  <c r="AD337" i="2"/>
  <c r="AD355" i="2"/>
  <c r="AD666" i="2"/>
  <c r="AD31" i="2"/>
  <c r="AD89" i="2"/>
  <c r="AD394" i="2"/>
  <c r="AD397" i="2"/>
  <c r="AD87" i="2"/>
  <c r="AD82" i="2"/>
  <c r="AD540" i="2"/>
  <c r="AD545" i="2"/>
  <c r="AD426" i="2"/>
  <c r="AD445" i="2"/>
  <c r="AD382" i="2"/>
  <c r="AD343" i="2"/>
  <c r="AD300" i="2"/>
  <c r="AD586" i="2"/>
  <c r="AD182" i="2"/>
  <c r="AD664" i="2"/>
  <c r="AD446" i="2"/>
  <c r="AD695" i="2"/>
  <c r="AD14" i="2"/>
  <c r="AD330" i="2"/>
  <c r="AD514" i="2"/>
  <c r="AD359" i="2"/>
  <c r="AD563" i="2"/>
  <c r="AD406" i="2"/>
  <c r="AD24" i="2"/>
  <c r="AD46" i="2"/>
  <c r="AD614" i="2"/>
  <c r="AD568" i="2"/>
  <c r="AD403" i="2"/>
  <c r="AD225" i="2"/>
  <c r="AD718" i="2"/>
  <c r="AD45" i="2"/>
  <c r="AD455" i="2"/>
  <c r="AD505" i="2"/>
  <c r="AD502" i="2"/>
  <c r="AD465" i="2"/>
  <c r="AD368" i="2"/>
  <c r="AD728" i="2"/>
  <c r="AD150" i="2"/>
  <c r="AD399" i="2"/>
  <c r="AD467" i="2"/>
  <c r="AD261" i="2"/>
  <c r="AD3" i="2"/>
  <c r="AD222" i="2"/>
  <c r="AD444" i="2"/>
  <c r="AD56" i="2"/>
  <c r="AD129" i="2"/>
  <c r="AD171" i="2"/>
  <c r="AD204" i="2"/>
  <c r="AD528" i="2"/>
  <c r="AD443" i="2"/>
  <c r="AD210" i="2"/>
  <c r="AD451" i="2"/>
  <c r="AD64" i="2"/>
  <c r="AD113" i="2"/>
  <c r="AD155" i="2"/>
  <c r="AD574" i="2"/>
  <c r="AD584" i="2"/>
  <c r="AD428" i="2"/>
  <c r="AD105" i="2"/>
  <c r="AD486" i="2"/>
  <c r="AD169" i="2"/>
  <c r="AD670" i="2"/>
  <c r="AD154" i="2"/>
  <c r="AD137" i="2"/>
  <c r="AD400" i="2"/>
  <c r="AD339" i="2"/>
  <c r="AD211" i="2"/>
  <c r="AD250" i="2"/>
  <c r="AD208" i="2"/>
  <c r="AD288" i="2"/>
  <c r="AD633" i="2"/>
  <c r="AD78" i="2"/>
  <c r="AD143" i="2"/>
  <c r="AD605" i="2"/>
  <c r="AD216" i="2"/>
  <c r="AD617" i="2"/>
  <c r="AD454" i="2"/>
  <c r="AD371" i="2"/>
  <c r="AD114" i="2"/>
  <c r="AD360" i="2"/>
  <c r="AD167" i="2"/>
  <c r="AD197" i="2"/>
  <c r="AD342" i="2"/>
  <c r="AD678" i="2"/>
  <c r="AD53" i="2"/>
  <c r="AD608" i="2"/>
  <c r="AD81" i="2"/>
  <c r="AD35" i="2"/>
  <c r="AD547" i="2"/>
  <c r="AD252" i="2"/>
  <c r="AD67" i="2"/>
  <c r="AD120" i="2"/>
  <c r="AD223" i="2"/>
  <c r="AD315" i="2"/>
  <c r="AD509" i="2"/>
  <c r="AD350" i="2"/>
  <c r="AD366" i="2"/>
  <c r="AD265" i="2"/>
  <c r="AD311" i="2"/>
  <c r="AD313" i="2"/>
  <c r="AD527" i="2"/>
  <c r="AD96" i="2"/>
  <c r="AD507" i="2"/>
  <c r="AD189" i="2"/>
  <c r="AD725" i="2"/>
  <c r="AD69" i="2"/>
  <c r="AD262" i="2"/>
  <c r="AD144" i="2"/>
  <c r="AD15" i="2"/>
  <c r="AD636" i="2"/>
  <c r="AD160" i="2"/>
  <c r="AD177" i="2"/>
  <c r="AD162" i="2"/>
  <c r="AD345" i="2"/>
  <c r="AD47" i="2"/>
  <c r="AD186" i="2"/>
  <c r="AD41" i="2"/>
  <c r="AD214" i="2"/>
  <c r="AD679" i="2"/>
  <c r="AD524" i="2"/>
  <c r="AD402" i="2"/>
  <c r="AD546" i="2"/>
  <c r="AD674" i="2"/>
  <c r="AD624" i="2"/>
  <c r="AD103" i="2"/>
  <c r="AD215" i="2"/>
  <c r="AD175" i="2"/>
  <c r="AD6" i="2"/>
  <c r="AD115" i="2"/>
  <c r="AD142" i="2"/>
  <c r="AD658" i="2"/>
  <c r="AD548" i="2"/>
  <c r="AD49" i="2"/>
  <c r="AD110" i="2"/>
  <c r="AD2" i="2"/>
  <c r="AD553" i="2"/>
  <c r="AD37" i="2"/>
  <c r="AD130" i="2"/>
  <c r="AD98" i="2"/>
  <c r="AD555" i="2"/>
  <c r="AD348" i="2"/>
  <c r="AD43" i="2"/>
  <c r="AD263" i="2"/>
  <c r="AD26" i="2"/>
  <c r="AD420" i="2"/>
  <c r="AD275" i="2"/>
  <c r="AD126" i="2"/>
  <c r="AD619" i="2"/>
  <c r="AD504" i="2"/>
  <c r="AD519" i="2"/>
  <c r="AD68" i="2"/>
  <c r="AD484" i="2"/>
  <c r="AD405" i="2"/>
  <c r="AD314" i="2"/>
  <c r="AD117" i="2"/>
  <c r="AD166" i="2"/>
  <c r="AD676" i="2"/>
  <c r="AD599" i="2"/>
  <c r="AD552" i="2"/>
  <c r="AD704" i="2"/>
  <c r="AD10" i="2"/>
  <c r="AD22" i="2"/>
  <c r="AD180" i="2"/>
  <c r="AD266" i="2"/>
  <c r="AD212" i="2"/>
  <c r="AD27" i="2"/>
  <c r="AD459" i="2"/>
  <c r="AD627" i="2"/>
  <c r="AD643" i="2"/>
  <c r="AD325" i="2"/>
  <c r="AD376" i="2"/>
  <c r="AD427" i="2"/>
  <c r="AD487" i="2"/>
  <c r="AD88" i="2"/>
  <c r="AD146" i="2"/>
  <c r="AD699" i="2"/>
  <c r="AD409" i="2"/>
  <c r="AD193" i="2"/>
  <c r="AD595" i="2"/>
  <c r="AD471" i="2"/>
  <c r="AD25" i="2"/>
  <c r="AD393" i="2"/>
  <c r="AD200" i="2"/>
  <c r="AD460" i="2"/>
  <c r="AD11" i="2"/>
  <c r="AD242" i="2"/>
  <c r="AD206" i="2"/>
  <c r="AD248" i="2"/>
  <c r="AD201" i="2"/>
  <c r="AD229" i="2"/>
  <c r="AD520" i="2"/>
  <c r="AD173" i="2"/>
  <c r="AD264" i="2"/>
  <c r="AD609" i="2"/>
  <c r="AD598" i="2"/>
  <c r="AD493" i="2"/>
  <c r="AD18" i="2"/>
  <c r="AD190" i="2"/>
  <c r="AD333" i="2"/>
  <c r="AD118" i="2"/>
  <c r="AD17" i="2"/>
  <c r="AD590" i="2"/>
  <c r="AD369" i="2"/>
  <c r="AD634" i="2"/>
  <c r="AD332" i="2"/>
  <c r="AD727" i="2"/>
  <c r="AD77" i="2"/>
  <c r="AD436" i="2"/>
  <c r="AD449" i="2"/>
  <c r="AD234" i="2"/>
  <c r="AD698" i="2"/>
  <c r="AD616" i="2"/>
  <c r="AD127" i="2"/>
  <c r="AD604" i="2"/>
  <c r="AD66" i="2"/>
  <c r="AD334" i="2"/>
  <c r="AD587" i="2"/>
  <c r="AD452" i="2"/>
  <c r="AD123" i="2"/>
  <c r="AD119" i="2"/>
  <c r="AD640" i="2"/>
  <c r="AD309" i="2"/>
  <c r="AD380" i="2"/>
  <c r="AD111" i="2"/>
  <c r="AD472" i="2"/>
  <c r="AD5" i="2"/>
  <c r="AD387" i="2"/>
  <c r="AD432" i="2"/>
  <c r="AD148" i="2"/>
  <c r="AD12" i="2"/>
  <c r="AD690" i="2"/>
  <c r="AD720" i="2"/>
  <c r="AD156" i="2"/>
  <c r="AD600" i="2"/>
  <c r="AD423" i="2"/>
  <c r="AD136" i="2"/>
  <c r="AD663" i="2"/>
  <c r="AD312" i="2"/>
  <c r="AD652" i="2"/>
  <c r="AD239" i="2"/>
  <c r="AD622" i="2"/>
  <c r="AD157" i="2"/>
  <c r="AD697" i="2"/>
  <c r="AD321" i="2"/>
  <c r="AD86" i="2"/>
  <c r="AD723" i="2"/>
  <c r="AD318" i="2"/>
  <c r="AD511" i="2"/>
  <c r="AD290" i="2"/>
  <c r="AD131" i="2"/>
  <c r="AD224" i="2"/>
  <c r="AD168" i="2"/>
  <c r="AD34" i="2"/>
  <c r="AD364" i="2"/>
  <c r="AD184" i="2"/>
  <c r="AD21" i="2"/>
  <c r="AD93" i="2"/>
  <c r="AD662" i="2"/>
  <c r="AD497" i="2"/>
  <c r="AD561" i="2"/>
  <c r="AD648" i="2"/>
  <c r="AD383" i="2"/>
  <c r="AD328" i="2"/>
  <c r="AD32" i="2"/>
  <c r="AD94" i="2"/>
  <c r="AD558" i="2"/>
  <c r="AD51" i="2"/>
  <c r="AD712" i="2"/>
  <c r="AD529" i="2"/>
  <c r="AD564" i="2"/>
  <c r="AD578" i="2"/>
  <c r="AD576" i="2"/>
  <c r="AD347" i="2"/>
  <c r="AD631" i="2"/>
  <c r="AD721" i="2"/>
  <c r="AD149" i="2"/>
  <c r="AD430" i="2"/>
  <c r="AD512" i="2"/>
  <c r="AD260" i="2"/>
  <c r="AD421" i="2"/>
  <c r="AD357" i="2"/>
  <c r="AD19" i="2"/>
  <c r="AD476" i="2"/>
  <c r="AD542" i="2"/>
  <c r="AD281" i="2"/>
  <c r="AD562" i="2"/>
  <c r="AD246" i="2"/>
  <c r="AD73" i="2"/>
  <c r="AD346" i="2"/>
  <c r="AD416" i="2"/>
  <c r="AD597" i="2"/>
  <c r="AD283" i="2"/>
  <c r="AD195" i="2"/>
  <c r="AD199" i="2"/>
  <c r="AD469" i="2"/>
  <c r="AD560" i="2"/>
  <c r="AD134" i="2"/>
  <c r="AD557" i="2"/>
  <c r="AD33" i="2"/>
  <c r="AD302" i="2"/>
  <c r="AD447" i="2"/>
  <c r="AD424" i="2"/>
  <c r="AD174" i="2"/>
  <c r="AD457" i="2"/>
  <c r="AD536" i="2"/>
  <c r="AD97" i="2"/>
  <c r="AD362" i="2"/>
  <c r="AD588" i="2"/>
  <c r="AD706" i="2"/>
  <c r="AD705" i="2"/>
  <c r="AD468" i="2"/>
  <c r="AD440" i="2"/>
  <c r="AD715" i="2"/>
  <c r="AD696" i="2"/>
  <c r="AD488" i="2"/>
  <c r="AD531" i="2"/>
  <c r="AD477" i="2"/>
  <c r="AD603" i="2"/>
  <c r="AD310" i="2"/>
  <c r="AD729" i="2"/>
  <c r="AD218" i="2"/>
  <c r="AD438" i="2"/>
  <c r="AD592" i="2"/>
  <c r="AD594" i="2"/>
  <c r="AD80" i="2"/>
  <c r="AD391" i="2"/>
  <c r="AD606" i="2"/>
  <c r="AD644" i="2"/>
  <c r="AD161" i="2"/>
  <c r="AD485" i="2"/>
  <c r="AD384" i="2"/>
  <c r="AD44" i="2"/>
  <c r="AD475" i="2"/>
  <c r="AD434" i="2"/>
  <c r="AD322" i="2"/>
  <c r="AD316" i="2"/>
  <c r="AD429" i="2"/>
  <c r="AD187" i="2"/>
  <c r="AD258" i="2"/>
  <c r="AD194" i="2"/>
  <c r="AD581" i="2"/>
  <c r="AD128" i="2"/>
  <c r="AD92" i="2"/>
  <c r="AD565" i="2"/>
  <c r="AD76" i="2"/>
  <c r="AD121" i="2"/>
  <c r="AD647" i="2"/>
  <c r="AD40" i="2"/>
  <c r="AD651" i="2"/>
  <c r="AD389" i="2"/>
  <c r="AD716" i="2"/>
  <c r="AD99" i="2"/>
  <c r="AD172" i="2"/>
  <c r="AD226" i="2"/>
  <c r="AD495" i="2"/>
  <c r="AD79" i="2"/>
  <c r="AD278" i="2"/>
  <c r="AD209" i="2"/>
  <c r="AD62" i="2"/>
  <c r="AD279" i="2"/>
  <c r="AD52" i="2"/>
  <c r="AD293" i="2"/>
  <c r="AD642" i="2"/>
  <c r="AD506" i="2"/>
  <c r="AD613" i="2"/>
  <c r="AD573" i="2"/>
  <c r="AD675" i="2"/>
  <c r="AD483" i="2"/>
  <c r="AD48" i="2"/>
  <c r="AD378" i="2"/>
  <c r="AD637" i="2"/>
  <c r="AD374" i="2"/>
  <c r="AD221" i="2"/>
  <c r="AD583" i="2"/>
  <c r="AD653" i="2"/>
  <c r="AD277" i="2"/>
  <c r="AD307" i="2"/>
  <c r="AD708" i="2"/>
  <c r="AD601" i="2"/>
  <c r="AD135" i="2"/>
  <c r="AD42" i="2"/>
  <c r="AD395" i="2"/>
  <c r="AD235" i="2"/>
  <c r="AD59" i="2"/>
  <c r="AD401" i="2"/>
  <c r="AD219" i="2"/>
  <c r="AD694" i="2"/>
  <c r="AD656" i="2"/>
  <c r="AD414" i="2"/>
  <c r="AD602" i="2"/>
  <c r="AD270" i="2"/>
  <c r="AD104" i="2"/>
  <c r="AD269" i="2"/>
  <c r="AD714" i="2"/>
  <c r="AD256" i="2"/>
  <c r="AD646" i="2"/>
  <c r="AD217" i="2"/>
  <c r="AD556" i="2"/>
  <c r="AD106" i="2"/>
  <c r="AD141" i="2"/>
  <c r="AD133" i="2"/>
  <c r="AD513" i="2"/>
  <c r="AD732" i="2"/>
  <c r="AD680" i="2"/>
  <c r="AD36" i="2"/>
  <c r="AD83" i="2"/>
  <c r="AD537" i="2"/>
  <c r="AD245" i="2"/>
  <c r="AD621" i="2"/>
  <c r="AD623" i="2"/>
  <c r="AD709" i="2"/>
  <c r="AD273" i="2"/>
  <c r="AD508" i="2"/>
  <c r="AD75" i="2"/>
  <c r="AD170" i="2"/>
  <c r="AD731" i="2"/>
  <c r="AD299" i="2"/>
  <c r="AD407" i="2"/>
  <c r="AD523" i="2"/>
  <c r="AD462" i="2"/>
  <c r="AD489" i="2"/>
  <c r="AD491" i="2"/>
  <c r="AD701" i="2"/>
  <c r="AD726" i="2"/>
  <c r="AD681" i="2"/>
  <c r="AD107" i="2"/>
  <c r="AD630" i="2"/>
  <c r="AD499" i="2"/>
  <c r="AD593" i="2"/>
  <c r="AD685" i="2"/>
  <c r="AD437" i="2"/>
  <c r="AD249" i="2"/>
  <c r="AD673" i="2"/>
  <c r="AD492" i="2"/>
  <c r="AD335" i="2"/>
  <c r="AD285" i="2"/>
  <c r="AD254" i="2"/>
  <c r="AD358" i="2"/>
  <c r="AD85" i="2"/>
  <c r="AD244" i="2"/>
  <c r="AD530" i="2"/>
  <c r="AD635" i="2"/>
  <c r="AD385" i="2"/>
  <c r="AD572" i="2"/>
  <c r="AD191" i="2"/>
  <c r="AD618" i="2"/>
  <c r="AD470" i="2"/>
  <c r="AD185" i="2"/>
  <c r="AD392" i="2"/>
  <c r="AD363" i="2"/>
  <c r="AD301" i="2"/>
  <c r="AD611" i="2"/>
  <c r="AD582" i="2"/>
  <c r="AD518" i="2"/>
  <c r="AD717" i="2"/>
  <c r="AD372" i="2"/>
  <c r="AD304" i="2"/>
  <c r="AD691" i="2"/>
  <c r="AD515" i="2"/>
  <c r="AD682" i="2"/>
  <c r="AD284" i="2"/>
  <c r="AD522" i="2"/>
  <c r="AD388" i="2"/>
  <c r="AD610" i="2"/>
  <c r="AD533" i="2"/>
  <c r="AD668" i="2"/>
  <c r="AD638" i="2"/>
  <c r="AD253" i="2"/>
  <c r="AD319" i="2"/>
  <c r="AD703" i="2"/>
  <c r="AD683" i="2"/>
  <c r="AD687" i="2"/>
  <c r="AD612" i="2"/>
  <c r="AD669" i="2"/>
  <c r="AD479" i="2"/>
  <c r="AD730" i="2"/>
  <c r="AD464" i="2"/>
  <c r="AD702" i="2"/>
  <c r="AD559" i="2"/>
  <c r="AD660" i="2"/>
  <c r="AD659" i="2"/>
  <c r="AD688" i="2"/>
  <c r="AD686" i="2"/>
  <c r="AD707" i="2"/>
  <c r="AD700" i="2"/>
  <c r="AD684" i="2"/>
  <c r="AD719" i="2"/>
  <c r="AD626" i="2"/>
  <c r="AD596" i="2"/>
  <c r="AD710" i="2"/>
  <c r="AD711" i="2"/>
  <c r="AD713" i="2"/>
  <c r="AC639" i="2"/>
  <c r="AC569" i="2"/>
  <c r="AC517" i="2"/>
  <c r="AC95" i="2"/>
  <c r="AC276" i="2"/>
  <c r="AC326" i="2"/>
  <c r="AC461" i="2"/>
  <c r="AC340" i="2"/>
  <c r="AC580" i="2"/>
  <c r="AC503" i="2"/>
  <c r="AC379" i="2"/>
  <c r="AC251" i="2"/>
  <c r="AC145" i="2"/>
  <c r="AC657" i="2"/>
  <c r="AC112" i="2"/>
  <c r="AC456" i="2"/>
  <c r="AC566" i="2"/>
  <c r="AC628" i="2"/>
  <c r="AC50" i="2"/>
  <c r="AC415" i="2"/>
  <c r="AC422" i="2"/>
  <c r="AC381" i="2"/>
  <c r="AC516" i="2"/>
  <c r="AC259" i="2"/>
  <c r="AC297" i="2"/>
  <c r="AC589" i="2"/>
  <c r="AC70" i="2"/>
  <c r="AC448" i="2"/>
  <c r="AC661" i="2"/>
  <c r="AC585" i="2"/>
  <c r="AC140" i="2"/>
  <c r="AC341" i="2"/>
  <c r="AC370" i="2"/>
  <c r="AC693" i="2"/>
  <c r="AC91" i="2"/>
  <c r="AC7" i="2"/>
  <c r="AC411" i="2"/>
  <c r="AC198" i="2"/>
  <c r="AC230" i="2"/>
  <c r="AC665" i="2"/>
  <c r="AC188" i="2"/>
  <c r="AC54" i="2"/>
  <c r="AC534" i="2"/>
  <c r="AC480" i="2"/>
  <c r="AC179" i="2"/>
  <c r="AC412" i="2"/>
  <c r="AC231" i="2"/>
  <c r="AC551" i="2"/>
  <c r="AC240" i="2"/>
  <c r="AC367" i="2"/>
  <c r="AC532" i="2"/>
  <c r="AC425" i="2"/>
  <c r="AC352" i="2"/>
  <c r="AC481" i="2"/>
  <c r="AC458" i="2"/>
  <c r="AC228" i="2"/>
  <c r="AC151" i="2"/>
  <c r="AC351" i="2"/>
  <c r="AC207" i="2"/>
  <c r="AC349" i="2"/>
  <c r="AC490" i="2"/>
  <c r="AC298" i="2"/>
  <c r="AC165" i="2"/>
  <c r="AC410" i="2"/>
  <c r="AC323" i="2"/>
  <c r="AC356" i="2"/>
  <c r="AC344" i="2"/>
  <c r="AC158" i="2"/>
  <c r="AC496" i="2"/>
  <c r="AC336" i="2"/>
  <c r="AC308" i="2"/>
  <c r="AC571" i="2"/>
  <c r="AC396" i="2"/>
  <c r="AC183" i="2"/>
  <c r="AC164" i="2"/>
  <c r="AC101" i="2"/>
  <c r="AC390" i="2"/>
  <c r="AC257" i="2"/>
  <c r="AC338" i="2"/>
  <c r="AC474" i="2"/>
  <c r="AC163" i="2"/>
  <c r="AC55" i="2"/>
  <c r="AC525" i="2"/>
  <c r="AC361" i="2"/>
  <c r="AC327" i="2"/>
  <c r="AC139" i="2"/>
  <c r="AC543" i="2"/>
  <c r="AC433" i="2"/>
  <c r="AC90" i="2"/>
  <c r="AC353" i="2"/>
  <c r="AC267" i="2"/>
  <c r="AC84" i="2"/>
  <c r="AC294" i="2"/>
  <c r="AC625" i="2"/>
  <c r="AC241" i="2"/>
  <c r="AC124" i="2"/>
  <c r="AC295" i="2"/>
  <c r="AC100" i="2"/>
  <c r="AC63" i="2"/>
  <c r="AC377" i="2"/>
  <c r="AC650" i="2"/>
  <c r="AC289" i="2"/>
  <c r="AC408" i="2"/>
  <c r="AC9" i="2"/>
  <c r="AC30" i="2"/>
  <c r="AC292" i="2"/>
  <c r="AC132" i="2"/>
  <c r="AC386" i="2"/>
  <c r="AC526" i="2"/>
  <c r="AC677" i="2"/>
  <c r="AC473" i="2"/>
  <c r="AC38" i="2"/>
  <c r="AC722" i="2"/>
  <c r="AC13" i="2"/>
  <c r="AC65" i="2"/>
  <c r="AC373" i="2"/>
  <c r="AC74" i="2"/>
  <c r="AC466" i="2"/>
  <c r="AC282" i="2"/>
  <c r="AC202" i="2"/>
  <c r="AC303" i="2"/>
  <c r="AC329" i="2"/>
  <c r="AC109" i="2"/>
  <c r="AC365" i="2"/>
  <c r="AC237" i="2"/>
  <c r="AC632" i="2"/>
  <c r="AC413" i="2"/>
  <c r="AC247" i="2"/>
  <c r="AC419" i="2"/>
  <c r="AC178" i="2"/>
  <c r="AC153" i="2"/>
  <c r="AC176" i="2"/>
  <c r="AC280" i="2"/>
  <c r="AC404" i="2"/>
  <c r="AC672" i="2"/>
  <c r="AC274" i="2"/>
  <c r="AC331" i="2"/>
  <c r="AC23" i="2"/>
  <c r="AC255" i="2"/>
  <c r="AC375" i="2"/>
  <c r="AC655" i="2"/>
  <c r="AC692" i="2"/>
  <c r="AC213" i="2"/>
  <c r="AC541" i="2"/>
  <c r="AC287" i="2"/>
  <c r="AC398" i="2"/>
  <c r="AC16" i="2"/>
  <c r="AC441" i="2"/>
  <c r="AC671" i="2"/>
  <c r="AC20" i="2"/>
  <c r="AC271" i="2"/>
  <c r="AC724" i="2"/>
  <c r="AC181" i="2"/>
  <c r="AC238" i="2"/>
  <c r="AC29" i="2"/>
  <c r="AC577" i="2"/>
  <c r="AC232" i="2"/>
  <c r="AC453" i="2"/>
  <c r="AC233" i="2"/>
  <c r="AC159" i="2"/>
  <c r="AC286" i="2"/>
  <c r="AC439" i="2"/>
  <c r="AC501" i="2"/>
  <c r="AC450" i="2"/>
  <c r="AC296" i="2"/>
  <c r="AC494" i="2"/>
  <c r="AC544" i="2"/>
  <c r="AC554" i="2"/>
  <c r="AC649" i="2"/>
  <c r="AC570" i="2"/>
  <c r="AC620" i="2"/>
  <c r="AC227" i="2"/>
  <c r="AC538" i="2"/>
  <c r="AC220" i="2"/>
  <c r="AC575" i="2"/>
  <c r="AC305" i="2"/>
  <c r="AC205" i="2"/>
  <c r="AC539" i="2"/>
  <c r="AC418" i="2"/>
  <c r="AC108" i="2"/>
  <c r="AC607" i="2"/>
  <c r="AC28" i="2"/>
  <c r="AC478" i="2"/>
  <c r="AC667" i="2"/>
  <c r="AC463" i="2"/>
  <c r="AC689" i="2"/>
  <c r="AC236" i="2"/>
  <c r="AC72" i="2"/>
  <c r="AC654" i="2"/>
  <c r="AC196" i="2"/>
  <c r="AC306" i="2"/>
  <c r="AC102" i="2"/>
  <c r="AC579" i="2"/>
  <c r="AC192" i="2"/>
  <c r="AC641" i="2"/>
  <c r="AC615" i="2"/>
  <c r="AC317" i="2"/>
  <c r="AC116" i="2"/>
  <c r="AC442" i="2"/>
  <c r="AC498" i="2"/>
  <c r="AC549" i="2"/>
  <c r="AC591" i="2"/>
  <c r="AC645" i="2"/>
  <c r="AC354" i="2"/>
  <c r="J98" i="3" s="1"/>
  <c r="AC272" i="2"/>
  <c r="AC60" i="2"/>
  <c r="AC417" i="2"/>
  <c r="AC567" i="2"/>
  <c r="AC57" i="2"/>
  <c r="AC324" i="2"/>
  <c r="AC535" i="2"/>
  <c r="AC125" i="2"/>
  <c r="AC61" i="2"/>
  <c r="AC58" i="2"/>
  <c r="AC122" i="2"/>
  <c r="AC500" i="2"/>
  <c r="AC435" i="2"/>
  <c r="AC268" i="2"/>
  <c r="AC521" i="2"/>
  <c r="AC550" i="2"/>
  <c r="AC71" i="2"/>
  <c r="AC243" i="2"/>
  <c r="AC203" i="2"/>
  <c r="AC138" i="2"/>
  <c r="AC8" i="2"/>
  <c r="AC629" i="2"/>
  <c r="AC482" i="2"/>
  <c r="AC320" i="2"/>
  <c r="AC431" i="2"/>
  <c r="AC510" i="2"/>
  <c r="AC291" i="2"/>
  <c r="AC4" i="2"/>
  <c r="AC147" i="2"/>
  <c r="AC39" i="2"/>
  <c r="AC152" i="2"/>
  <c r="AC337" i="2"/>
  <c r="AC355" i="2"/>
  <c r="AC666" i="2"/>
  <c r="AC31" i="2"/>
  <c r="AC89" i="2"/>
  <c r="AC394" i="2"/>
  <c r="AC397" i="2"/>
  <c r="AC87" i="2"/>
  <c r="AC82" i="2"/>
  <c r="AC540" i="2"/>
  <c r="AC545" i="2"/>
  <c r="AC426" i="2"/>
  <c r="AC445" i="2"/>
  <c r="AC382" i="2"/>
  <c r="AC343" i="2"/>
  <c r="AC300" i="2"/>
  <c r="AC586" i="2"/>
  <c r="AC182" i="2"/>
  <c r="AC664" i="2"/>
  <c r="AC446" i="2"/>
  <c r="AC695" i="2"/>
  <c r="AC14" i="2"/>
  <c r="AC330" i="2"/>
  <c r="AC514" i="2"/>
  <c r="AC359" i="2"/>
  <c r="AC563" i="2"/>
  <c r="AC406" i="2"/>
  <c r="AC24" i="2"/>
  <c r="AC46" i="2"/>
  <c r="AC614" i="2"/>
  <c r="AC568" i="2"/>
  <c r="AC403" i="2"/>
  <c r="AC225" i="2"/>
  <c r="AC718" i="2"/>
  <c r="AC45" i="2"/>
  <c r="AC455" i="2"/>
  <c r="AC505" i="2"/>
  <c r="AC502" i="2"/>
  <c r="AC465" i="2"/>
  <c r="AC368" i="2"/>
  <c r="AC728" i="2"/>
  <c r="AC150" i="2"/>
  <c r="AC399" i="2"/>
  <c r="AC467" i="2"/>
  <c r="AC261" i="2"/>
  <c r="AC3" i="2"/>
  <c r="AC222" i="2"/>
  <c r="AC444" i="2"/>
  <c r="AC56" i="2"/>
  <c r="AC129" i="2"/>
  <c r="AC171" i="2"/>
  <c r="AC204" i="2"/>
  <c r="AC528" i="2"/>
  <c r="AC443" i="2"/>
  <c r="AC210" i="2"/>
  <c r="AC451" i="2"/>
  <c r="AC64" i="2"/>
  <c r="AC113" i="2"/>
  <c r="AC155" i="2"/>
  <c r="AC574" i="2"/>
  <c r="AC584" i="2"/>
  <c r="AC428" i="2"/>
  <c r="AC105" i="2"/>
  <c r="AC486" i="2"/>
  <c r="AC169" i="2"/>
  <c r="AC670" i="2"/>
  <c r="AC154" i="2"/>
  <c r="AC137" i="2"/>
  <c r="AC400" i="2"/>
  <c r="AC339" i="2"/>
  <c r="AC211" i="2"/>
  <c r="AC250" i="2"/>
  <c r="AC208" i="2"/>
  <c r="AC288" i="2"/>
  <c r="AC633" i="2"/>
  <c r="AC78" i="2"/>
  <c r="AC143" i="2"/>
  <c r="AC605" i="2"/>
  <c r="AC216" i="2"/>
  <c r="AC617" i="2"/>
  <c r="AC454" i="2"/>
  <c r="AC371" i="2"/>
  <c r="AC114" i="2"/>
  <c r="AC360" i="2"/>
  <c r="AC167" i="2"/>
  <c r="AC197" i="2"/>
  <c r="AC342" i="2"/>
  <c r="AC678" i="2"/>
  <c r="AC53" i="2"/>
  <c r="AC608" i="2"/>
  <c r="AC81" i="2"/>
  <c r="AC35" i="2"/>
  <c r="AC547" i="2"/>
  <c r="AC252" i="2"/>
  <c r="AC67" i="2"/>
  <c r="AC120" i="2"/>
  <c r="AC223" i="2"/>
  <c r="AC315" i="2"/>
  <c r="AC509" i="2"/>
  <c r="AC350" i="2"/>
  <c r="AC366" i="2"/>
  <c r="AC265" i="2"/>
  <c r="AC311" i="2"/>
  <c r="AC313" i="2"/>
  <c r="AC527" i="2"/>
  <c r="AC96" i="2"/>
  <c r="AC507" i="2"/>
  <c r="AC189" i="2"/>
  <c r="AC725" i="2"/>
  <c r="AC69" i="2"/>
  <c r="AC262" i="2"/>
  <c r="AC144" i="2"/>
  <c r="AC15" i="2"/>
  <c r="AC636" i="2"/>
  <c r="AC160" i="2"/>
  <c r="AC177" i="2"/>
  <c r="AC162" i="2"/>
  <c r="AC345" i="2"/>
  <c r="AC47" i="2"/>
  <c r="AC186" i="2"/>
  <c r="AC41" i="2"/>
  <c r="AC214" i="2"/>
  <c r="AC679" i="2"/>
  <c r="AC524" i="2"/>
  <c r="AC402" i="2"/>
  <c r="AC546" i="2"/>
  <c r="AC674" i="2"/>
  <c r="AC624" i="2"/>
  <c r="AC103" i="2"/>
  <c r="AC215" i="2"/>
  <c r="AC175" i="2"/>
  <c r="AC6" i="2"/>
  <c r="AC115" i="2"/>
  <c r="AC142" i="2"/>
  <c r="AC658" i="2"/>
  <c r="AC548" i="2"/>
  <c r="AC49" i="2"/>
  <c r="AC110" i="2"/>
  <c r="AC2" i="2"/>
  <c r="AC553" i="2"/>
  <c r="AC37" i="2"/>
  <c r="AC130" i="2"/>
  <c r="AC98" i="2"/>
  <c r="AC555" i="2"/>
  <c r="AC348" i="2"/>
  <c r="AC43" i="2"/>
  <c r="AC263" i="2"/>
  <c r="AC26" i="2"/>
  <c r="AC420" i="2"/>
  <c r="AC275" i="2"/>
  <c r="AC126" i="2"/>
  <c r="AC619" i="2"/>
  <c r="AC504" i="2"/>
  <c r="AC519" i="2"/>
  <c r="AC68" i="2"/>
  <c r="AC484" i="2"/>
  <c r="AC405" i="2"/>
  <c r="AC314" i="2"/>
  <c r="AC117" i="2"/>
  <c r="AC166" i="2"/>
  <c r="AC676" i="2"/>
  <c r="AC599" i="2"/>
  <c r="AC552" i="2"/>
  <c r="AC704" i="2"/>
  <c r="AC10" i="2"/>
  <c r="AC22" i="2"/>
  <c r="AC180" i="2"/>
  <c r="AC266" i="2"/>
  <c r="AC212" i="2"/>
  <c r="AC27" i="2"/>
  <c r="AC459" i="2"/>
  <c r="AC627" i="2"/>
  <c r="AC643" i="2"/>
  <c r="AC325" i="2"/>
  <c r="AC376" i="2"/>
  <c r="AC427" i="2"/>
  <c r="AC487" i="2"/>
  <c r="AC88" i="2"/>
  <c r="AC146" i="2"/>
  <c r="AC699" i="2"/>
  <c r="AC409" i="2"/>
  <c r="AC193" i="2"/>
  <c r="AC595" i="2"/>
  <c r="AC471" i="2"/>
  <c r="AC25" i="2"/>
  <c r="AC393" i="2"/>
  <c r="AC200" i="2"/>
  <c r="AC460" i="2"/>
  <c r="AC11" i="2"/>
  <c r="AC242" i="2"/>
  <c r="AC206" i="2"/>
  <c r="AC248" i="2"/>
  <c r="AC201" i="2"/>
  <c r="AC229" i="2"/>
  <c r="AC520" i="2"/>
  <c r="AC173" i="2"/>
  <c r="AC264" i="2"/>
  <c r="AC609" i="2"/>
  <c r="AC598" i="2"/>
  <c r="AC493" i="2"/>
  <c r="AC18" i="2"/>
  <c r="AC190" i="2"/>
  <c r="AC333" i="2"/>
  <c r="AC118" i="2"/>
  <c r="AC17" i="2"/>
  <c r="AC590" i="2"/>
  <c r="AC369" i="2"/>
  <c r="AC634" i="2"/>
  <c r="AC332" i="2"/>
  <c r="AC727" i="2"/>
  <c r="AC77" i="2"/>
  <c r="AC436" i="2"/>
  <c r="AC449" i="2"/>
  <c r="AC234" i="2"/>
  <c r="AC698" i="2"/>
  <c r="AC616" i="2"/>
  <c r="AC127" i="2"/>
  <c r="AC604" i="2"/>
  <c r="AC66" i="2"/>
  <c r="AC334" i="2"/>
  <c r="AC587" i="2"/>
  <c r="AC452" i="2"/>
  <c r="AC123" i="2"/>
  <c r="AC119" i="2"/>
  <c r="AC640" i="2"/>
  <c r="AC309" i="2"/>
  <c r="AC380" i="2"/>
  <c r="AC111" i="2"/>
  <c r="AC472" i="2"/>
  <c r="AC5" i="2"/>
  <c r="AC387" i="2"/>
  <c r="AC432" i="2"/>
  <c r="AC148" i="2"/>
  <c r="AC12" i="2"/>
  <c r="AC690" i="2"/>
  <c r="AC720" i="2"/>
  <c r="AC156" i="2"/>
  <c r="AC600" i="2"/>
  <c r="AC423" i="2"/>
  <c r="AC136" i="2"/>
  <c r="AC663" i="2"/>
  <c r="AC312" i="2"/>
  <c r="AC652" i="2"/>
  <c r="AC239" i="2"/>
  <c r="AC622" i="2"/>
  <c r="AC157" i="2"/>
  <c r="AC697" i="2"/>
  <c r="AC321" i="2"/>
  <c r="AC86" i="2"/>
  <c r="AC723" i="2"/>
  <c r="AC318" i="2"/>
  <c r="AC511" i="2"/>
  <c r="AC290" i="2"/>
  <c r="AC131" i="2"/>
  <c r="AC224" i="2"/>
  <c r="AC168" i="2"/>
  <c r="AC34" i="2"/>
  <c r="AC364" i="2"/>
  <c r="AC184" i="2"/>
  <c r="AC21" i="2"/>
  <c r="AC93" i="2"/>
  <c r="AC662" i="2"/>
  <c r="AC497" i="2"/>
  <c r="AC561" i="2"/>
  <c r="AC648" i="2"/>
  <c r="AC383" i="2"/>
  <c r="AC328" i="2"/>
  <c r="AC32" i="2"/>
  <c r="AC94" i="2"/>
  <c r="AC558" i="2"/>
  <c r="AC51" i="2"/>
  <c r="AC712" i="2"/>
  <c r="AC529" i="2"/>
  <c r="AC564" i="2"/>
  <c r="AC578" i="2"/>
  <c r="AC576" i="2"/>
  <c r="AC347" i="2"/>
  <c r="AC631" i="2"/>
  <c r="AC721" i="2"/>
  <c r="AC149" i="2"/>
  <c r="AC430" i="2"/>
  <c r="AC512" i="2"/>
  <c r="AC260" i="2"/>
  <c r="AC421" i="2"/>
  <c r="AC357" i="2"/>
  <c r="AC19" i="2"/>
  <c r="AC476" i="2"/>
  <c r="AC542" i="2"/>
  <c r="AC281" i="2"/>
  <c r="AC562" i="2"/>
  <c r="AC246" i="2"/>
  <c r="AC73" i="2"/>
  <c r="AC346" i="2"/>
  <c r="AC416" i="2"/>
  <c r="AC597" i="2"/>
  <c r="AC283" i="2"/>
  <c r="AC195" i="2"/>
  <c r="AC199" i="2"/>
  <c r="AC469" i="2"/>
  <c r="AC560" i="2"/>
  <c r="AC134" i="2"/>
  <c r="AC557" i="2"/>
  <c r="AC33" i="2"/>
  <c r="AC302" i="2"/>
  <c r="AC447" i="2"/>
  <c r="AC424" i="2"/>
  <c r="AC174" i="2"/>
  <c r="AC457" i="2"/>
  <c r="AC536" i="2"/>
  <c r="AC97" i="2"/>
  <c r="AC362" i="2"/>
  <c r="AC588" i="2"/>
  <c r="AC706" i="2"/>
  <c r="AC705" i="2"/>
  <c r="AC468" i="2"/>
  <c r="AC440" i="2"/>
  <c r="AC715" i="2"/>
  <c r="AC696" i="2"/>
  <c r="AC488" i="2"/>
  <c r="AC531" i="2"/>
  <c r="AC477" i="2"/>
  <c r="AC603" i="2"/>
  <c r="AC310" i="2"/>
  <c r="AC729" i="2"/>
  <c r="AC218" i="2"/>
  <c r="AC438" i="2"/>
  <c r="AC592" i="2"/>
  <c r="AC594" i="2"/>
  <c r="AC80" i="2"/>
  <c r="AC391" i="2"/>
  <c r="AC606" i="2"/>
  <c r="AC644" i="2"/>
  <c r="AC161" i="2"/>
  <c r="AC485" i="2"/>
  <c r="AC384" i="2"/>
  <c r="AC44" i="2"/>
  <c r="AC475" i="2"/>
  <c r="AC434" i="2"/>
  <c r="AC322" i="2"/>
  <c r="AC316" i="2"/>
  <c r="AC429" i="2"/>
  <c r="AC187" i="2"/>
  <c r="AC258" i="2"/>
  <c r="AC194" i="2"/>
  <c r="AC581" i="2"/>
  <c r="AC128" i="2"/>
  <c r="AC92" i="2"/>
  <c r="AC565" i="2"/>
  <c r="AC76" i="2"/>
  <c r="AC121" i="2"/>
  <c r="AC647" i="2"/>
  <c r="AC40" i="2"/>
  <c r="AC651" i="2"/>
  <c r="AC389" i="2"/>
  <c r="AC716" i="2"/>
  <c r="AC99" i="2"/>
  <c r="AC172" i="2"/>
  <c r="AC226" i="2"/>
  <c r="AC495" i="2"/>
  <c r="AC79" i="2"/>
  <c r="AC278" i="2"/>
  <c r="AC209" i="2"/>
  <c r="AC62" i="2"/>
  <c r="AC279" i="2"/>
  <c r="AC52" i="2"/>
  <c r="AC293" i="2"/>
  <c r="AC642" i="2"/>
  <c r="AC506" i="2"/>
  <c r="AC613" i="2"/>
  <c r="AC573" i="2"/>
  <c r="AC675" i="2"/>
  <c r="AC483" i="2"/>
  <c r="AC48" i="2"/>
  <c r="AC378" i="2"/>
  <c r="AC637" i="2"/>
  <c r="AC374" i="2"/>
  <c r="AC221" i="2"/>
  <c r="AC583" i="2"/>
  <c r="AC653" i="2"/>
  <c r="AC277" i="2"/>
  <c r="AC307" i="2"/>
  <c r="AC708" i="2"/>
  <c r="AC601" i="2"/>
  <c r="AC135" i="2"/>
  <c r="AC42" i="2"/>
  <c r="AC395" i="2"/>
  <c r="AC235" i="2"/>
  <c r="AC59" i="2"/>
  <c r="AC401" i="2"/>
  <c r="AC219" i="2"/>
  <c r="AC694" i="2"/>
  <c r="AC656" i="2"/>
  <c r="AC414" i="2"/>
  <c r="AC602" i="2"/>
  <c r="AC270" i="2"/>
  <c r="AC104" i="2"/>
  <c r="AC269" i="2"/>
  <c r="AC714" i="2"/>
  <c r="AC256" i="2"/>
  <c r="AC646" i="2"/>
  <c r="AC217" i="2"/>
  <c r="AC556" i="2"/>
  <c r="AC106" i="2"/>
  <c r="AC141" i="2"/>
  <c r="AC133" i="2"/>
  <c r="AC513" i="2"/>
  <c r="AC732" i="2"/>
  <c r="AC680" i="2"/>
  <c r="AC36" i="2"/>
  <c r="AC83" i="2"/>
  <c r="AC537" i="2"/>
  <c r="AC245" i="2"/>
  <c r="AC621" i="2"/>
  <c r="AC623" i="2"/>
  <c r="AC709" i="2"/>
  <c r="AC273" i="2"/>
  <c r="AC508" i="2"/>
  <c r="AC75" i="2"/>
  <c r="AC170" i="2"/>
  <c r="AC731" i="2"/>
  <c r="AC299" i="2"/>
  <c r="AC407" i="2"/>
  <c r="AC523" i="2"/>
  <c r="AC462" i="2"/>
  <c r="AC489" i="2"/>
  <c r="AC491" i="2"/>
  <c r="AC701" i="2"/>
  <c r="AC726" i="2"/>
  <c r="AC681" i="2"/>
  <c r="AC107" i="2"/>
  <c r="AC630" i="2"/>
  <c r="AC499" i="2"/>
  <c r="AC593" i="2"/>
  <c r="AC685" i="2"/>
  <c r="AC437" i="2"/>
  <c r="AC249" i="2"/>
  <c r="AC673" i="2"/>
  <c r="AC492" i="2"/>
  <c r="AC335" i="2"/>
  <c r="AC285" i="2"/>
  <c r="AC254" i="2"/>
  <c r="AC358" i="2"/>
  <c r="AC85" i="2"/>
  <c r="AC244" i="2"/>
  <c r="AC530" i="2"/>
  <c r="AC635" i="2"/>
  <c r="AC385" i="2"/>
  <c r="AC572" i="2"/>
  <c r="AC191" i="2"/>
  <c r="AC618" i="2"/>
  <c r="AC470" i="2"/>
  <c r="AC185" i="2"/>
  <c r="AC392" i="2"/>
  <c r="AC363" i="2"/>
  <c r="AC301" i="2"/>
  <c r="AC611" i="2"/>
  <c r="AC582" i="2"/>
  <c r="AC518" i="2"/>
  <c r="AC717" i="2"/>
  <c r="AC372" i="2"/>
  <c r="AC304" i="2"/>
  <c r="AC691" i="2"/>
  <c r="AC515" i="2"/>
  <c r="AC682" i="2"/>
  <c r="AC284" i="2"/>
  <c r="AC522" i="2"/>
  <c r="AC388" i="2"/>
  <c r="AC610" i="2"/>
  <c r="AC533" i="2"/>
  <c r="AC668" i="2"/>
  <c r="AC638" i="2"/>
  <c r="AC253" i="2"/>
  <c r="AC319" i="2"/>
  <c r="AC703" i="2"/>
  <c r="AC683" i="2"/>
  <c r="AC687" i="2"/>
  <c r="AC612" i="2"/>
  <c r="AC669" i="2"/>
  <c r="AC479" i="2"/>
  <c r="AC730" i="2"/>
  <c r="AC464" i="2"/>
  <c r="AC702" i="2"/>
  <c r="AC559" i="2"/>
  <c r="AC660" i="2"/>
  <c r="AC659" i="2"/>
  <c r="AC688" i="2"/>
  <c r="AC686" i="2"/>
  <c r="AC707" i="2"/>
  <c r="AC700" i="2"/>
  <c r="AC684" i="2"/>
  <c r="AC719" i="2"/>
  <c r="AC626" i="2"/>
  <c r="AC596" i="2"/>
  <c r="AC710" i="2"/>
  <c r="AC711" i="2"/>
  <c r="AC713" i="2"/>
  <c r="U639" i="2"/>
  <c r="U569" i="2"/>
  <c r="U517" i="2"/>
  <c r="U95" i="2"/>
  <c r="U276" i="2"/>
  <c r="U326" i="2"/>
  <c r="U461" i="2"/>
  <c r="U340" i="2"/>
  <c r="U580" i="2"/>
  <c r="U503" i="2"/>
  <c r="U379" i="2"/>
  <c r="U251" i="2"/>
  <c r="U145" i="2"/>
  <c r="U657" i="2"/>
  <c r="U112" i="2"/>
  <c r="U456" i="2"/>
  <c r="U566" i="2"/>
  <c r="U628" i="2"/>
  <c r="U50" i="2"/>
  <c r="U415" i="2"/>
  <c r="U422" i="2"/>
  <c r="U381" i="2"/>
  <c r="U516" i="2"/>
  <c r="U259" i="2"/>
  <c r="U297" i="2"/>
  <c r="U589" i="2"/>
  <c r="U70" i="2"/>
  <c r="U448" i="2"/>
  <c r="U661" i="2"/>
  <c r="U585" i="2"/>
  <c r="U140" i="2"/>
  <c r="U341" i="2"/>
  <c r="U370" i="2"/>
  <c r="U693" i="2"/>
  <c r="U91" i="2"/>
  <c r="U7" i="2"/>
  <c r="U411" i="2"/>
  <c r="U198" i="2"/>
  <c r="U230" i="2"/>
  <c r="U665" i="2"/>
  <c r="U188" i="2"/>
  <c r="U54" i="2"/>
  <c r="U534" i="2"/>
  <c r="U480" i="2"/>
  <c r="U179" i="2"/>
  <c r="U412" i="2"/>
  <c r="U231" i="2"/>
  <c r="U551" i="2"/>
  <c r="U240" i="2"/>
  <c r="U367" i="2"/>
  <c r="U532" i="2"/>
  <c r="U425" i="2"/>
  <c r="U352" i="2"/>
  <c r="U481" i="2"/>
  <c r="U458" i="2"/>
  <c r="U228" i="2"/>
  <c r="U151" i="2"/>
  <c r="U351" i="2"/>
  <c r="U207" i="2"/>
  <c r="U349" i="2"/>
  <c r="U490" i="2"/>
  <c r="U298" i="2"/>
  <c r="U165" i="2"/>
  <c r="U410" i="2"/>
  <c r="U323" i="2"/>
  <c r="U356" i="2"/>
  <c r="U344" i="2"/>
  <c r="U158" i="2"/>
  <c r="U496" i="2"/>
  <c r="U336" i="2"/>
  <c r="U308" i="2"/>
  <c r="U571" i="2"/>
  <c r="U396" i="2"/>
  <c r="U183" i="2"/>
  <c r="U164" i="2"/>
  <c r="U101" i="2"/>
  <c r="U390" i="2"/>
  <c r="U257" i="2"/>
  <c r="U338" i="2"/>
  <c r="U474" i="2"/>
  <c r="U163" i="2"/>
  <c r="U55" i="2"/>
  <c r="U525" i="2"/>
  <c r="U361" i="2"/>
  <c r="U327" i="2"/>
  <c r="U139" i="2"/>
  <c r="U543" i="2"/>
  <c r="U433" i="2"/>
  <c r="U90" i="2"/>
  <c r="U353" i="2"/>
  <c r="U267" i="2"/>
  <c r="U84" i="2"/>
  <c r="U294" i="2"/>
  <c r="U625" i="2"/>
  <c r="U241" i="2"/>
  <c r="U124" i="2"/>
  <c r="U295" i="2"/>
  <c r="U100" i="2"/>
  <c r="U63" i="2"/>
  <c r="U377" i="2"/>
  <c r="U650" i="2"/>
  <c r="U289" i="2"/>
  <c r="U408" i="2"/>
  <c r="U9" i="2"/>
  <c r="U30" i="2"/>
  <c r="U292" i="2"/>
  <c r="U132" i="2"/>
  <c r="U386" i="2"/>
  <c r="U526" i="2"/>
  <c r="U677" i="2"/>
  <c r="U473" i="2"/>
  <c r="U38" i="2"/>
  <c r="U722" i="2"/>
  <c r="U13" i="2"/>
  <c r="U65" i="2"/>
  <c r="U373" i="2"/>
  <c r="U74" i="2"/>
  <c r="U466" i="2"/>
  <c r="U282" i="2"/>
  <c r="U202" i="2"/>
  <c r="U303" i="2"/>
  <c r="U329" i="2"/>
  <c r="U109" i="2"/>
  <c r="U365" i="2"/>
  <c r="U237" i="2"/>
  <c r="U632" i="2"/>
  <c r="U413" i="2"/>
  <c r="U247" i="2"/>
  <c r="U419" i="2"/>
  <c r="U178" i="2"/>
  <c r="U153" i="2"/>
  <c r="U176" i="2"/>
  <c r="U280" i="2"/>
  <c r="U404" i="2"/>
  <c r="U672" i="2"/>
  <c r="U274" i="2"/>
  <c r="U331" i="2"/>
  <c r="U23" i="2"/>
  <c r="U255" i="2"/>
  <c r="U375" i="2"/>
  <c r="U655" i="2"/>
  <c r="U692" i="2"/>
  <c r="U213" i="2"/>
  <c r="U541" i="2"/>
  <c r="U287" i="2"/>
  <c r="U398" i="2"/>
  <c r="U16" i="2"/>
  <c r="U441" i="2"/>
  <c r="U671" i="2"/>
  <c r="U20" i="2"/>
  <c r="U271" i="2"/>
  <c r="U724" i="2"/>
  <c r="U181" i="2"/>
  <c r="U238" i="2"/>
  <c r="U29" i="2"/>
  <c r="U577" i="2"/>
  <c r="U232" i="2"/>
  <c r="U453" i="2"/>
  <c r="U233" i="2"/>
  <c r="U159" i="2"/>
  <c r="U286" i="2"/>
  <c r="U439" i="2"/>
  <c r="U501" i="2"/>
  <c r="U450" i="2"/>
  <c r="U296" i="2"/>
  <c r="U494" i="2"/>
  <c r="U544" i="2"/>
  <c r="U554" i="2"/>
  <c r="U649" i="2"/>
  <c r="U570" i="2"/>
  <c r="U620" i="2"/>
  <c r="U227" i="2"/>
  <c r="U538" i="2"/>
  <c r="U220" i="2"/>
  <c r="U575" i="2"/>
  <c r="U305" i="2"/>
  <c r="U205" i="2"/>
  <c r="U539" i="2"/>
  <c r="U418" i="2"/>
  <c r="U108" i="2"/>
  <c r="U607" i="2"/>
  <c r="U28" i="2"/>
  <c r="U478" i="2"/>
  <c r="U667" i="2"/>
  <c r="U463" i="2"/>
  <c r="U689" i="2"/>
  <c r="U236" i="2"/>
  <c r="U72" i="2"/>
  <c r="U654" i="2"/>
  <c r="U196" i="2"/>
  <c r="U306" i="2"/>
  <c r="U102" i="2"/>
  <c r="U579" i="2"/>
  <c r="U192" i="2"/>
  <c r="U641" i="2"/>
  <c r="U615" i="2"/>
  <c r="U317" i="2"/>
  <c r="U116" i="2"/>
  <c r="U442" i="2"/>
  <c r="U498" i="2"/>
  <c r="U549" i="2"/>
  <c r="U591" i="2"/>
  <c r="U645" i="2"/>
  <c r="U354" i="2"/>
  <c r="U272" i="2"/>
  <c r="U60" i="2"/>
  <c r="U417" i="2"/>
  <c r="U567" i="2"/>
  <c r="U57" i="2"/>
  <c r="U324" i="2"/>
  <c r="U535" i="2"/>
  <c r="U125" i="2"/>
  <c r="U61" i="2"/>
  <c r="U58" i="2"/>
  <c r="U122" i="2"/>
  <c r="U500" i="2"/>
  <c r="U435" i="2"/>
  <c r="U268" i="2"/>
  <c r="U521" i="2"/>
  <c r="U550" i="2"/>
  <c r="U71" i="2"/>
  <c r="U243" i="2"/>
  <c r="U203" i="2"/>
  <c r="U138" i="2"/>
  <c r="U8" i="2"/>
  <c r="U629" i="2"/>
  <c r="U482" i="2"/>
  <c r="U320" i="2"/>
  <c r="U431" i="2"/>
  <c r="U510" i="2"/>
  <c r="U291" i="2"/>
  <c r="U4" i="2"/>
  <c r="U147" i="2"/>
  <c r="U39" i="2"/>
  <c r="U152" i="2"/>
  <c r="U337" i="2"/>
  <c r="U355" i="2"/>
  <c r="U666" i="2"/>
  <c r="U31" i="2"/>
  <c r="U89" i="2"/>
  <c r="U394" i="2"/>
  <c r="U397" i="2"/>
  <c r="U87" i="2"/>
  <c r="U82" i="2"/>
  <c r="U540" i="2"/>
  <c r="U545" i="2"/>
  <c r="U426" i="2"/>
  <c r="U445" i="2"/>
  <c r="U382" i="2"/>
  <c r="U343" i="2"/>
  <c r="U300" i="2"/>
  <c r="U586" i="2"/>
  <c r="U182" i="2"/>
  <c r="U664" i="2"/>
  <c r="U446" i="2"/>
  <c r="U695" i="2"/>
  <c r="U14" i="2"/>
  <c r="U330" i="2"/>
  <c r="U514" i="2"/>
  <c r="U359" i="2"/>
  <c r="U563" i="2"/>
  <c r="U406" i="2"/>
  <c r="U24" i="2"/>
  <c r="U46" i="2"/>
  <c r="U614" i="2"/>
  <c r="U568" i="2"/>
  <c r="U403" i="2"/>
  <c r="U225" i="2"/>
  <c r="U718" i="2"/>
  <c r="U45" i="2"/>
  <c r="U455" i="2"/>
  <c r="U505" i="2"/>
  <c r="U502" i="2"/>
  <c r="U465" i="2"/>
  <c r="U368" i="2"/>
  <c r="U728" i="2"/>
  <c r="U150" i="2"/>
  <c r="U399" i="2"/>
  <c r="U467" i="2"/>
  <c r="U261" i="2"/>
  <c r="U3" i="2"/>
  <c r="U222" i="2"/>
  <c r="U444" i="2"/>
  <c r="U56" i="2"/>
  <c r="U129" i="2"/>
  <c r="U171" i="2"/>
  <c r="U204" i="2"/>
  <c r="U528" i="2"/>
  <c r="U443" i="2"/>
  <c r="U210" i="2"/>
  <c r="U451" i="2"/>
  <c r="U64" i="2"/>
  <c r="U113" i="2"/>
  <c r="U155" i="2"/>
  <c r="U574" i="2"/>
  <c r="U584" i="2"/>
  <c r="U428" i="2"/>
  <c r="U105" i="2"/>
  <c r="U486" i="2"/>
  <c r="U169" i="2"/>
  <c r="U670" i="2"/>
  <c r="U154" i="2"/>
  <c r="U137" i="2"/>
  <c r="U400" i="2"/>
  <c r="U339" i="2"/>
  <c r="U211" i="2"/>
  <c r="U250" i="2"/>
  <c r="U208" i="2"/>
  <c r="U288" i="2"/>
  <c r="U633" i="2"/>
  <c r="U78" i="2"/>
  <c r="U143" i="2"/>
  <c r="U605" i="2"/>
  <c r="U216" i="2"/>
  <c r="U617" i="2"/>
  <c r="U454" i="2"/>
  <c r="U371" i="2"/>
  <c r="U114" i="2"/>
  <c r="U360" i="2"/>
  <c r="U167" i="2"/>
  <c r="U197" i="2"/>
  <c r="U342" i="2"/>
  <c r="U678" i="2"/>
  <c r="U53" i="2"/>
  <c r="U608" i="2"/>
  <c r="U81" i="2"/>
  <c r="U35" i="2"/>
  <c r="U547" i="2"/>
  <c r="U252" i="2"/>
  <c r="U67" i="2"/>
  <c r="U120" i="2"/>
  <c r="U223" i="2"/>
  <c r="U315" i="2"/>
  <c r="U509" i="2"/>
  <c r="U350" i="2"/>
  <c r="U366" i="2"/>
  <c r="U265" i="2"/>
  <c r="U311" i="2"/>
  <c r="U313" i="2"/>
  <c r="U527" i="2"/>
  <c r="U96" i="2"/>
  <c r="U507" i="2"/>
  <c r="U189" i="2"/>
  <c r="U725" i="2"/>
  <c r="U69" i="2"/>
  <c r="U262" i="2"/>
  <c r="U144" i="2"/>
  <c r="U15" i="2"/>
  <c r="U636" i="2"/>
  <c r="U160" i="2"/>
  <c r="U177" i="2"/>
  <c r="U162" i="2"/>
  <c r="U345" i="2"/>
  <c r="U47" i="2"/>
  <c r="U186" i="2"/>
  <c r="U41" i="2"/>
  <c r="U214" i="2"/>
  <c r="U679" i="2"/>
  <c r="U524" i="2"/>
  <c r="U402" i="2"/>
  <c r="U546" i="2"/>
  <c r="U674" i="2"/>
  <c r="U624" i="2"/>
  <c r="U103" i="2"/>
  <c r="U215" i="2"/>
  <c r="U175" i="2"/>
  <c r="U6" i="2"/>
  <c r="U115" i="2"/>
  <c r="U142" i="2"/>
  <c r="U658" i="2"/>
  <c r="U548" i="2"/>
  <c r="U49" i="2"/>
  <c r="U110" i="2"/>
  <c r="U2" i="2"/>
  <c r="U553" i="2"/>
  <c r="U37" i="2"/>
  <c r="U130" i="2"/>
  <c r="U98" i="2"/>
  <c r="U555" i="2"/>
  <c r="U348" i="2"/>
  <c r="U43" i="2"/>
  <c r="U263" i="2"/>
  <c r="U26" i="2"/>
  <c r="U420" i="2"/>
  <c r="U275" i="2"/>
  <c r="U126" i="2"/>
  <c r="U619" i="2"/>
  <c r="U504" i="2"/>
  <c r="U519" i="2"/>
  <c r="U68" i="2"/>
  <c r="U484" i="2"/>
  <c r="U405" i="2"/>
  <c r="U314" i="2"/>
  <c r="U117" i="2"/>
  <c r="U166" i="2"/>
  <c r="U676" i="2"/>
  <c r="U599" i="2"/>
  <c r="U552" i="2"/>
  <c r="U704" i="2"/>
  <c r="U10" i="2"/>
  <c r="U22" i="2"/>
  <c r="U180" i="2"/>
  <c r="U266" i="2"/>
  <c r="U212" i="2"/>
  <c r="U27" i="2"/>
  <c r="U459" i="2"/>
  <c r="U627" i="2"/>
  <c r="U643" i="2"/>
  <c r="U325" i="2"/>
  <c r="U376" i="2"/>
  <c r="U427" i="2"/>
  <c r="U487" i="2"/>
  <c r="U88" i="2"/>
  <c r="U146" i="2"/>
  <c r="U699" i="2"/>
  <c r="U409" i="2"/>
  <c r="U193" i="2"/>
  <c r="U595" i="2"/>
  <c r="U471" i="2"/>
  <c r="U25" i="2"/>
  <c r="U393" i="2"/>
  <c r="U200" i="2"/>
  <c r="U460" i="2"/>
  <c r="U11" i="2"/>
  <c r="U242" i="2"/>
  <c r="U206" i="2"/>
  <c r="U248" i="2"/>
  <c r="U201" i="2"/>
  <c r="U229" i="2"/>
  <c r="U520" i="2"/>
  <c r="U173" i="2"/>
  <c r="U264" i="2"/>
  <c r="U609" i="2"/>
  <c r="U598" i="2"/>
  <c r="U493" i="2"/>
  <c r="U18" i="2"/>
  <c r="U190" i="2"/>
  <c r="U333" i="2"/>
  <c r="U118" i="2"/>
  <c r="U17" i="2"/>
  <c r="U590" i="2"/>
  <c r="U369" i="2"/>
  <c r="U634" i="2"/>
  <c r="U332" i="2"/>
  <c r="U727" i="2"/>
  <c r="U77" i="2"/>
  <c r="U436" i="2"/>
  <c r="U449" i="2"/>
  <c r="U234" i="2"/>
  <c r="U698" i="2"/>
  <c r="U616" i="2"/>
  <c r="U127" i="2"/>
  <c r="U604" i="2"/>
  <c r="U66" i="2"/>
  <c r="U334" i="2"/>
  <c r="U587" i="2"/>
  <c r="U452" i="2"/>
  <c r="U123" i="2"/>
  <c r="U119" i="2"/>
  <c r="U640" i="2"/>
  <c r="U309" i="2"/>
  <c r="U380" i="2"/>
  <c r="U111" i="2"/>
  <c r="U472" i="2"/>
  <c r="U5" i="2"/>
  <c r="U387" i="2"/>
  <c r="U432" i="2"/>
  <c r="U148" i="2"/>
  <c r="U12" i="2"/>
  <c r="U690" i="2"/>
  <c r="U720" i="2"/>
  <c r="U156" i="2"/>
  <c r="U600" i="2"/>
  <c r="U423" i="2"/>
  <c r="U136" i="2"/>
  <c r="U663" i="2"/>
  <c r="U312" i="2"/>
  <c r="U652" i="2"/>
  <c r="U239" i="2"/>
  <c r="U622" i="2"/>
  <c r="U157" i="2"/>
  <c r="U697" i="2"/>
  <c r="U321" i="2"/>
  <c r="U86" i="2"/>
  <c r="U723" i="2"/>
  <c r="U318" i="2"/>
  <c r="U511" i="2"/>
  <c r="U290" i="2"/>
  <c r="U131" i="2"/>
  <c r="U224" i="2"/>
  <c r="U168" i="2"/>
  <c r="U34" i="2"/>
  <c r="U364" i="2"/>
  <c r="U184" i="2"/>
  <c r="U21" i="2"/>
  <c r="U93" i="2"/>
  <c r="U662" i="2"/>
  <c r="U497" i="2"/>
  <c r="U561" i="2"/>
  <c r="U648" i="2"/>
  <c r="U383" i="2"/>
  <c r="U328" i="2"/>
  <c r="U32" i="2"/>
  <c r="U94" i="2"/>
  <c r="U558" i="2"/>
  <c r="U51" i="2"/>
  <c r="U712" i="2"/>
  <c r="U529" i="2"/>
  <c r="U564" i="2"/>
  <c r="U578" i="2"/>
  <c r="U576" i="2"/>
  <c r="U347" i="2"/>
  <c r="U631" i="2"/>
  <c r="U721" i="2"/>
  <c r="U149" i="2"/>
  <c r="U430" i="2"/>
  <c r="U512" i="2"/>
  <c r="U260" i="2"/>
  <c r="U421" i="2"/>
  <c r="U357" i="2"/>
  <c r="U19" i="2"/>
  <c r="U476" i="2"/>
  <c r="U542" i="2"/>
  <c r="U281" i="2"/>
  <c r="U562" i="2"/>
  <c r="U246" i="2"/>
  <c r="U73" i="2"/>
  <c r="U346" i="2"/>
  <c r="U416" i="2"/>
  <c r="U597" i="2"/>
  <c r="U283" i="2"/>
  <c r="U195" i="2"/>
  <c r="U199" i="2"/>
  <c r="U469" i="2"/>
  <c r="U560" i="2"/>
  <c r="U134" i="2"/>
  <c r="U557" i="2"/>
  <c r="U33" i="2"/>
  <c r="U302" i="2"/>
  <c r="U447" i="2"/>
  <c r="U424" i="2"/>
  <c r="U174" i="2"/>
  <c r="U457" i="2"/>
  <c r="U536" i="2"/>
  <c r="U97" i="2"/>
  <c r="U362" i="2"/>
  <c r="U588" i="2"/>
  <c r="U706" i="2"/>
  <c r="U705" i="2"/>
  <c r="U468" i="2"/>
  <c r="U440" i="2"/>
  <c r="U715" i="2"/>
  <c r="U696" i="2"/>
  <c r="U488" i="2"/>
  <c r="U531" i="2"/>
  <c r="U477" i="2"/>
  <c r="U603" i="2"/>
  <c r="U310" i="2"/>
  <c r="U729" i="2"/>
  <c r="U218" i="2"/>
  <c r="U438" i="2"/>
  <c r="U592" i="2"/>
  <c r="U594" i="2"/>
  <c r="U80" i="2"/>
  <c r="U391" i="2"/>
  <c r="U606" i="2"/>
  <c r="U644" i="2"/>
  <c r="U161" i="2"/>
  <c r="U485" i="2"/>
  <c r="U384" i="2"/>
  <c r="U44" i="2"/>
  <c r="U475" i="2"/>
  <c r="U434" i="2"/>
  <c r="U322" i="2"/>
  <c r="U316" i="2"/>
  <c r="U429" i="2"/>
  <c r="U187" i="2"/>
  <c r="U258" i="2"/>
  <c r="U194" i="2"/>
  <c r="U581" i="2"/>
  <c r="U128" i="2"/>
  <c r="U92" i="2"/>
  <c r="U565" i="2"/>
  <c r="U76" i="2"/>
  <c r="U121" i="2"/>
  <c r="U647" i="2"/>
  <c r="U40" i="2"/>
  <c r="U651" i="2"/>
  <c r="U389" i="2"/>
  <c r="U716" i="2"/>
  <c r="U99" i="2"/>
  <c r="U172" i="2"/>
  <c r="U226" i="2"/>
  <c r="U495" i="2"/>
  <c r="U79" i="2"/>
  <c r="U278" i="2"/>
  <c r="U209" i="2"/>
  <c r="U62" i="2"/>
  <c r="U279" i="2"/>
  <c r="U52" i="2"/>
  <c r="U293" i="2"/>
  <c r="U642" i="2"/>
  <c r="U506" i="2"/>
  <c r="U613" i="2"/>
  <c r="U573" i="2"/>
  <c r="U675" i="2"/>
  <c r="U483" i="2"/>
  <c r="U48" i="2"/>
  <c r="U378" i="2"/>
  <c r="U637" i="2"/>
  <c r="U374" i="2"/>
  <c r="U221" i="2"/>
  <c r="U583" i="2"/>
  <c r="U653" i="2"/>
  <c r="U277" i="2"/>
  <c r="U307" i="2"/>
  <c r="U708" i="2"/>
  <c r="U601" i="2"/>
  <c r="U135" i="2"/>
  <c r="U42" i="2"/>
  <c r="U395" i="2"/>
  <c r="U235" i="2"/>
  <c r="U59" i="2"/>
  <c r="U401" i="2"/>
  <c r="U219" i="2"/>
  <c r="U694" i="2"/>
  <c r="U656" i="2"/>
  <c r="U414" i="2"/>
  <c r="U602" i="2"/>
  <c r="U270" i="2"/>
  <c r="U104" i="2"/>
  <c r="U269" i="2"/>
  <c r="U714" i="2"/>
  <c r="U256" i="2"/>
  <c r="U646" i="2"/>
  <c r="U217" i="2"/>
  <c r="U556" i="2"/>
  <c r="U106" i="2"/>
  <c r="U141" i="2"/>
  <c r="U133" i="2"/>
  <c r="U513" i="2"/>
  <c r="U732" i="2"/>
  <c r="U680" i="2"/>
  <c r="U36" i="2"/>
  <c r="U83" i="2"/>
  <c r="U537" i="2"/>
  <c r="U245" i="2"/>
  <c r="U621" i="2"/>
  <c r="U623" i="2"/>
  <c r="U709" i="2"/>
  <c r="U273" i="2"/>
  <c r="U508" i="2"/>
  <c r="U75" i="2"/>
  <c r="U170" i="2"/>
  <c r="U731" i="2"/>
  <c r="U299" i="2"/>
  <c r="U407" i="2"/>
  <c r="U523" i="2"/>
  <c r="U462" i="2"/>
  <c r="U489" i="2"/>
  <c r="U491" i="2"/>
  <c r="U701" i="2"/>
  <c r="U726" i="2"/>
  <c r="U681" i="2"/>
  <c r="U107" i="2"/>
  <c r="U630" i="2"/>
  <c r="U499" i="2"/>
  <c r="U593" i="2"/>
  <c r="U685" i="2"/>
  <c r="U437" i="2"/>
  <c r="U249" i="2"/>
  <c r="U673" i="2"/>
  <c r="U492" i="2"/>
  <c r="U335" i="2"/>
  <c r="U285" i="2"/>
  <c r="U254" i="2"/>
  <c r="U358" i="2"/>
  <c r="U85" i="2"/>
  <c r="U244" i="2"/>
  <c r="U530" i="2"/>
  <c r="U635" i="2"/>
  <c r="U385" i="2"/>
  <c r="U572" i="2"/>
  <c r="U191" i="2"/>
  <c r="U618" i="2"/>
  <c r="U470" i="2"/>
  <c r="U185" i="2"/>
  <c r="U392" i="2"/>
  <c r="U363" i="2"/>
  <c r="U301" i="2"/>
  <c r="U611" i="2"/>
  <c r="U582" i="2"/>
  <c r="U518" i="2"/>
  <c r="U717" i="2"/>
  <c r="U372" i="2"/>
  <c r="U304" i="2"/>
  <c r="U691" i="2"/>
  <c r="U515" i="2"/>
  <c r="U682" i="2"/>
  <c r="U284" i="2"/>
  <c r="U522" i="2"/>
  <c r="U388" i="2"/>
  <c r="U610" i="2"/>
  <c r="U533" i="2"/>
  <c r="U668" i="2"/>
  <c r="U638" i="2"/>
  <c r="U253" i="2"/>
  <c r="U319" i="2"/>
  <c r="U703" i="2"/>
  <c r="U683" i="2"/>
  <c r="U687" i="2"/>
  <c r="U612" i="2"/>
  <c r="U669" i="2"/>
  <c r="U479" i="2"/>
  <c r="U730" i="2"/>
  <c r="U464" i="2"/>
  <c r="U702" i="2"/>
  <c r="U559" i="2"/>
  <c r="U660" i="2"/>
  <c r="U659" i="2"/>
  <c r="U688" i="2"/>
  <c r="U686" i="2"/>
  <c r="U707" i="2"/>
  <c r="U700" i="2"/>
  <c r="U684" i="2"/>
  <c r="U719" i="2"/>
  <c r="U626" i="2"/>
  <c r="U596" i="2"/>
  <c r="U710" i="2"/>
  <c r="U711" i="2"/>
  <c r="U713" i="2"/>
  <c r="T639" i="2"/>
  <c r="T569" i="2"/>
  <c r="T517" i="2"/>
  <c r="T95" i="2"/>
  <c r="T276" i="2"/>
  <c r="T326" i="2"/>
  <c r="T461" i="2"/>
  <c r="T340" i="2"/>
  <c r="T580" i="2"/>
  <c r="T503" i="2"/>
  <c r="T379" i="2"/>
  <c r="T251" i="2"/>
  <c r="T145" i="2"/>
  <c r="T657" i="2"/>
  <c r="T112" i="2"/>
  <c r="T456" i="2"/>
  <c r="T566" i="2"/>
  <c r="T628" i="2"/>
  <c r="T50" i="2"/>
  <c r="T415" i="2"/>
  <c r="T422" i="2"/>
  <c r="T381" i="2"/>
  <c r="T516" i="2"/>
  <c r="T259" i="2"/>
  <c r="T297" i="2"/>
  <c r="T589" i="2"/>
  <c r="T70" i="2"/>
  <c r="T448" i="2"/>
  <c r="T661" i="2"/>
  <c r="T585" i="2"/>
  <c r="T140" i="2"/>
  <c r="T341" i="2"/>
  <c r="T370" i="2"/>
  <c r="T693" i="2"/>
  <c r="T91" i="2"/>
  <c r="T7" i="2"/>
  <c r="T411" i="2"/>
  <c r="T198" i="2"/>
  <c r="T230" i="2"/>
  <c r="T665" i="2"/>
  <c r="T188" i="2"/>
  <c r="T54" i="2"/>
  <c r="T534" i="2"/>
  <c r="T480" i="2"/>
  <c r="T179" i="2"/>
  <c r="T412" i="2"/>
  <c r="T231" i="2"/>
  <c r="T551" i="2"/>
  <c r="T240" i="2"/>
  <c r="T367" i="2"/>
  <c r="T532" i="2"/>
  <c r="T425" i="2"/>
  <c r="T352" i="2"/>
  <c r="T481" i="2"/>
  <c r="T458" i="2"/>
  <c r="T228" i="2"/>
  <c r="T151" i="2"/>
  <c r="T351" i="2"/>
  <c r="T207" i="2"/>
  <c r="T349" i="2"/>
  <c r="T490" i="2"/>
  <c r="T298" i="2"/>
  <c r="T165" i="2"/>
  <c r="T410" i="2"/>
  <c r="T323" i="2"/>
  <c r="T356" i="2"/>
  <c r="T344" i="2"/>
  <c r="T158" i="2"/>
  <c r="T496" i="2"/>
  <c r="T336" i="2"/>
  <c r="T308" i="2"/>
  <c r="T571" i="2"/>
  <c r="T396" i="2"/>
  <c r="T183" i="2"/>
  <c r="T164" i="2"/>
  <c r="T101" i="2"/>
  <c r="T390" i="2"/>
  <c r="T257" i="2"/>
  <c r="T338" i="2"/>
  <c r="T474" i="2"/>
  <c r="T163" i="2"/>
  <c r="T55" i="2"/>
  <c r="T525" i="2"/>
  <c r="T361" i="2"/>
  <c r="T327" i="2"/>
  <c r="T139" i="2"/>
  <c r="T543" i="2"/>
  <c r="T433" i="2"/>
  <c r="T90" i="2"/>
  <c r="T353" i="2"/>
  <c r="T267" i="2"/>
  <c r="T84" i="2"/>
  <c r="T294" i="2"/>
  <c r="T625" i="2"/>
  <c r="T241" i="2"/>
  <c r="T124" i="2"/>
  <c r="T295" i="2"/>
  <c r="T100" i="2"/>
  <c r="T63" i="2"/>
  <c r="T377" i="2"/>
  <c r="T650" i="2"/>
  <c r="T289" i="2"/>
  <c r="T408" i="2"/>
  <c r="T9" i="2"/>
  <c r="T30" i="2"/>
  <c r="T292" i="2"/>
  <c r="T132" i="2"/>
  <c r="T386" i="2"/>
  <c r="T526" i="2"/>
  <c r="T677" i="2"/>
  <c r="T473" i="2"/>
  <c r="T38" i="2"/>
  <c r="T722" i="2"/>
  <c r="T13" i="2"/>
  <c r="T65" i="2"/>
  <c r="T373" i="2"/>
  <c r="T74" i="2"/>
  <c r="T466" i="2"/>
  <c r="T282" i="2"/>
  <c r="T202" i="2"/>
  <c r="T303" i="2"/>
  <c r="T329" i="2"/>
  <c r="T109" i="2"/>
  <c r="T365" i="2"/>
  <c r="T237" i="2"/>
  <c r="T632" i="2"/>
  <c r="T413" i="2"/>
  <c r="T247" i="2"/>
  <c r="T419" i="2"/>
  <c r="T178" i="2"/>
  <c r="T153" i="2"/>
  <c r="T176" i="2"/>
  <c r="T280" i="2"/>
  <c r="T404" i="2"/>
  <c r="T672" i="2"/>
  <c r="T274" i="2"/>
  <c r="T331" i="2"/>
  <c r="T23" i="2"/>
  <c r="T255" i="2"/>
  <c r="T375" i="2"/>
  <c r="T655" i="2"/>
  <c r="T692" i="2"/>
  <c r="T213" i="2"/>
  <c r="T541" i="2"/>
  <c r="T287" i="2"/>
  <c r="T398" i="2"/>
  <c r="T16" i="2"/>
  <c r="T441" i="2"/>
  <c r="T671" i="2"/>
  <c r="T20" i="2"/>
  <c r="T271" i="2"/>
  <c r="T724" i="2"/>
  <c r="T181" i="2"/>
  <c r="T238" i="2"/>
  <c r="T29" i="2"/>
  <c r="T577" i="2"/>
  <c r="T232" i="2"/>
  <c r="T453" i="2"/>
  <c r="T233" i="2"/>
  <c r="T159" i="2"/>
  <c r="T286" i="2"/>
  <c r="T439" i="2"/>
  <c r="T501" i="2"/>
  <c r="T450" i="2"/>
  <c r="T296" i="2"/>
  <c r="T494" i="2"/>
  <c r="T544" i="2"/>
  <c r="T554" i="2"/>
  <c r="T649" i="2"/>
  <c r="T570" i="2"/>
  <c r="T620" i="2"/>
  <c r="T227" i="2"/>
  <c r="T538" i="2"/>
  <c r="T220" i="2"/>
  <c r="T575" i="2"/>
  <c r="T305" i="2"/>
  <c r="T205" i="2"/>
  <c r="T539" i="2"/>
  <c r="T418" i="2"/>
  <c r="T108" i="2"/>
  <c r="T607" i="2"/>
  <c r="T28" i="2"/>
  <c r="T478" i="2"/>
  <c r="T667" i="2"/>
  <c r="T463" i="2"/>
  <c r="T689" i="2"/>
  <c r="T236" i="2"/>
  <c r="T72" i="2"/>
  <c r="T654" i="2"/>
  <c r="T196" i="2"/>
  <c r="T306" i="2"/>
  <c r="T102" i="2"/>
  <c r="T579" i="2"/>
  <c r="T192" i="2"/>
  <c r="T641" i="2"/>
  <c r="T615" i="2"/>
  <c r="T317" i="2"/>
  <c r="T116" i="2"/>
  <c r="T442" i="2"/>
  <c r="T498" i="2"/>
  <c r="T549" i="2"/>
  <c r="T591" i="2"/>
  <c r="T645" i="2"/>
  <c r="T354" i="2"/>
  <c r="T272" i="2"/>
  <c r="T60" i="2"/>
  <c r="T417" i="2"/>
  <c r="T567" i="2"/>
  <c r="T57" i="2"/>
  <c r="T324" i="2"/>
  <c r="T535" i="2"/>
  <c r="T125" i="2"/>
  <c r="T61" i="2"/>
  <c r="T58" i="2"/>
  <c r="T122" i="2"/>
  <c r="T500" i="2"/>
  <c r="T435" i="2"/>
  <c r="T268" i="2"/>
  <c r="T521" i="2"/>
  <c r="T550" i="2"/>
  <c r="T71" i="2"/>
  <c r="T243" i="2"/>
  <c r="T203" i="2"/>
  <c r="T138" i="2"/>
  <c r="T8" i="2"/>
  <c r="T629" i="2"/>
  <c r="T482" i="2"/>
  <c r="T320" i="2"/>
  <c r="T431" i="2"/>
  <c r="T510" i="2"/>
  <c r="T291" i="2"/>
  <c r="T4" i="2"/>
  <c r="T147" i="2"/>
  <c r="T39" i="2"/>
  <c r="T152" i="2"/>
  <c r="T337" i="2"/>
  <c r="T355" i="2"/>
  <c r="T666" i="2"/>
  <c r="T31" i="2"/>
  <c r="T89" i="2"/>
  <c r="T394" i="2"/>
  <c r="T397" i="2"/>
  <c r="T87" i="2"/>
  <c r="T82" i="2"/>
  <c r="T540" i="2"/>
  <c r="T545" i="2"/>
  <c r="T426" i="2"/>
  <c r="T445" i="2"/>
  <c r="T382" i="2"/>
  <c r="T343" i="2"/>
  <c r="T300" i="2"/>
  <c r="T586" i="2"/>
  <c r="T182" i="2"/>
  <c r="T664" i="2"/>
  <c r="T446" i="2"/>
  <c r="T695" i="2"/>
  <c r="T14" i="2"/>
  <c r="T330" i="2"/>
  <c r="T514" i="2"/>
  <c r="T359" i="2"/>
  <c r="T563" i="2"/>
  <c r="T406" i="2"/>
  <c r="T24" i="2"/>
  <c r="T46" i="2"/>
  <c r="T614" i="2"/>
  <c r="T568" i="2"/>
  <c r="T403" i="2"/>
  <c r="T225" i="2"/>
  <c r="T718" i="2"/>
  <c r="T45" i="2"/>
  <c r="T455" i="2"/>
  <c r="T505" i="2"/>
  <c r="T502" i="2"/>
  <c r="T465" i="2"/>
  <c r="T368" i="2"/>
  <c r="T728" i="2"/>
  <c r="T150" i="2"/>
  <c r="T399" i="2"/>
  <c r="T467" i="2"/>
  <c r="T261" i="2"/>
  <c r="T3" i="2"/>
  <c r="T222" i="2"/>
  <c r="T444" i="2"/>
  <c r="T56" i="2"/>
  <c r="T129" i="2"/>
  <c r="T171" i="2"/>
  <c r="T204" i="2"/>
  <c r="T528" i="2"/>
  <c r="T443" i="2"/>
  <c r="T210" i="2"/>
  <c r="T451" i="2"/>
  <c r="T64" i="2"/>
  <c r="T113" i="2"/>
  <c r="T155" i="2"/>
  <c r="T574" i="2"/>
  <c r="T584" i="2"/>
  <c r="T428" i="2"/>
  <c r="T105" i="2"/>
  <c r="T486" i="2"/>
  <c r="T169" i="2"/>
  <c r="T670" i="2"/>
  <c r="T154" i="2"/>
  <c r="T137" i="2"/>
  <c r="T400" i="2"/>
  <c r="T339" i="2"/>
  <c r="T211" i="2"/>
  <c r="T250" i="2"/>
  <c r="T208" i="2"/>
  <c r="T288" i="2"/>
  <c r="T633" i="2"/>
  <c r="T78" i="2"/>
  <c r="T143" i="2"/>
  <c r="T605" i="2"/>
  <c r="T216" i="2"/>
  <c r="T617" i="2"/>
  <c r="T454" i="2"/>
  <c r="T371" i="2"/>
  <c r="T114" i="2"/>
  <c r="T360" i="2"/>
  <c r="T167" i="2"/>
  <c r="T197" i="2"/>
  <c r="T342" i="2"/>
  <c r="T678" i="2"/>
  <c r="T53" i="2"/>
  <c r="T608" i="2"/>
  <c r="T81" i="2"/>
  <c r="T35" i="2"/>
  <c r="T547" i="2"/>
  <c r="T252" i="2"/>
  <c r="T67" i="2"/>
  <c r="T120" i="2"/>
  <c r="T223" i="2"/>
  <c r="T315" i="2"/>
  <c r="T509" i="2"/>
  <c r="T350" i="2"/>
  <c r="T366" i="2"/>
  <c r="T265" i="2"/>
  <c r="T311" i="2"/>
  <c r="T313" i="2"/>
  <c r="T527" i="2"/>
  <c r="T96" i="2"/>
  <c r="T507" i="2"/>
  <c r="T189" i="2"/>
  <c r="T725" i="2"/>
  <c r="T69" i="2"/>
  <c r="T262" i="2"/>
  <c r="T144" i="2"/>
  <c r="T15" i="2"/>
  <c r="T636" i="2"/>
  <c r="T160" i="2"/>
  <c r="T177" i="2"/>
  <c r="T162" i="2"/>
  <c r="T345" i="2"/>
  <c r="T47" i="2"/>
  <c r="T186" i="2"/>
  <c r="T41" i="2"/>
  <c r="T214" i="2"/>
  <c r="T679" i="2"/>
  <c r="T524" i="2"/>
  <c r="T402" i="2"/>
  <c r="T546" i="2"/>
  <c r="T674" i="2"/>
  <c r="T624" i="2"/>
  <c r="T103" i="2"/>
  <c r="T215" i="2"/>
  <c r="T175" i="2"/>
  <c r="T6" i="2"/>
  <c r="T115" i="2"/>
  <c r="T142" i="2"/>
  <c r="T658" i="2"/>
  <c r="T548" i="2"/>
  <c r="T49" i="2"/>
  <c r="T110" i="2"/>
  <c r="T2" i="2"/>
  <c r="T553" i="2"/>
  <c r="T37" i="2"/>
  <c r="T130" i="2"/>
  <c r="T98" i="2"/>
  <c r="T555" i="2"/>
  <c r="T348" i="2"/>
  <c r="T43" i="2"/>
  <c r="T263" i="2"/>
  <c r="T26" i="2"/>
  <c r="T420" i="2"/>
  <c r="T275" i="2"/>
  <c r="T126" i="2"/>
  <c r="T619" i="2"/>
  <c r="T504" i="2"/>
  <c r="T519" i="2"/>
  <c r="T68" i="2"/>
  <c r="T484" i="2"/>
  <c r="T405" i="2"/>
  <c r="T314" i="2"/>
  <c r="T117" i="2"/>
  <c r="T166" i="2"/>
  <c r="T676" i="2"/>
  <c r="T599" i="2"/>
  <c r="T552" i="2"/>
  <c r="T704" i="2"/>
  <c r="T10" i="2"/>
  <c r="T22" i="2"/>
  <c r="T180" i="2"/>
  <c r="T266" i="2"/>
  <c r="T212" i="2"/>
  <c r="T27" i="2"/>
  <c r="T459" i="2"/>
  <c r="T627" i="2"/>
  <c r="T643" i="2"/>
  <c r="T325" i="2"/>
  <c r="T376" i="2"/>
  <c r="T427" i="2"/>
  <c r="T487" i="2"/>
  <c r="T88" i="2"/>
  <c r="T146" i="2"/>
  <c r="T699" i="2"/>
  <c r="T409" i="2"/>
  <c r="T193" i="2"/>
  <c r="T595" i="2"/>
  <c r="T471" i="2"/>
  <c r="T25" i="2"/>
  <c r="T393" i="2"/>
  <c r="T200" i="2"/>
  <c r="T460" i="2"/>
  <c r="T11" i="2"/>
  <c r="T242" i="2"/>
  <c r="T206" i="2"/>
  <c r="T248" i="2"/>
  <c r="T201" i="2"/>
  <c r="T229" i="2"/>
  <c r="T520" i="2"/>
  <c r="T173" i="2"/>
  <c r="T264" i="2"/>
  <c r="T609" i="2"/>
  <c r="T598" i="2"/>
  <c r="T493" i="2"/>
  <c r="T18" i="2"/>
  <c r="T190" i="2"/>
  <c r="T333" i="2"/>
  <c r="T118" i="2"/>
  <c r="T17" i="2"/>
  <c r="T590" i="2"/>
  <c r="T369" i="2"/>
  <c r="T634" i="2"/>
  <c r="T332" i="2"/>
  <c r="T727" i="2"/>
  <c r="T77" i="2"/>
  <c r="T436" i="2"/>
  <c r="T449" i="2"/>
  <c r="T234" i="2"/>
  <c r="T698" i="2"/>
  <c r="T616" i="2"/>
  <c r="T127" i="2"/>
  <c r="T604" i="2"/>
  <c r="T66" i="2"/>
  <c r="T334" i="2"/>
  <c r="T587" i="2"/>
  <c r="T452" i="2"/>
  <c r="T123" i="2"/>
  <c r="T119" i="2"/>
  <c r="T640" i="2"/>
  <c r="T309" i="2"/>
  <c r="T380" i="2"/>
  <c r="T111" i="2"/>
  <c r="T472" i="2"/>
  <c r="T5" i="2"/>
  <c r="T387" i="2"/>
  <c r="T432" i="2"/>
  <c r="T148" i="2"/>
  <c r="T12" i="2"/>
  <c r="T690" i="2"/>
  <c r="T720" i="2"/>
  <c r="T156" i="2"/>
  <c r="T600" i="2"/>
  <c r="T423" i="2"/>
  <c r="T136" i="2"/>
  <c r="T663" i="2"/>
  <c r="T312" i="2"/>
  <c r="T652" i="2"/>
  <c r="T239" i="2"/>
  <c r="T622" i="2"/>
  <c r="T157" i="2"/>
  <c r="T697" i="2"/>
  <c r="T321" i="2"/>
  <c r="T86" i="2"/>
  <c r="T723" i="2"/>
  <c r="T318" i="2"/>
  <c r="T511" i="2"/>
  <c r="T290" i="2"/>
  <c r="T131" i="2"/>
  <c r="T224" i="2"/>
  <c r="T168" i="2"/>
  <c r="T34" i="2"/>
  <c r="T364" i="2"/>
  <c r="T184" i="2"/>
  <c r="T21" i="2"/>
  <c r="T93" i="2"/>
  <c r="T662" i="2"/>
  <c r="T497" i="2"/>
  <c r="T561" i="2"/>
  <c r="T648" i="2"/>
  <c r="T383" i="2"/>
  <c r="T328" i="2"/>
  <c r="T32" i="2"/>
  <c r="T94" i="2"/>
  <c r="T558" i="2"/>
  <c r="T51" i="2"/>
  <c r="T712" i="2"/>
  <c r="T529" i="2"/>
  <c r="T564" i="2"/>
  <c r="T578" i="2"/>
  <c r="T576" i="2"/>
  <c r="T347" i="2"/>
  <c r="T631" i="2"/>
  <c r="T721" i="2"/>
  <c r="T149" i="2"/>
  <c r="T430" i="2"/>
  <c r="T512" i="2"/>
  <c r="T260" i="2"/>
  <c r="T421" i="2"/>
  <c r="T357" i="2"/>
  <c r="T19" i="2"/>
  <c r="T476" i="2"/>
  <c r="T542" i="2"/>
  <c r="T281" i="2"/>
  <c r="T562" i="2"/>
  <c r="T246" i="2"/>
  <c r="T73" i="2"/>
  <c r="T346" i="2"/>
  <c r="T416" i="2"/>
  <c r="T597" i="2"/>
  <c r="T283" i="2"/>
  <c r="T195" i="2"/>
  <c r="T199" i="2"/>
  <c r="T469" i="2"/>
  <c r="T560" i="2"/>
  <c r="T134" i="2"/>
  <c r="T557" i="2"/>
  <c r="T33" i="2"/>
  <c r="T302" i="2"/>
  <c r="T447" i="2"/>
  <c r="T424" i="2"/>
  <c r="T174" i="2"/>
  <c r="T457" i="2"/>
  <c r="T536" i="2"/>
  <c r="T97" i="2"/>
  <c r="T362" i="2"/>
  <c r="T588" i="2"/>
  <c r="T706" i="2"/>
  <c r="T705" i="2"/>
  <c r="T468" i="2"/>
  <c r="T440" i="2"/>
  <c r="T715" i="2"/>
  <c r="T696" i="2"/>
  <c r="T488" i="2"/>
  <c r="T531" i="2"/>
  <c r="T477" i="2"/>
  <c r="T603" i="2"/>
  <c r="T310" i="2"/>
  <c r="T729" i="2"/>
  <c r="T218" i="2"/>
  <c r="T438" i="2"/>
  <c r="T592" i="2"/>
  <c r="T594" i="2"/>
  <c r="T80" i="2"/>
  <c r="T391" i="2"/>
  <c r="T606" i="2"/>
  <c r="T644" i="2"/>
  <c r="T161" i="2"/>
  <c r="T485" i="2"/>
  <c r="T384" i="2"/>
  <c r="T44" i="2"/>
  <c r="T475" i="2"/>
  <c r="T434" i="2"/>
  <c r="T322" i="2"/>
  <c r="T316" i="2"/>
  <c r="T429" i="2"/>
  <c r="T187" i="2"/>
  <c r="T258" i="2"/>
  <c r="T194" i="2"/>
  <c r="T581" i="2"/>
  <c r="T128" i="2"/>
  <c r="T92" i="2"/>
  <c r="T565" i="2"/>
  <c r="T76" i="2"/>
  <c r="T121" i="2"/>
  <c r="T647" i="2"/>
  <c r="T40" i="2"/>
  <c r="T651" i="2"/>
  <c r="T389" i="2"/>
  <c r="T716" i="2"/>
  <c r="T99" i="2"/>
  <c r="T172" i="2"/>
  <c r="T226" i="2"/>
  <c r="T495" i="2"/>
  <c r="T79" i="2"/>
  <c r="T278" i="2"/>
  <c r="T209" i="2"/>
  <c r="T62" i="2"/>
  <c r="T279" i="2"/>
  <c r="T52" i="2"/>
  <c r="T293" i="2"/>
  <c r="T642" i="2"/>
  <c r="T506" i="2"/>
  <c r="T613" i="2"/>
  <c r="T573" i="2"/>
  <c r="T675" i="2"/>
  <c r="T483" i="2"/>
  <c r="T48" i="2"/>
  <c r="T378" i="2"/>
  <c r="T637" i="2"/>
  <c r="T374" i="2"/>
  <c r="T221" i="2"/>
  <c r="T583" i="2"/>
  <c r="T653" i="2"/>
  <c r="T277" i="2"/>
  <c r="T307" i="2"/>
  <c r="T708" i="2"/>
  <c r="T601" i="2"/>
  <c r="T135" i="2"/>
  <c r="T42" i="2"/>
  <c r="T395" i="2"/>
  <c r="T235" i="2"/>
  <c r="T59" i="2"/>
  <c r="T401" i="2"/>
  <c r="T219" i="2"/>
  <c r="T694" i="2"/>
  <c r="T656" i="2"/>
  <c r="T414" i="2"/>
  <c r="T602" i="2"/>
  <c r="T270" i="2"/>
  <c r="T104" i="2"/>
  <c r="T269" i="2"/>
  <c r="T714" i="2"/>
  <c r="T256" i="2"/>
  <c r="T646" i="2"/>
  <c r="T217" i="2"/>
  <c r="T556" i="2"/>
  <c r="T106" i="2"/>
  <c r="T141" i="2"/>
  <c r="T133" i="2"/>
  <c r="T513" i="2"/>
  <c r="T732" i="2"/>
  <c r="T680" i="2"/>
  <c r="T36" i="2"/>
  <c r="T83" i="2"/>
  <c r="T537" i="2"/>
  <c r="T245" i="2"/>
  <c r="T621" i="2"/>
  <c r="T623" i="2"/>
  <c r="T709" i="2"/>
  <c r="T273" i="2"/>
  <c r="T508" i="2"/>
  <c r="T75" i="2"/>
  <c r="T170" i="2"/>
  <c r="T731" i="2"/>
  <c r="T299" i="2"/>
  <c r="T407" i="2"/>
  <c r="T523" i="2"/>
  <c r="T462" i="2"/>
  <c r="T489" i="2"/>
  <c r="T491" i="2"/>
  <c r="T701" i="2"/>
  <c r="T726" i="2"/>
  <c r="T681" i="2"/>
  <c r="T107" i="2"/>
  <c r="T630" i="2"/>
  <c r="T499" i="2"/>
  <c r="T593" i="2"/>
  <c r="T685" i="2"/>
  <c r="T437" i="2"/>
  <c r="T249" i="2"/>
  <c r="T673" i="2"/>
  <c r="T492" i="2"/>
  <c r="T335" i="2"/>
  <c r="T285" i="2"/>
  <c r="T254" i="2"/>
  <c r="T358" i="2"/>
  <c r="T85" i="2"/>
  <c r="T244" i="2"/>
  <c r="T530" i="2"/>
  <c r="T635" i="2"/>
  <c r="T385" i="2"/>
  <c r="T572" i="2"/>
  <c r="T191" i="2"/>
  <c r="T618" i="2"/>
  <c r="T470" i="2"/>
  <c r="T185" i="2"/>
  <c r="T392" i="2"/>
  <c r="T363" i="2"/>
  <c r="T301" i="2"/>
  <c r="T611" i="2"/>
  <c r="T582" i="2"/>
  <c r="T518" i="2"/>
  <c r="T717" i="2"/>
  <c r="T372" i="2"/>
  <c r="T304" i="2"/>
  <c r="T691" i="2"/>
  <c r="T515" i="2"/>
  <c r="T682" i="2"/>
  <c r="T284" i="2"/>
  <c r="T522" i="2"/>
  <c r="T388" i="2"/>
  <c r="T610" i="2"/>
  <c r="T533" i="2"/>
  <c r="T668" i="2"/>
  <c r="T638" i="2"/>
  <c r="T253" i="2"/>
  <c r="T319" i="2"/>
  <c r="T703" i="2"/>
  <c r="T683" i="2"/>
  <c r="T687" i="2"/>
  <c r="T612" i="2"/>
  <c r="T669" i="2"/>
  <c r="T479" i="2"/>
  <c r="T730" i="2"/>
  <c r="T464" i="2"/>
  <c r="T702" i="2"/>
  <c r="T559" i="2"/>
  <c r="T660" i="2"/>
  <c r="T659" i="2"/>
  <c r="T688" i="2"/>
  <c r="T686" i="2"/>
  <c r="T707" i="2"/>
  <c r="T700" i="2"/>
  <c r="T684" i="2"/>
  <c r="T719" i="2"/>
  <c r="T626" i="2"/>
  <c r="T596" i="2"/>
  <c r="T710" i="2"/>
  <c r="T711" i="2"/>
  <c r="T713" i="2"/>
  <c r="S639" i="2"/>
  <c r="S569" i="2"/>
  <c r="S517" i="2"/>
  <c r="S95" i="2"/>
  <c r="S276" i="2"/>
  <c r="S326" i="2"/>
  <c r="S461" i="2"/>
  <c r="S340" i="2"/>
  <c r="S580" i="2"/>
  <c r="S503" i="2"/>
  <c r="S379" i="2"/>
  <c r="S251" i="2"/>
  <c r="S145" i="2"/>
  <c r="S657" i="2"/>
  <c r="S112" i="2"/>
  <c r="S456" i="2"/>
  <c r="S566" i="2"/>
  <c r="S628" i="2"/>
  <c r="S50" i="2"/>
  <c r="S415" i="2"/>
  <c r="S422" i="2"/>
  <c r="S381" i="2"/>
  <c r="S516" i="2"/>
  <c r="S259" i="2"/>
  <c r="S297" i="2"/>
  <c r="S589" i="2"/>
  <c r="S70" i="2"/>
  <c r="S448" i="2"/>
  <c r="S661" i="2"/>
  <c r="S585" i="2"/>
  <c r="S140" i="2"/>
  <c r="S341" i="2"/>
  <c r="S370" i="2"/>
  <c r="S693" i="2"/>
  <c r="S91" i="2"/>
  <c r="S7" i="2"/>
  <c r="S411" i="2"/>
  <c r="S198" i="2"/>
  <c r="S230" i="2"/>
  <c r="S665" i="2"/>
  <c r="S188" i="2"/>
  <c r="S54" i="2"/>
  <c r="S534" i="2"/>
  <c r="S480" i="2"/>
  <c r="S179" i="2"/>
  <c r="S412" i="2"/>
  <c r="S231" i="2"/>
  <c r="S551" i="2"/>
  <c r="S240" i="2"/>
  <c r="S367" i="2"/>
  <c r="S532" i="2"/>
  <c r="S425" i="2"/>
  <c r="S352" i="2"/>
  <c r="S481" i="2"/>
  <c r="S458" i="2"/>
  <c r="S228" i="2"/>
  <c r="S151" i="2"/>
  <c r="S351" i="2"/>
  <c r="S207" i="2"/>
  <c r="S349" i="2"/>
  <c r="S490" i="2"/>
  <c r="S298" i="2"/>
  <c r="S165" i="2"/>
  <c r="S410" i="2"/>
  <c r="S323" i="2"/>
  <c r="S356" i="2"/>
  <c r="S344" i="2"/>
  <c r="S158" i="2"/>
  <c r="S496" i="2"/>
  <c r="S336" i="2"/>
  <c r="S308" i="2"/>
  <c r="S571" i="2"/>
  <c r="S396" i="2"/>
  <c r="S183" i="2"/>
  <c r="S164" i="2"/>
  <c r="S101" i="2"/>
  <c r="S390" i="2"/>
  <c r="S257" i="2"/>
  <c r="S338" i="2"/>
  <c r="S474" i="2"/>
  <c r="S163" i="2"/>
  <c r="S55" i="2"/>
  <c r="S525" i="2"/>
  <c r="S361" i="2"/>
  <c r="S327" i="2"/>
  <c r="S139" i="2"/>
  <c r="S543" i="2"/>
  <c r="S433" i="2"/>
  <c r="S90" i="2"/>
  <c r="S353" i="2"/>
  <c r="S267" i="2"/>
  <c r="S84" i="2"/>
  <c r="S294" i="2"/>
  <c r="S625" i="2"/>
  <c r="S241" i="2"/>
  <c r="S124" i="2"/>
  <c r="S295" i="2"/>
  <c r="S100" i="2"/>
  <c r="S63" i="2"/>
  <c r="S377" i="2"/>
  <c r="S650" i="2"/>
  <c r="S289" i="2"/>
  <c r="S408" i="2"/>
  <c r="S9" i="2"/>
  <c r="S30" i="2"/>
  <c r="S292" i="2"/>
  <c r="S132" i="2"/>
  <c r="S386" i="2"/>
  <c r="S526" i="2"/>
  <c r="S677" i="2"/>
  <c r="S473" i="2"/>
  <c r="S38" i="2"/>
  <c r="S722" i="2"/>
  <c r="S13" i="2"/>
  <c r="S65" i="2"/>
  <c r="S373" i="2"/>
  <c r="S74" i="2"/>
  <c r="S466" i="2"/>
  <c r="S282" i="2"/>
  <c r="S202" i="2"/>
  <c r="S303" i="2"/>
  <c r="S329" i="2"/>
  <c r="S109" i="2"/>
  <c r="S365" i="2"/>
  <c r="S237" i="2"/>
  <c r="S632" i="2"/>
  <c r="S413" i="2"/>
  <c r="S247" i="2"/>
  <c r="S419" i="2"/>
  <c r="S178" i="2"/>
  <c r="S153" i="2"/>
  <c r="S176" i="2"/>
  <c r="S280" i="2"/>
  <c r="S404" i="2"/>
  <c r="S672" i="2"/>
  <c r="S274" i="2"/>
  <c r="S331" i="2"/>
  <c r="S23" i="2"/>
  <c r="S255" i="2"/>
  <c r="S375" i="2"/>
  <c r="S655" i="2"/>
  <c r="S692" i="2"/>
  <c r="S213" i="2"/>
  <c r="S541" i="2"/>
  <c r="S287" i="2"/>
  <c r="S398" i="2"/>
  <c r="S16" i="2"/>
  <c r="S441" i="2"/>
  <c r="S671" i="2"/>
  <c r="S20" i="2"/>
  <c r="S271" i="2"/>
  <c r="S724" i="2"/>
  <c r="S181" i="2"/>
  <c r="S238" i="2"/>
  <c r="S29" i="2"/>
  <c r="S577" i="2"/>
  <c r="S232" i="2"/>
  <c r="S453" i="2"/>
  <c r="S233" i="2"/>
  <c r="S159" i="2"/>
  <c r="S286" i="2"/>
  <c r="S439" i="2"/>
  <c r="S501" i="2"/>
  <c r="S450" i="2"/>
  <c r="S296" i="2"/>
  <c r="S494" i="2"/>
  <c r="S544" i="2"/>
  <c r="S554" i="2"/>
  <c r="S649" i="2"/>
  <c r="S570" i="2"/>
  <c r="S620" i="2"/>
  <c r="S227" i="2"/>
  <c r="S538" i="2"/>
  <c r="S220" i="2"/>
  <c r="S575" i="2"/>
  <c r="S305" i="2"/>
  <c r="S205" i="2"/>
  <c r="S539" i="2"/>
  <c r="S418" i="2"/>
  <c r="S108" i="2"/>
  <c r="S607" i="2"/>
  <c r="S28" i="2"/>
  <c r="S478" i="2"/>
  <c r="S667" i="2"/>
  <c r="S463" i="2"/>
  <c r="S689" i="2"/>
  <c r="S236" i="2"/>
  <c r="S72" i="2"/>
  <c r="S654" i="2"/>
  <c r="S196" i="2"/>
  <c r="S306" i="2"/>
  <c r="S102" i="2"/>
  <c r="S579" i="2"/>
  <c r="S192" i="2"/>
  <c r="S641" i="2"/>
  <c r="S615" i="2"/>
  <c r="S317" i="2"/>
  <c r="S116" i="2"/>
  <c r="S442" i="2"/>
  <c r="S498" i="2"/>
  <c r="S549" i="2"/>
  <c r="S591" i="2"/>
  <c r="S645" i="2"/>
  <c r="S354" i="2"/>
  <c r="S272" i="2"/>
  <c r="S60" i="2"/>
  <c r="S417" i="2"/>
  <c r="S567" i="2"/>
  <c r="S57" i="2"/>
  <c r="S324" i="2"/>
  <c r="S535" i="2"/>
  <c r="S125" i="2"/>
  <c r="S61" i="2"/>
  <c r="S58" i="2"/>
  <c r="S122" i="2"/>
  <c r="S500" i="2"/>
  <c r="S435" i="2"/>
  <c r="S268" i="2"/>
  <c r="S521" i="2"/>
  <c r="S550" i="2"/>
  <c r="S71" i="2"/>
  <c r="S243" i="2"/>
  <c r="S203" i="2"/>
  <c r="S138" i="2"/>
  <c r="S8" i="2"/>
  <c r="S629" i="2"/>
  <c r="S482" i="2"/>
  <c r="S320" i="2"/>
  <c r="S431" i="2"/>
  <c r="S510" i="2"/>
  <c r="S291" i="2"/>
  <c r="S4" i="2"/>
  <c r="S147" i="2"/>
  <c r="S39" i="2"/>
  <c r="S152" i="2"/>
  <c r="S337" i="2"/>
  <c r="S355" i="2"/>
  <c r="S666" i="2"/>
  <c r="S31" i="2"/>
  <c r="S89" i="2"/>
  <c r="S394" i="2"/>
  <c r="S397" i="2"/>
  <c r="S87" i="2"/>
  <c r="S82" i="2"/>
  <c r="S540" i="2"/>
  <c r="S545" i="2"/>
  <c r="S426" i="2"/>
  <c r="S445" i="2"/>
  <c r="S382" i="2"/>
  <c r="S343" i="2"/>
  <c r="S300" i="2"/>
  <c r="S586" i="2"/>
  <c r="S182" i="2"/>
  <c r="S664" i="2"/>
  <c r="S446" i="2"/>
  <c r="S695" i="2"/>
  <c r="S14" i="2"/>
  <c r="S330" i="2"/>
  <c r="S514" i="2"/>
  <c r="S359" i="2"/>
  <c r="S563" i="2"/>
  <c r="S406" i="2"/>
  <c r="S24" i="2"/>
  <c r="S46" i="2"/>
  <c r="S614" i="2"/>
  <c r="S568" i="2"/>
  <c r="S403" i="2"/>
  <c r="S225" i="2"/>
  <c r="S718" i="2"/>
  <c r="S45" i="2"/>
  <c r="S455" i="2"/>
  <c r="S505" i="2"/>
  <c r="S502" i="2"/>
  <c r="S465" i="2"/>
  <c r="S368" i="2"/>
  <c r="S728" i="2"/>
  <c r="S150" i="2"/>
  <c r="S399" i="2"/>
  <c r="S467" i="2"/>
  <c r="S261" i="2"/>
  <c r="S3" i="2"/>
  <c r="S222" i="2"/>
  <c r="S444" i="2"/>
  <c r="S56" i="2"/>
  <c r="S129" i="2"/>
  <c r="S171" i="2"/>
  <c r="S204" i="2"/>
  <c r="S528" i="2"/>
  <c r="S443" i="2"/>
  <c r="S210" i="2"/>
  <c r="S451" i="2"/>
  <c r="S64" i="2"/>
  <c r="S113" i="2"/>
  <c r="S155" i="2"/>
  <c r="S574" i="2"/>
  <c r="S584" i="2"/>
  <c r="S428" i="2"/>
  <c r="S105" i="2"/>
  <c r="S486" i="2"/>
  <c r="S169" i="2"/>
  <c r="S670" i="2"/>
  <c r="S154" i="2"/>
  <c r="S137" i="2"/>
  <c r="S400" i="2"/>
  <c r="S339" i="2"/>
  <c r="S211" i="2"/>
  <c r="S250" i="2"/>
  <c r="S208" i="2"/>
  <c r="S288" i="2"/>
  <c r="S633" i="2"/>
  <c r="S78" i="2"/>
  <c r="S143" i="2"/>
  <c r="S605" i="2"/>
  <c r="S216" i="2"/>
  <c r="S617" i="2"/>
  <c r="S454" i="2"/>
  <c r="S371" i="2"/>
  <c r="S114" i="2"/>
  <c r="S360" i="2"/>
  <c r="S167" i="2"/>
  <c r="S197" i="2"/>
  <c r="S342" i="2"/>
  <c r="S678" i="2"/>
  <c r="S53" i="2"/>
  <c r="S608" i="2"/>
  <c r="S81" i="2"/>
  <c r="S35" i="2"/>
  <c r="S547" i="2"/>
  <c r="S252" i="2"/>
  <c r="S67" i="2"/>
  <c r="S120" i="2"/>
  <c r="S223" i="2"/>
  <c r="S315" i="2"/>
  <c r="S509" i="2"/>
  <c r="S350" i="2"/>
  <c r="S366" i="2"/>
  <c r="S265" i="2"/>
  <c r="S311" i="2"/>
  <c r="S313" i="2"/>
  <c r="S527" i="2"/>
  <c r="S96" i="2"/>
  <c r="S507" i="2"/>
  <c r="S189" i="2"/>
  <c r="S725" i="2"/>
  <c r="S69" i="2"/>
  <c r="S262" i="2"/>
  <c r="S144" i="2"/>
  <c r="S15" i="2"/>
  <c r="S636" i="2"/>
  <c r="S160" i="2"/>
  <c r="S177" i="2"/>
  <c r="S162" i="2"/>
  <c r="S345" i="2"/>
  <c r="S47" i="2"/>
  <c r="S186" i="2"/>
  <c r="S41" i="2"/>
  <c r="S214" i="2"/>
  <c r="S679" i="2"/>
  <c r="S524" i="2"/>
  <c r="S402" i="2"/>
  <c r="S546" i="2"/>
  <c r="S674" i="2"/>
  <c r="S624" i="2"/>
  <c r="S103" i="2"/>
  <c r="S215" i="2"/>
  <c r="S175" i="2"/>
  <c r="S6" i="2"/>
  <c r="S115" i="2"/>
  <c r="S142" i="2"/>
  <c r="S658" i="2"/>
  <c r="S548" i="2"/>
  <c r="S49" i="2"/>
  <c r="S110" i="2"/>
  <c r="S2" i="2"/>
  <c r="S553" i="2"/>
  <c r="S37" i="2"/>
  <c r="S130" i="2"/>
  <c r="S98" i="2"/>
  <c r="S555" i="2"/>
  <c r="S348" i="2"/>
  <c r="S43" i="2"/>
  <c r="S263" i="2"/>
  <c r="S26" i="2"/>
  <c r="S420" i="2"/>
  <c r="S275" i="2"/>
  <c r="S126" i="2"/>
  <c r="S619" i="2"/>
  <c r="S504" i="2"/>
  <c r="S519" i="2"/>
  <c r="S68" i="2"/>
  <c r="S484" i="2"/>
  <c r="S405" i="2"/>
  <c r="S314" i="2"/>
  <c r="S117" i="2"/>
  <c r="S166" i="2"/>
  <c r="S676" i="2"/>
  <c r="S599" i="2"/>
  <c r="S552" i="2"/>
  <c r="S704" i="2"/>
  <c r="S10" i="2"/>
  <c r="S22" i="2"/>
  <c r="S180" i="2"/>
  <c r="S266" i="2"/>
  <c r="S212" i="2"/>
  <c r="S27" i="2"/>
  <c r="S459" i="2"/>
  <c r="S627" i="2"/>
  <c r="S643" i="2"/>
  <c r="S325" i="2"/>
  <c r="S376" i="2"/>
  <c r="S427" i="2"/>
  <c r="S487" i="2"/>
  <c r="S88" i="2"/>
  <c r="S146" i="2"/>
  <c r="S699" i="2"/>
  <c r="S409" i="2"/>
  <c r="S193" i="2"/>
  <c r="S595" i="2"/>
  <c r="S471" i="2"/>
  <c r="S25" i="2"/>
  <c r="S393" i="2"/>
  <c r="S200" i="2"/>
  <c r="S460" i="2"/>
  <c r="S11" i="2"/>
  <c r="S242" i="2"/>
  <c r="S206" i="2"/>
  <c r="S248" i="2"/>
  <c r="S201" i="2"/>
  <c r="S229" i="2"/>
  <c r="S520" i="2"/>
  <c r="S173" i="2"/>
  <c r="S264" i="2"/>
  <c r="S609" i="2"/>
  <c r="S598" i="2"/>
  <c r="S493" i="2"/>
  <c r="S18" i="2"/>
  <c r="S190" i="2"/>
  <c r="S333" i="2"/>
  <c r="S118" i="2"/>
  <c r="S17" i="2"/>
  <c r="S590" i="2"/>
  <c r="S369" i="2"/>
  <c r="S634" i="2"/>
  <c r="S332" i="2"/>
  <c r="S727" i="2"/>
  <c r="S77" i="2"/>
  <c r="S436" i="2"/>
  <c r="S449" i="2"/>
  <c r="S234" i="2"/>
  <c r="S698" i="2"/>
  <c r="S616" i="2"/>
  <c r="S127" i="2"/>
  <c r="S604" i="2"/>
  <c r="S66" i="2"/>
  <c r="S334" i="2"/>
  <c r="S587" i="2"/>
  <c r="S452" i="2"/>
  <c r="S123" i="2"/>
  <c r="S119" i="2"/>
  <c r="S640" i="2"/>
  <c r="S309" i="2"/>
  <c r="S380" i="2"/>
  <c r="S111" i="2"/>
  <c r="S472" i="2"/>
  <c r="S5" i="2"/>
  <c r="S387" i="2"/>
  <c r="S432" i="2"/>
  <c r="S148" i="2"/>
  <c r="S12" i="2"/>
  <c r="S690" i="2"/>
  <c r="S720" i="2"/>
  <c r="S156" i="2"/>
  <c r="S600" i="2"/>
  <c r="S423" i="2"/>
  <c r="S136" i="2"/>
  <c r="S663" i="2"/>
  <c r="S312" i="2"/>
  <c r="S652" i="2"/>
  <c r="S239" i="2"/>
  <c r="S622" i="2"/>
  <c r="S157" i="2"/>
  <c r="S697" i="2"/>
  <c r="S321" i="2"/>
  <c r="S86" i="2"/>
  <c r="S723" i="2"/>
  <c r="S318" i="2"/>
  <c r="S511" i="2"/>
  <c r="S290" i="2"/>
  <c r="S131" i="2"/>
  <c r="S224" i="2"/>
  <c r="S168" i="2"/>
  <c r="S34" i="2"/>
  <c r="S364" i="2"/>
  <c r="S184" i="2"/>
  <c r="S21" i="2"/>
  <c r="S93" i="2"/>
  <c r="S662" i="2"/>
  <c r="S497" i="2"/>
  <c r="S561" i="2"/>
  <c r="S648" i="2"/>
  <c r="S383" i="2"/>
  <c r="S328" i="2"/>
  <c r="S32" i="2"/>
  <c r="S94" i="2"/>
  <c r="S558" i="2"/>
  <c r="S51" i="2"/>
  <c r="S712" i="2"/>
  <c r="S529" i="2"/>
  <c r="S564" i="2"/>
  <c r="S578" i="2"/>
  <c r="S576" i="2"/>
  <c r="S347" i="2"/>
  <c r="S631" i="2"/>
  <c r="S721" i="2"/>
  <c r="S149" i="2"/>
  <c r="S430" i="2"/>
  <c r="S512" i="2"/>
  <c r="S260" i="2"/>
  <c r="S421" i="2"/>
  <c r="S357" i="2"/>
  <c r="S19" i="2"/>
  <c r="S476" i="2"/>
  <c r="S542" i="2"/>
  <c r="S281" i="2"/>
  <c r="S562" i="2"/>
  <c r="S246" i="2"/>
  <c r="S73" i="2"/>
  <c r="S346" i="2"/>
  <c r="S416" i="2"/>
  <c r="S597" i="2"/>
  <c r="S283" i="2"/>
  <c r="S195" i="2"/>
  <c r="S199" i="2"/>
  <c r="S469" i="2"/>
  <c r="S560" i="2"/>
  <c r="S134" i="2"/>
  <c r="S557" i="2"/>
  <c r="S33" i="2"/>
  <c r="S302" i="2"/>
  <c r="S447" i="2"/>
  <c r="S424" i="2"/>
  <c r="S174" i="2"/>
  <c r="S457" i="2"/>
  <c r="S536" i="2"/>
  <c r="S97" i="2"/>
  <c r="S362" i="2"/>
  <c r="S588" i="2"/>
  <c r="S706" i="2"/>
  <c r="S705" i="2"/>
  <c r="S468" i="2"/>
  <c r="S440" i="2"/>
  <c r="S715" i="2"/>
  <c r="S696" i="2"/>
  <c r="S488" i="2"/>
  <c r="S531" i="2"/>
  <c r="S477" i="2"/>
  <c r="S603" i="2"/>
  <c r="S310" i="2"/>
  <c r="S729" i="2"/>
  <c r="S218" i="2"/>
  <c r="S438" i="2"/>
  <c r="S592" i="2"/>
  <c r="S594" i="2"/>
  <c r="S80" i="2"/>
  <c r="S391" i="2"/>
  <c r="S606" i="2"/>
  <c r="S644" i="2"/>
  <c r="S161" i="2"/>
  <c r="S485" i="2"/>
  <c r="S384" i="2"/>
  <c r="S44" i="2"/>
  <c r="S475" i="2"/>
  <c r="S434" i="2"/>
  <c r="S322" i="2"/>
  <c r="S316" i="2"/>
  <c r="S429" i="2"/>
  <c r="S187" i="2"/>
  <c r="S258" i="2"/>
  <c r="S194" i="2"/>
  <c r="S581" i="2"/>
  <c r="S128" i="2"/>
  <c r="S92" i="2"/>
  <c r="S565" i="2"/>
  <c r="S76" i="2"/>
  <c r="S121" i="2"/>
  <c r="S647" i="2"/>
  <c r="S40" i="2"/>
  <c r="S651" i="2"/>
  <c r="S389" i="2"/>
  <c r="S716" i="2"/>
  <c r="S99" i="2"/>
  <c r="S172" i="2"/>
  <c r="S226" i="2"/>
  <c r="S495" i="2"/>
  <c r="S79" i="2"/>
  <c r="S278" i="2"/>
  <c r="S209" i="2"/>
  <c r="S62" i="2"/>
  <c r="S279" i="2"/>
  <c r="S52" i="2"/>
  <c r="S293" i="2"/>
  <c r="S642" i="2"/>
  <c r="S506" i="2"/>
  <c r="S613" i="2"/>
  <c r="S573" i="2"/>
  <c r="S675" i="2"/>
  <c r="S483" i="2"/>
  <c r="S48" i="2"/>
  <c r="S378" i="2"/>
  <c r="S637" i="2"/>
  <c r="S374" i="2"/>
  <c r="S221" i="2"/>
  <c r="S583" i="2"/>
  <c r="S653" i="2"/>
  <c r="S277" i="2"/>
  <c r="S307" i="2"/>
  <c r="S708" i="2"/>
  <c r="S601" i="2"/>
  <c r="S135" i="2"/>
  <c r="S42" i="2"/>
  <c r="S395" i="2"/>
  <c r="S235" i="2"/>
  <c r="S59" i="2"/>
  <c r="S401" i="2"/>
  <c r="S219" i="2"/>
  <c r="S694" i="2"/>
  <c r="S656" i="2"/>
  <c r="S414" i="2"/>
  <c r="S602" i="2"/>
  <c r="S270" i="2"/>
  <c r="S104" i="2"/>
  <c r="S269" i="2"/>
  <c r="S714" i="2"/>
  <c r="S256" i="2"/>
  <c r="S646" i="2"/>
  <c r="S217" i="2"/>
  <c r="S556" i="2"/>
  <c r="S106" i="2"/>
  <c r="S141" i="2"/>
  <c r="S133" i="2"/>
  <c r="S513" i="2"/>
  <c r="S732" i="2"/>
  <c r="S680" i="2"/>
  <c r="S36" i="2"/>
  <c r="S83" i="2"/>
  <c r="S537" i="2"/>
  <c r="S245" i="2"/>
  <c r="S621" i="2"/>
  <c r="S623" i="2"/>
  <c r="S709" i="2"/>
  <c r="S273" i="2"/>
  <c r="S508" i="2"/>
  <c r="S75" i="2"/>
  <c r="S170" i="2"/>
  <c r="S731" i="2"/>
  <c r="S299" i="2"/>
  <c r="S407" i="2"/>
  <c r="S523" i="2"/>
  <c r="S462" i="2"/>
  <c r="S489" i="2"/>
  <c r="S491" i="2"/>
  <c r="S701" i="2"/>
  <c r="S726" i="2"/>
  <c r="S681" i="2"/>
  <c r="S107" i="2"/>
  <c r="S630" i="2"/>
  <c r="S499" i="2"/>
  <c r="S593" i="2"/>
  <c r="S685" i="2"/>
  <c r="S437" i="2"/>
  <c r="S249" i="2"/>
  <c r="S673" i="2"/>
  <c r="S492" i="2"/>
  <c r="S335" i="2"/>
  <c r="S285" i="2"/>
  <c r="S254" i="2"/>
  <c r="S358" i="2"/>
  <c r="S85" i="2"/>
  <c r="S244" i="2"/>
  <c r="S530" i="2"/>
  <c r="S635" i="2"/>
  <c r="S385" i="2"/>
  <c r="S572" i="2"/>
  <c r="S191" i="2"/>
  <c r="S618" i="2"/>
  <c r="S470" i="2"/>
  <c r="S185" i="2"/>
  <c r="S392" i="2"/>
  <c r="S363" i="2"/>
  <c r="S301" i="2"/>
  <c r="S611" i="2"/>
  <c r="S582" i="2"/>
  <c r="S518" i="2"/>
  <c r="S717" i="2"/>
  <c r="S372" i="2"/>
  <c r="S304" i="2"/>
  <c r="S691" i="2"/>
  <c r="S515" i="2"/>
  <c r="S682" i="2"/>
  <c r="S284" i="2"/>
  <c r="S522" i="2"/>
  <c r="S388" i="2"/>
  <c r="S610" i="2"/>
  <c r="S533" i="2"/>
  <c r="S668" i="2"/>
  <c r="S638" i="2"/>
  <c r="S253" i="2"/>
  <c r="S319" i="2"/>
  <c r="S703" i="2"/>
  <c r="S683" i="2"/>
  <c r="S687" i="2"/>
  <c r="S612" i="2"/>
  <c r="S669" i="2"/>
  <c r="S479" i="2"/>
  <c r="S730" i="2"/>
  <c r="S464" i="2"/>
  <c r="S702" i="2"/>
  <c r="S559" i="2"/>
  <c r="S660" i="2"/>
  <c r="S659" i="2"/>
  <c r="S688" i="2"/>
  <c r="S686" i="2"/>
  <c r="S707" i="2"/>
  <c r="S700" i="2"/>
  <c r="S684" i="2"/>
  <c r="S719" i="2"/>
  <c r="S626" i="2"/>
  <c r="S596" i="2"/>
  <c r="S710" i="2"/>
  <c r="S711" i="2"/>
  <c r="S713" i="2"/>
  <c r="N639" i="2"/>
  <c r="N569" i="2"/>
  <c r="N517" i="2"/>
  <c r="N95" i="2"/>
  <c r="N276" i="2"/>
  <c r="N326" i="2"/>
  <c r="N461" i="2"/>
  <c r="N340" i="2"/>
  <c r="N580" i="2"/>
  <c r="N503" i="2"/>
  <c r="N379" i="2"/>
  <c r="N251" i="2"/>
  <c r="N145" i="2"/>
  <c r="N657" i="2"/>
  <c r="N112" i="2"/>
  <c r="N456" i="2"/>
  <c r="N566" i="2"/>
  <c r="N628" i="2"/>
  <c r="N50" i="2"/>
  <c r="N415" i="2"/>
  <c r="N422" i="2"/>
  <c r="N381" i="2"/>
  <c r="N516" i="2"/>
  <c r="N259" i="2"/>
  <c r="N297" i="2"/>
  <c r="N589" i="2"/>
  <c r="N70" i="2"/>
  <c r="N448" i="2"/>
  <c r="N661" i="2"/>
  <c r="N585" i="2"/>
  <c r="N140" i="2"/>
  <c r="N341" i="2"/>
  <c r="N370" i="2"/>
  <c r="N693" i="2"/>
  <c r="N91" i="2"/>
  <c r="N7" i="2"/>
  <c r="N411" i="2"/>
  <c r="N198" i="2"/>
  <c r="N230" i="2"/>
  <c r="N665" i="2"/>
  <c r="N188" i="2"/>
  <c r="N54" i="2"/>
  <c r="N534" i="2"/>
  <c r="N480" i="2"/>
  <c r="N179" i="2"/>
  <c r="N412" i="2"/>
  <c r="N231" i="2"/>
  <c r="N551" i="2"/>
  <c r="N240" i="2"/>
  <c r="N367" i="2"/>
  <c r="N532" i="2"/>
  <c r="N425" i="2"/>
  <c r="N352" i="2"/>
  <c r="N481" i="2"/>
  <c r="N458" i="2"/>
  <c r="N228" i="2"/>
  <c r="N151" i="2"/>
  <c r="N351" i="2"/>
  <c r="N207" i="2"/>
  <c r="N349" i="2"/>
  <c r="N490" i="2"/>
  <c r="N298" i="2"/>
  <c r="N165" i="2"/>
  <c r="N410" i="2"/>
  <c r="N323" i="2"/>
  <c r="N356" i="2"/>
  <c r="N344" i="2"/>
  <c r="N158" i="2"/>
  <c r="N496" i="2"/>
  <c r="N336" i="2"/>
  <c r="N308" i="2"/>
  <c r="N571" i="2"/>
  <c r="N396" i="2"/>
  <c r="N183" i="2"/>
  <c r="N164" i="2"/>
  <c r="N101" i="2"/>
  <c r="N390" i="2"/>
  <c r="N257" i="2"/>
  <c r="N338" i="2"/>
  <c r="N474" i="2"/>
  <c r="N163" i="2"/>
  <c r="N55" i="2"/>
  <c r="N525" i="2"/>
  <c r="N361" i="2"/>
  <c r="N327" i="2"/>
  <c r="N139" i="2"/>
  <c r="N543" i="2"/>
  <c r="N433" i="2"/>
  <c r="N90" i="2"/>
  <c r="N353" i="2"/>
  <c r="N267" i="2"/>
  <c r="N84" i="2"/>
  <c r="N294" i="2"/>
  <c r="N625" i="2"/>
  <c r="N241" i="2"/>
  <c r="N124" i="2"/>
  <c r="N295" i="2"/>
  <c r="N100" i="2"/>
  <c r="N63" i="2"/>
  <c r="N377" i="2"/>
  <c r="N650" i="2"/>
  <c r="N289" i="2"/>
  <c r="N408" i="2"/>
  <c r="N9" i="2"/>
  <c r="N30" i="2"/>
  <c r="N292" i="2"/>
  <c r="N132" i="2"/>
  <c r="N386" i="2"/>
  <c r="N526" i="2"/>
  <c r="N677" i="2"/>
  <c r="N473" i="2"/>
  <c r="N38" i="2"/>
  <c r="N722" i="2"/>
  <c r="N13" i="2"/>
  <c r="N65" i="2"/>
  <c r="N373" i="2"/>
  <c r="N74" i="2"/>
  <c r="N466" i="2"/>
  <c r="N282" i="2"/>
  <c r="N202" i="2"/>
  <c r="N303" i="2"/>
  <c r="N329" i="2"/>
  <c r="N109" i="2"/>
  <c r="N365" i="2"/>
  <c r="N237" i="2"/>
  <c r="N632" i="2"/>
  <c r="N413" i="2"/>
  <c r="N247" i="2"/>
  <c r="N419" i="2"/>
  <c r="N178" i="2"/>
  <c r="N153" i="2"/>
  <c r="N176" i="2"/>
  <c r="N280" i="2"/>
  <c r="N404" i="2"/>
  <c r="N672" i="2"/>
  <c r="N274" i="2"/>
  <c r="N331" i="2"/>
  <c r="N23" i="2"/>
  <c r="N255" i="2"/>
  <c r="N375" i="2"/>
  <c r="N655" i="2"/>
  <c r="N692" i="2"/>
  <c r="N213" i="2"/>
  <c r="N541" i="2"/>
  <c r="N287" i="2"/>
  <c r="N398" i="2"/>
  <c r="N16" i="2"/>
  <c r="N441" i="2"/>
  <c r="N671" i="2"/>
  <c r="N20" i="2"/>
  <c r="N271" i="2"/>
  <c r="N724" i="2"/>
  <c r="N181" i="2"/>
  <c r="N238" i="2"/>
  <c r="N29" i="2"/>
  <c r="N577" i="2"/>
  <c r="N232" i="2"/>
  <c r="N453" i="2"/>
  <c r="N233" i="2"/>
  <c r="N159" i="2"/>
  <c r="N286" i="2"/>
  <c r="N439" i="2"/>
  <c r="N501" i="2"/>
  <c r="N450" i="2"/>
  <c r="N296" i="2"/>
  <c r="N494" i="2"/>
  <c r="N544" i="2"/>
  <c r="N554" i="2"/>
  <c r="N649" i="2"/>
  <c r="N570" i="2"/>
  <c r="N620" i="2"/>
  <c r="N227" i="2"/>
  <c r="N538" i="2"/>
  <c r="N220" i="2"/>
  <c r="N575" i="2"/>
  <c r="N305" i="2"/>
  <c r="N205" i="2"/>
  <c r="N539" i="2"/>
  <c r="N418" i="2"/>
  <c r="N108" i="2"/>
  <c r="N607" i="2"/>
  <c r="N28" i="2"/>
  <c r="N478" i="2"/>
  <c r="N667" i="2"/>
  <c r="N463" i="2"/>
  <c r="N689" i="2"/>
  <c r="N236" i="2"/>
  <c r="N72" i="2"/>
  <c r="N654" i="2"/>
  <c r="N196" i="2"/>
  <c r="N306" i="2"/>
  <c r="N102" i="2"/>
  <c r="N579" i="2"/>
  <c r="N192" i="2"/>
  <c r="N641" i="2"/>
  <c r="N615" i="2"/>
  <c r="N317" i="2"/>
  <c r="N116" i="2"/>
  <c r="N442" i="2"/>
  <c r="N498" i="2"/>
  <c r="N549" i="2"/>
  <c r="N591" i="2"/>
  <c r="N645" i="2"/>
  <c r="N354" i="2"/>
  <c r="N272" i="2"/>
  <c r="N60" i="2"/>
  <c r="N417" i="2"/>
  <c r="N567" i="2"/>
  <c r="N57" i="2"/>
  <c r="N324" i="2"/>
  <c r="N535" i="2"/>
  <c r="N125" i="2"/>
  <c r="N61" i="2"/>
  <c r="N58" i="2"/>
  <c r="N122" i="2"/>
  <c r="N500" i="2"/>
  <c r="N435" i="2"/>
  <c r="N268" i="2"/>
  <c r="N521" i="2"/>
  <c r="N550" i="2"/>
  <c r="N71" i="2"/>
  <c r="N243" i="2"/>
  <c r="N203" i="2"/>
  <c r="N138" i="2"/>
  <c r="N8" i="2"/>
  <c r="N629" i="2"/>
  <c r="N482" i="2"/>
  <c r="N320" i="2"/>
  <c r="N431" i="2"/>
  <c r="N510" i="2"/>
  <c r="N291" i="2"/>
  <c r="N4" i="2"/>
  <c r="N147" i="2"/>
  <c r="N39" i="2"/>
  <c r="N152" i="2"/>
  <c r="N337" i="2"/>
  <c r="N355" i="2"/>
  <c r="N666" i="2"/>
  <c r="N31" i="2"/>
  <c r="N89" i="2"/>
  <c r="N394" i="2"/>
  <c r="N397" i="2"/>
  <c r="N87" i="2"/>
  <c r="N82" i="2"/>
  <c r="N540" i="2"/>
  <c r="N545" i="2"/>
  <c r="N426" i="2"/>
  <c r="N445" i="2"/>
  <c r="N382" i="2"/>
  <c r="N343" i="2"/>
  <c r="N300" i="2"/>
  <c r="N586" i="2"/>
  <c r="N182" i="2"/>
  <c r="N664" i="2"/>
  <c r="N446" i="2"/>
  <c r="N695" i="2"/>
  <c r="N14" i="2"/>
  <c r="N330" i="2"/>
  <c r="N514" i="2"/>
  <c r="N359" i="2"/>
  <c r="N563" i="2"/>
  <c r="N406" i="2"/>
  <c r="N24" i="2"/>
  <c r="N46" i="2"/>
  <c r="N614" i="2"/>
  <c r="N568" i="2"/>
  <c r="N403" i="2"/>
  <c r="N225" i="2"/>
  <c r="N718" i="2"/>
  <c r="N45" i="2"/>
  <c r="N455" i="2"/>
  <c r="N505" i="2"/>
  <c r="N502" i="2"/>
  <c r="N465" i="2"/>
  <c r="N368" i="2"/>
  <c r="N728" i="2"/>
  <c r="N150" i="2"/>
  <c r="N399" i="2"/>
  <c r="N467" i="2"/>
  <c r="N261" i="2"/>
  <c r="N3" i="2"/>
  <c r="N222" i="2"/>
  <c r="N444" i="2"/>
  <c r="N56" i="2"/>
  <c r="N129" i="2"/>
  <c r="N171" i="2"/>
  <c r="N204" i="2"/>
  <c r="N528" i="2"/>
  <c r="N443" i="2"/>
  <c r="N210" i="2"/>
  <c r="N451" i="2"/>
  <c r="N64" i="2"/>
  <c r="N113" i="2"/>
  <c r="N155" i="2"/>
  <c r="N574" i="2"/>
  <c r="N584" i="2"/>
  <c r="N428" i="2"/>
  <c r="N105" i="2"/>
  <c r="N486" i="2"/>
  <c r="N169" i="2"/>
  <c r="N670" i="2"/>
  <c r="N154" i="2"/>
  <c r="N137" i="2"/>
  <c r="N400" i="2"/>
  <c r="N339" i="2"/>
  <c r="N211" i="2"/>
  <c r="N250" i="2"/>
  <c r="N208" i="2"/>
  <c r="N288" i="2"/>
  <c r="N633" i="2"/>
  <c r="N78" i="2"/>
  <c r="N143" i="2"/>
  <c r="N605" i="2"/>
  <c r="N216" i="2"/>
  <c r="N617" i="2"/>
  <c r="N454" i="2"/>
  <c r="N371" i="2"/>
  <c r="N114" i="2"/>
  <c r="N360" i="2"/>
  <c r="N167" i="2"/>
  <c r="N197" i="2"/>
  <c r="N342" i="2"/>
  <c r="N678" i="2"/>
  <c r="N53" i="2"/>
  <c r="N608" i="2"/>
  <c r="N81" i="2"/>
  <c r="N35" i="2"/>
  <c r="N547" i="2"/>
  <c r="N252" i="2"/>
  <c r="N67" i="2"/>
  <c r="N120" i="2"/>
  <c r="N223" i="2"/>
  <c r="N315" i="2"/>
  <c r="N509" i="2"/>
  <c r="N350" i="2"/>
  <c r="N366" i="2"/>
  <c r="N265" i="2"/>
  <c r="N311" i="2"/>
  <c r="N313" i="2"/>
  <c r="N527" i="2"/>
  <c r="N96" i="2"/>
  <c r="N507" i="2"/>
  <c r="N189" i="2"/>
  <c r="N725" i="2"/>
  <c r="N69" i="2"/>
  <c r="N262" i="2"/>
  <c r="N144" i="2"/>
  <c r="N15" i="2"/>
  <c r="N636" i="2"/>
  <c r="N160" i="2"/>
  <c r="N177" i="2"/>
  <c r="N162" i="2"/>
  <c r="N345" i="2"/>
  <c r="N47" i="2"/>
  <c r="N186" i="2"/>
  <c r="N41" i="2"/>
  <c r="N214" i="2"/>
  <c r="N679" i="2"/>
  <c r="N524" i="2"/>
  <c r="N402" i="2"/>
  <c r="N546" i="2"/>
  <c r="N674" i="2"/>
  <c r="N624" i="2"/>
  <c r="N103" i="2"/>
  <c r="N215" i="2"/>
  <c r="N175" i="2"/>
  <c r="N6" i="2"/>
  <c r="N115" i="2"/>
  <c r="N142" i="2"/>
  <c r="N658" i="2"/>
  <c r="N548" i="2"/>
  <c r="N49" i="2"/>
  <c r="N110" i="2"/>
  <c r="N2" i="2"/>
  <c r="N553" i="2"/>
  <c r="N37" i="2"/>
  <c r="N130" i="2"/>
  <c r="N98" i="2"/>
  <c r="N555" i="2"/>
  <c r="N348" i="2"/>
  <c r="N43" i="2"/>
  <c r="N263" i="2"/>
  <c r="N26" i="2"/>
  <c r="N420" i="2"/>
  <c r="N275" i="2"/>
  <c r="N126" i="2"/>
  <c r="N619" i="2"/>
  <c r="N504" i="2"/>
  <c r="N519" i="2"/>
  <c r="N68" i="2"/>
  <c r="N484" i="2"/>
  <c r="N405" i="2"/>
  <c r="N314" i="2"/>
  <c r="N117" i="2"/>
  <c r="N166" i="2"/>
  <c r="N676" i="2"/>
  <c r="N599" i="2"/>
  <c r="N552" i="2"/>
  <c r="N704" i="2"/>
  <c r="N10" i="2"/>
  <c r="N22" i="2"/>
  <c r="N180" i="2"/>
  <c r="N266" i="2"/>
  <c r="N212" i="2"/>
  <c r="N27" i="2"/>
  <c r="N459" i="2"/>
  <c r="N627" i="2"/>
  <c r="N643" i="2"/>
  <c r="N325" i="2"/>
  <c r="N376" i="2"/>
  <c r="N427" i="2"/>
  <c r="N487" i="2"/>
  <c r="N88" i="2"/>
  <c r="N146" i="2"/>
  <c r="N699" i="2"/>
  <c r="N409" i="2"/>
  <c r="N193" i="2"/>
  <c r="N595" i="2"/>
  <c r="N471" i="2"/>
  <c r="N25" i="2"/>
  <c r="N393" i="2"/>
  <c r="N200" i="2"/>
  <c r="N460" i="2"/>
  <c r="N11" i="2"/>
  <c r="N242" i="2"/>
  <c r="N206" i="2"/>
  <c r="N248" i="2"/>
  <c r="N201" i="2"/>
  <c r="N229" i="2"/>
  <c r="N520" i="2"/>
  <c r="N173" i="2"/>
  <c r="N264" i="2"/>
  <c r="N609" i="2"/>
  <c r="N598" i="2"/>
  <c r="N493" i="2"/>
  <c r="N18" i="2"/>
  <c r="N190" i="2"/>
  <c r="N333" i="2"/>
  <c r="N118" i="2"/>
  <c r="N17" i="2"/>
  <c r="N590" i="2"/>
  <c r="N369" i="2"/>
  <c r="N634" i="2"/>
  <c r="N332" i="2"/>
  <c r="N727" i="2"/>
  <c r="N77" i="2"/>
  <c r="N436" i="2"/>
  <c r="N449" i="2"/>
  <c r="N234" i="2"/>
  <c r="N698" i="2"/>
  <c r="N616" i="2"/>
  <c r="N127" i="2"/>
  <c r="N604" i="2"/>
  <c r="N66" i="2"/>
  <c r="N334" i="2"/>
  <c r="N587" i="2"/>
  <c r="N452" i="2"/>
  <c r="N123" i="2"/>
  <c r="N119" i="2"/>
  <c r="N640" i="2"/>
  <c r="N309" i="2"/>
  <c r="N380" i="2"/>
  <c r="N111" i="2"/>
  <c r="N472" i="2"/>
  <c r="N5" i="2"/>
  <c r="N387" i="2"/>
  <c r="N432" i="2"/>
  <c r="N148" i="2"/>
  <c r="N12" i="2"/>
  <c r="N690" i="2"/>
  <c r="N720" i="2"/>
  <c r="N156" i="2"/>
  <c r="N600" i="2"/>
  <c r="N423" i="2"/>
  <c r="N136" i="2"/>
  <c r="N663" i="2"/>
  <c r="N312" i="2"/>
  <c r="N652" i="2"/>
  <c r="N239" i="2"/>
  <c r="N622" i="2"/>
  <c r="N157" i="2"/>
  <c r="N697" i="2"/>
  <c r="N321" i="2"/>
  <c r="N86" i="2"/>
  <c r="N723" i="2"/>
  <c r="N318" i="2"/>
  <c r="N511" i="2"/>
  <c r="N290" i="2"/>
  <c r="N131" i="2"/>
  <c r="N224" i="2"/>
  <c r="N168" i="2"/>
  <c r="N34" i="2"/>
  <c r="N364" i="2"/>
  <c r="N184" i="2"/>
  <c r="N21" i="2"/>
  <c r="N93" i="2"/>
  <c r="N662" i="2"/>
  <c r="N497" i="2"/>
  <c r="N561" i="2"/>
  <c r="N648" i="2"/>
  <c r="N383" i="2"/>
  <c r="N328" i="2"/>
  <c r="N32" i="2"/>
  <c r="N94" i="2"/>
  <c r="N558" i="2"/>
  <c r="N51" i="2"/>
  <c r="N712" i="2"/>
  <c r="N529" i="2"/>
  <c r="N564" i="2"/>
  <c r="N578" i="2"/>
  <c r="N576" i="2"/>
  <c r="N347" i="2"/>
  <c r="N631" i="2"/>
  <c r="N721" i="2"/>
  <c r="N149" i="2"/>
  <c r="N430" i="2"/>
  <c r="N512" i="2"/>
  <c r="N260" i="2"/>
  <c r="N421" i="2"/>
  <c r="N357" i="2"/>
  <c r="N19" i="2"/>
  <c r="N476" i="2"/>
  <c r="N542" i="2"/>
  <c r="N281" i="2"/>
  <c r="N562" i="2"/>
  <c r="N246" i="2"/>
  <c r="N73" i="2"/>
  <c r="N346" i="2"/>
  <c r="N416" i="2"/>
  <c r="N597" i="2"/>
  <c r="N283" i="2"/>
  <c r="N195" i="2"/>
  <c r="N199" i="2"/>
  <c r="N469" i="2"/>
  <c r="N560" i="2"/>
  <c r="N134" i="2"/>
  <c r="N557" i="2"/>
  <c r="N33" i="2"/>
  <c r="N302" i="2"/>
  <c r="N447" i="2"/>
  <c r="N424" i="2"/>
  <c r="N174" i="2"/>
  <c r="N457" i="2"/>
  <c r="N536" i="2"/>
  <c r="N97" i="2"/>
  <c r="N362" i="2"/>
  <c r="N588" i="2"/>
  <c r="N706" i="2"/>
  <c r="N705" i="2"/>
  <c r="N468" i="2"/>
  <c r="N440" i="2"/>
  <c r="N715" i="2"/>
  <c r="N696" i="2"/>
  <c r="N488" i="2"/>
  <c r="N531" i="2"/>
  <c r="N477" i="2"/>
  <c r="N603" i="2"/>
  <c r="N310" i="2"/>
  <c r="N729" i="2"/>
  <c r="N218" i="2"/>
  <c r="N438" i="2"/>
  <c r="N592" i="2"/>
  <c r="N594" i="2"/>
  <c r="N80" i="2"/>
  <c r="N391" i="2"/>
  <c r="N606" i="2"/>
  <c r="N644" i="2"/>
  <c r="N161" i="2"/>
  <c r="N485" i="2"/>
  <c r="N384" i="2"/>
  <c r="N44" i="2"/>
  <c r="N475" i="2"/>
  <c r="N434" i="2"/>
  <c r="N322" i="2"/>
  <c r="N316" i="2"/>
  <c r="N429" i="2"/>
  <c r="N187" i="2"/>
  <c r="N258" i="2"/>
  <c r="N194" i="2"/>
  <c r="N581" i="2"/>
  <c r="N128" i="2"/>
  <c r="N92" i="2"/>
  <c r="N565" i="2"/>
  <c r="N76" i="2"/>
  <c r="N121" i="2"/>
  <c r="N647" i="2"/>
  <c r="N40" i="2"/>
  <c r="N651" i="2"/>
  <c r="N389" i="2"/>
  <c r="N716" i="2"/>
  <c r="N99" i="2"/>
  <c r="N172" i="2"/>
  <c r="N226" i="2"/>
  <c r="N495" i="2"/>
  <c r="N79" i="2"/>
  <c r="N278" i="2"/>
  <c r="N209" i="2"/>
  <c r="N62" i="2"/>
  <c r="N279" i="2"/>
  <c r="N52" i="2"/>
  <c r="N293" i="2"/>
  <c r="N642" i="2"/>
  <c r="N506" i="2"/>
  <c r="N613" i="2"/>
  <c r="N573" i="2"/>
  <c r="N675" i="2"/>
  <c r="N483" i="2"/>
  <c r="N48" i="2"/>
  <c r="N378" i="2"/>
  <c r="N637" i="2"/>
  <c r="N374" i="2"/>
  <c r="N221" i="2"/>
  <c r="N583" i="2"/>
  <c r="N653" i="2"/>
  <c r="N277" i="2"/>
  <c r="N307" i="2"/>
  <c r="N708" i="2"/>
  <c r="N601" i="2"/>
  <c r="N135" i="2"/>
  <c r="N42" i="2"/>
  <c r="N395" i="2"/>
  <c r="N235" i="2"/>
  <c r="N59" i="2"/>
  <c r="N401" i="2"/>
  <c r="N219" i="2"/>
  <c r="N694" i="2"/>
  <c r="N656" i="2"/>
  <c r="N414" i="2"/>
  <c r="N602" i="2"/>
  <c r="N270" i="2"/>
  <c r="N104" i="2"/>
  <c r="N269" i="2"/>
  <c r="N714" i="2"/>
  <c r="N256" i="2"/>
  <c r="N646" i="2"/>
  <c r="N217" i="2"/>
  <c r="N556" i="2"/>
  <c r="N106" i="2"/>
  <c r="N141" i="2"/>
  <c r="N133" i="2"/>
  <c r="N513" i="2"/>
  <c r="N732" i="2"/>
  <c r="N680" i="2"/>
  <c r="N36" i="2"/>
  <c r="N83" i="2"/>
  <c r="N537" i="2"/>
  <c r="N245" i="2"/>
  <c r="N621" i="2"/>
  <c r="N623" i="2"/>
  <c r="N709" i="2"/>
  <c r="N273" i="2"/>
  <c r="N508" i="2"/>
  <c r="N75" i="2"/>
  <c r="N170" i="2"/>
  <c r="N731" i="2"/>
  <c r="N299" i="2"/>
  <c r="N407" i="2"/>
  <c r="N523" i="2"/>
  <c r="N462" i="2"/>
  <c r="N489" i="2"/>
  <c r="N491" i="2"/>
  <c r="N701" i="2"/>
  <c r="N726" i="2"/>
  <c r="N681" i="2"/>
  <c r="N107" i="2"/>
  <c r="N630" i="2"/>
  <c r="N499" i="2"/>
  <c r="N593" i="2"/>
  <c r="N685" i="2"/>
  <c r="N437" i="2"/>
  <c r="N249" i="2"/>
  <c r="N673" i="2"/>
  <c r="N492" i="2"/>
  <c r="N335" i="2"/>
  <c r="N285" i="2"/>
  <c r="N254" i="2"/>
  <c r="N358" i="2"/>
  <c r="N85" i="2"/>
  <c r="N244" i="2"/>
  <c r="N530" i="2"/>
  <c r="N635" i="2"/>
  <c r="N385" i="2"/>
  <c r="N572" i="2"/>
  <c r="N191" i="2"/>
  <c r="N618" i="2"/>
  <c r="N470" i="2"/>
  <c r="N185" i="2"/>
  <c r="N392" i="2"/>
  <c r="N363" i="2"/>
  <c r="N301" i="2"/>
  <c r="N611" i="2"/>
  <c r="N582" i="2"/>
  <c r="N518" i="2"/>
  <c r="N717" i="2"/>
  <c r="N372" i="2"/>
  <c r="N304" i="2"/>
  <c r="N691" i="2"/>
  <c r="N515" i="2"/>
  <c r="N682" i="2"/>
  <c r="N284" i="2"/>
  <c r="N522" i="2"/>
  <c r="N388" i="2"/>
  <c r="N610" i="2"/>
  <c r="N533" i="2"/>
  <c r="N668" i="2"/>
  <c r="N638" i="2"/>
  <c r="N253" i="2"/>
  <c r="N319" i="2"/>
  <c r="N703" i="2"/>
  <c r="N683" i="2"/>
  <c r="N687" i="2"/>
  <c r="N612" i="2"/>
  <c r="N669" i="2"/>
  <c r="N479" i="2"/>
  <c r="N730" i="2"/>
  <c r="N464" i="2"/>
  <c r="N702" i="2"/>
  <c r="N559" i="2"/>
  <c r="N660" i="2"/>
  <c r="N659" i="2"/>
  <c r="N688" i="2"/>
  <c r="N686" i="2"/>
  <c r="N707" i="2"/>
  <c r="N700" i="2"/>
  <c r="N684" i="2"/>
  <c r="N719" i="2"/>
  <c r="N626" i="2"/>
  <c r="N596" i="2"/>
  <c r="N710" i="2"/>
  <c r="N711" i="2"/>
  <c r="N713" i="2"/>
  <c r="L639" i="2"/>
  <c r="L569" i="2"/>
  <c r="L517" i="2"/>
  <c r="L95" i="2"/>
  <c r="L276" i="2"/>
  <c r="L326" i="2"/>
  <c r="L461" i="2"/>
  <c r="L340" i="2"/>
  <c r="L580" i="2"/>
  <c r="L503" i="2"/>
  <c r="L379" i="2"/>
  <c r="L251" i="2"/>
  <c r="L145" i="2"/>
  <c r="L657" i="2"/>
  <c r="L112" i="2"/>
  <c r="L456" i="2"/>
  <c r="L566" i="2"/>
  <c r="L628" i="2"/>
  <c r="L50" i="2"/>
  <c r="L415" i="2"/>
  <c r="L422" i="2"/>
  <c r="L381" i="2"/>
  <c r="L516" i="2"/>
  <c r="L259" i="2"/>
  <c r="L297" i="2"/>
  <c r="L589" i="2"/>
  <c r="L70" i="2"/>
  <c r="L448" i="2"/>
  <c r="L661" i="2"/>
  <c r="L585" i="2"/>
  <c r="L140" i="2"/>
  <c r="L341" i="2"/>
  <c r="L370" i="2"/>
  <c r="L693" i="2"/>
  <c r="L91" i="2"/>
  <c r="L7" i="2"/>
  <c r="L411" i="2"/>
  <c r="L198" i="2"/>
  <c r="L230" i="2"/>
  <c r="L665" i="2"/>
  <c r="L188" i="2"/>
  <c r="L54" i="2"/>
  <c r="L534" i="2"/>
  <c r="L480" i="2"/>
  <c r="L179" i="2"/>
  <c r="L412" i="2"/>
  <c r="L231" i="2"/>
  <c r="L551" i="2"/>
  <c r="L240" i="2"/>
  <c r="L367" i="2"/>
  <c r="L532" i="2"/>
  <c r="L425" i="2"/>
  <c r="L352" i="2"/>
  <c r="L481" i="2"/>
  <c r="L458" i="2"/>
  <c r="L228" i="2"/>
  <c r="L151" i="2"/>
  <c r="L351" i="2"/>
  <c r="L207" i="2"/>
  <c r="L349" i="2"/>
  <c r="L490" i="2"/>
  <c r="L298" i="2"/>
  <c r="L165" i="2"/>
  <c r="L410" i="2"/>
  <c r="L323" i="2"/>
  <c r="L356" i="2"/>
  <c r="L344" i="2"/>
  <c r="L158" i="2"/>
  <c r="L496" i="2"/>
  <c r="L336" i="2"/>
  <c r="L308" i="2"/>
  <c r="L571" i="2"/>
  <c r="L396" i="2"/>
  <c r="L183" i="2"/>
  <c r="L164" i="2"/>
  <c r="L101" i="2"/>
  <c r="L390" i="2"/>
  <c r="L257" i="2"/>
  <c r="L338" i="2"/>
  <c r="L474" i="2"/>
  <c r="L163" i="2"/>
  <c r="L55" i="2"/>
  <c r="L525" i="2"/>
  <c r="L361" i="2"/>
  <c r="L327" i="2"/>
  <c r="L139" i="2"/>
  <c r="L543" i="2"/>
  <c r="L433" i="2"/>
  <c r="L90" i="2"/>
  <c r="L353" i="2"/>
  <c r="L267" i="2"/>
  <c r="L84" i="2"/>
  <c r="L294" i="2"/>
  <c r="L625" i="2"/>
  <c r="L241" i="2"/>
  <c r="L124" i="2"/>
  <c r="L295" i="2"/>
  <c r="L100" i="2"/>
  <c r="L63" i="2"/>
  <c r="L377" i="2"/>
  <c r="L650" i="2"/>
  <c r="L289" i="2"/>
  <c r="L408" i="2"/>
  <c r="L9" i="2"/>
  <c r="L30" i="2"/>
  <c r="L292" i="2"/>
  <c r="L132" i="2"/>
  <c r="L386" i="2"/>
  <c r="L526" i="2"/>
  <c r="L677" i="2"/>
  <c r="L473" i="2"/>
  <c r="L38" i="2"/>
  <c r="L722" i="2"/>
  <c r="L13" i="2"/>
  <c r="L65" i="2"/>
  <c r="L373" i="2"/>
  <c r="L74" i="2"/>
  <c r="L466" i="2"/>
  <c r="L282" i="2"/>
  <c r="L202" i="2"/>
  <c r="L303" i="2"/>
  <c r="L329" i="2"/>
  <c r="L109" i="2"/>
  <c r="L365" i="2"/>
  <c r="L237" i="2"/>
  <c r="L632" i="2"/>
  <c r="L413" i="2"/>
  <c r="L247" i="2"/>
  <c r="L419" i="2"/>
  <c r="L178" i="2"/>
  <c r="L153" i="2"/>
  <c r="L176" i="2"/>
  <c r="L280" i="2"/>
  <c r="L404" i="2"/>
  <c r="L672" i="2"/>
  <c r="L274" i="2"/>
  <c r="L331" i="2"/>
  <c r="L23" i="2"/>
  <c r="L255" i="2"/>
  <c r="L375" i="2"/>
  <c r="L655" i="2"/>
  <c r="L692" i="2"/>
  <c r="L213" i="2"/>
  <c r="L541" i="2"/>
  <c r="L287" i="2"/>
  <c r="L398" i="2"/>
  <c r="L16" i="2"/>
  <c r="L441" i="2"/>
  <c r="L671" i="2"/>
  <c r="L20" i="2"/>
  <c r="L271" i="2"/>
  <c r="L724" i="2"/>
  <c r="L181" i="2"/>
  <c r="L238" i="2"/>
  <c r="L29" i="2"/>
  <c r="L577" i="2"/>
  <c r="L232" i="2"/>
  <c r="L453" i="2"/>
  <c r="L233" i="2"/>
  <c r="L159" i="2"/>
  <c r="L286" i="2"/>
  <c r="L439" i="2"/>
  <c r="L501" i="2"/>
  <c r="L450" i="2"/>
  <c r="L296" i="2"/>
  <c r="L494" i="2"/>
  <c r="L544" i="2"/>
  <c r="L554" i="2"/>
  <c r="L649" i="2"/>
  <c r="L570" i="2"/>
  <c r="L620" i="2"/>
  <c r="L227" i="2"/>
  <c r="L538" i="2"/>
  <c r="L220" i="2"/>
  <c r="L575" i="2"/>
  <c r="L305" i="2"/>
  <c r="L205" i="2"/>
  <c r="L539" i="2"/>
  <c r="L418" i="2"/>
  <c r="L108" i="2"/>
  <c r="L607" i="2"/>
  <c r="L28" i="2"/>
  <c r="L478" i="2"/>
  <c r="L667" i="2"/>
  <c r="L463" i="2"/>
  <c r="L689" i="2"/>
  <c r="L236" i="2"/>
  <c r="L72" i="2"/>
  <c r="L654" i="2"/>
  <c r="L196" i="2"/>
  <c r="L306" i="2"/>
  <c r="L102" i="2"/>
  <c r="L579" i="2"/>
  <c r="L192" i="2"/>
  <c r="L641" i="2"/>
  <c r="L615" i="2"/>
  <c r="L317" i="2"/>
  <c r="L116" i="2"/>
  <c r="L442" i="2"/>
  <c r="L498" i="2"/>
  <c r="L549" i="2"/>
  <c r="L591" i="2"/>
  <c r="L645" i="2"/>
  <c r="L354" i="2"/>
  <c r="L272" i="2"/>
  <c r="L60" i="2"/>
  <c r="L417" i="2"/>
  <c r="L567" i="2"/>
  <c r="L57" i="2"/>
  <c r="L324" i="2"/>
  <c r="L535" i="2"/>
  <c r="L125" i="2"/>
  <c r="L61" i="2"/>
  <c r="L58" i="2"/>
  <c r="L122" i="2"/>
  <c r="L500" i="2"/>
  <c r="L435" i="2"/>
  <c r="L268" i="2"/>
  <c r="L521" i="2"/>
  <c r="L550" i="2"/>
  <c r="L71" i="2"/>
  <c r="L243" i="2"/>
  <c r="L203" i="2"/>
  <c r="L138" i="2"/>
  <c r="L8" i="2"/>
  <c r="L629" i="2"/>
  <c r="L482" i="2"/>
  <c r="L320" i="2"/>
  <c r="L431" i="2"/>
  <c r="L510" i="2"/>
  <c r="L291" i="2"/>
  <c r="L4" i="2"/>
  <c r="L147" i="2"/>
  <c r="L39" i="2"/>
  <c r="L152" i="2"/>
  <c r="L337" i="2"/>
  <c r="L355" i="2"/>
  <c r="L666" i="2"/>
  <c r="L31" i="2"/>
  <c r="L89" i="2"/>
  <c r="L394" i="2"/>
  <c r="L397" i="2"/>
  <c r="L87" i="2"/>
  <c r="L82" i="2"/>
  <c r="L540" i="2"/>
  <c r="L545" i="2"/>
  <c r="L426" i="2"/>
  <c r="L445" i="2"/>
  <c r="L382" i="2"/>
  <c r="L343" i="2"/>
  <c r="L300" i="2"/>
  <c r="L586" i="2"/>
  <c r="L182" i="2"/>
  <c r="L664" i="2"/>
  <c r="L446" i="2"/>
  <c r="L695" i="2"/>
  <c r="L14" i="2"/>
  <c r="L330" i="2"/>
  <c r="L514" i="2"/>
  <c r="L359" i="2"/>
  <c r="L563" i="2"/>
  <c r="L406" i="2"/>
  <c r="L24" i="2"/>
  <c r="L46" i="2"/>
  <c r="L614" i="2"/>
  <c r="L568" i="2"/>
  <c r="L403" i="2"/>
  <c r="L225" i="2"/>
  <c r="L718" i="2"/>
  <c r="L45" i="2"/>
  <c r="L455" i="2"/>
  <c r="L505" i="2"/>
  <c r="L502" i="2"/>
  <c r="L465" i="2"/>
  <c r="L368" i="2"/>
  <c r="L728" i="2"/>
  <c r="L150" i="2"/>
  <c r="L399" i="2"/>
  <c r="L467" i="2"/>
  <c r="L261" i="2"/>
  <c r="L3" i="2"/>
  <c r="L222" i="2"/>
  <c r="L444" i="2"/>
  <c r="L56" i="2"/>
  <c r="L129" i="2"/>
  <c r="L171" i="2"/>
  <c r="L204" i="2"/>
  <c r="L528" i="2"/>
  <c r="L443" i="2"/>
  <c r="L210" i="2"/>
  <c r="L451" i="2"/>
  <c r="L64" i="2"/>
  <c r="L113" i="2"/>
  <c r="L155" i="2"/>
  <c r="L574" i="2"/>
  <c r="L584" i="2"/>
  <c r="L428" i="2"/>
  <c r="L105" i="2"/>
  <c r="L486" i="2"/>
  <c r="L169" i="2"/>
  <c r="L670" i="2"/>
  <c r="L154" i="2"/>
  <c r="L137" i="2"/>
  <c r="L400" i="2"/>
  <c r="L339" i="2"/>
  <c r="L211" i="2"/>
  <c r="L250" i="2"/>
  <c r="L208" i="2"/>
  <c r="L288" i="2"/>
  <c r="L633" i="2"/>
  <c r="L78" i="2"/>
  <c r="L143" i="2"/>
  <c r="L605" i="2"/>
  <c r="L216" i="2"/>
  <c r="L617" i="2"/>
  <c r="L454" i="2"/>
  <c r="L371" i="2"/>
  <c r="L114" i="2"/>
  <c r="L360" i="2"/>
  <c r="L167" i="2"/>
  <c r="L197" i="2"/>
  <c r="L342" i="2"/>
  <c r="L678" i="2"/>
  <c r="L53" i="2"/>
  <c r="L608" i="2"/>
  <c r="L81" i="2"/>
  <c r="L35" i="2"/>
  <c r="L547" i="2"/>
  <c r="L252" i="2"/>
  <c r="L67" i="2"/>
  <c r="L120" i="2"/>
  <c r="L223" i="2"/>
  <c r="L315" i="2"/>
  <c r="L509" i="2"/>
  <c r="L350" i="2"/>
  <c r="L366" i="2"/>
  <c r="L265" i="2"/>
  <c r="L311" i="2"/>
  <c r="L313" i="2"/>
  <c r="L527" i="2"/>
  <c r="L96" i="2"/>
  <c r="L507" i="2"/>
  <c r="L189" i="2"/>
  <c r="L725" i="2"/>
  <c r="L69" i="2"/>
  <c r="L262" i="2"/>
  <c r="L144" i="2"/>
  <c r="L15" i="2"/>
  <c r="L636" i="2"/>
  <c r="L160" i="2"/>
  <c r="L177" i="2"/>
  <c r="L162" i="2"/>
  <c r="L345" i="2"/>
  <c r="L47" i="2"/>
  <c r="L186" i="2"/>
  <c r="L41" i="2"/>
  <c r="L214" i="2"/>
  <c r="L679" i="2"/>
  <c r="L524" i="2"/>
  <c r="L402" i="2"/>
  <c r="L546" i="2"/>
  <c r="L674" i="2"/>
  <c r="L624" i="2"/>
  <c r="L103" i="2"/>
  <c r="L215" i="2"/>
  <c r="L175" i="2"/>
  <c r="L6" i="2"/>
  <c r="L115" i="2"/>
  <c r="L142" i="2"/>
  <c r="L658" i="2"/>
  <c r="L548" i="2"/>
  <c r="L49" i="2"/>
  <c r="L110" i="2"/>
  <c r="L2" i="2"/>
  <c r="L553" i="2"/>
  <c r="L37" i="2"/>
  <c r="L130" i="2"/>
  <c r="L98" i="2"/>
  <c r="L555" i="2"/>
  <c r="L348" i="2"/>
  <c r="L43" i="2"/>
  <c r="L263" i="2"/>
  <c r="L26" i="2"/>
  <c r="L420" i="2"/>
  <c r="L275" i="2"/>
  <c r="L126" i="2"/>
  <c r="L619" i="2"/>
  <c r="L504" i="2"/>
  <c r="L519" i="2"/>
  <c r="L68" i="2"/>
  <c r="L484" i="2"/>
  <c r="L405" i="2"/>
  <c r="L314" i="2"/>
  <c r="L117" i="2"/>
  <c r="L166" i="2"/>
  <c r="L676" i="2"/>
  <c r="L599" i="2"/>
  <c r="L552" i="2"/>
  <c r="L704" i="2"/>
  <c r="L10" i="2"/>
  <c r="L22" i="2"/>
  <c r="L180" i="2"/>
  <c r="L266" i="2"/>
  <c r="L212" i="2"/>
  <c r="L27" i="2"/>
  <c r="L459" i="2"/>
  <c r="L627" i="2"/>
  <c r="L643" i="2"/>
  <c r="L325" i="2"/>
  <c r="L376" i="2"/>
  <c r="L427" i="2"/>
  <c r="L487" i="2"/>
  <c r="L88" i="2"/>
  <c r="L146" i="2"/>
  <c r="L699" i="2"/>
  <c r="L409" i="2"/>
  <c r="L193" i="2"/>
  <c r="L595" i="2"/>
  <c r="L471" i="2"/>
  <c r="L25" i="2"/>
  <c r="L393" i="2"/>
  <c r="L200" i="2"/>
  <c r="L460" i="2"/>
  <c r="L11" i="2"/>
  <c r="L242" i="2"/>
  <c r="L206" i="2"/>
  <c r="L248" i="2"/>
  <c r="L201" i="2"/>
  <c r="L229" i="2"/>
  <c r="L520" i="2"/>
  <c r="L173" i="2"/>
  <c r="L264" i="2"/>
  <c r="L609" i="2"/>
  <c r="L598" i="2"/>
  <c r="L493" i="2"/>
  <c r="L18" i="2"/>
  <c r="L190" i="2"/>
  <c r="L333" i="2"/>
  <c r="L118" i="2"/>
  <c r="L17" i="2"/>
  <c r="L590" i="2"/>
  <c r="L369" i="2"/>
  <c r="L634" i="2"/>
  <c r="L332" i="2"/>
  <c r="L727" i="2"/>
  <c r="L77" i="2"/>
  <c r="L436" i="2"/>
  <c r="L449" i="2"/>
  <c r="L234" i="2"/>
  <c r="L698" i="2"/>
  <c r="L616" i="2"/>
  <c r="L127" i="2"/>
  <c r="L604" i="2"/>
  <c r="L66" i="2"/>
  <c r="L334" i="2"/>
  <c r="L587" i="2"/>
  <c r="L452" i="2"/>
  <c r="L123" i="2"/>
  <c r="L119" i="2"/>
  <c r="L640" i="2"/>
  <c r="L309" i="2"/>
  <c r="L380" i="2"/>
  <c r="L111" i="2"/>
  <c r="L472" i="2"/>
  <c r="L5" i="2"/>
  <c r="L387" i="2"/>
  <c r="L432" i="2"/>
  <c r="L148" i="2"/>
  <c r="L12" i="2"/>
  <c r="L690" i="2"/>
  <c r="L720" i="2"/>
  <c r="L156" i="2"/>
  <c r="L600" i="2"/>
  <c r="L423" i="2"/>
  <c r="L136" i="2"/>
  <c r="L663" i="2"/>
  <c r="L312" i="2"/>
  <c r="L652" i="2"/>
  <c r="L239" i="2"/>
  <c r="L622" i="2"/>
  <c r="L157" i="2"/>
  <c r="L697" i="2"/>
  <c r="L321" i="2"/>
  <c r="L86" i="2"/>
  <c r="L723" i="2"/>
  <c r="L318" i="2"/>
  <c r="L511" i="2"/>
  <c r="L290" i="2"/>
  <c r="L131" i="2"/>
  <c r="L224" i="2"/>
  <c r="L168" i="2"/>
  <c r="L34" i="2"/>
  <c r="L364" i="2"/>
  <c r="L184" i="2"/>
  <c r="L21" i="2"/>
  <c r="L93" i="2"/>
  <c r="L662" i="2"/>
  <c r="L497" i="2"/>
  <c r="L561" i="2"/>
  <c r="L648" i="2"/>
  <c r="L383" i="2"/>
  <c r="L328" i="2"/>
  <c r="L32" i="2"/>
  <c r="L94" i="2"/>
  <c r="L558" i="2"/>
  <c r="L51" i="2"/>
  <c r="L712" i="2"/>
  <c r="L529" i="2"/>
  <c r="L564" i="2"/>
  <c r="L578" i="2"/>
  <c r="L576" i="2"/>
  <c r="L347" i="2"/>
  <c r="L631" i="2"/>
  <c r="L721" i="2"/>
  <c r="L149" i="2"/>
  <c r="L430" i="2"/>
  <c r="L512" i="2"/>
  <c r="L260" i="2"/>
  <c r="L421" i="2"/>
  <c r="L357" i="2"/>
  <c r="L19" i="2"/>
  <c r="L476" i="2"/>
  <c r="L542" i="2"/>
  <c r="L281" i="2"/>
  <c r="L562" i="2"/>
  <c r="L246" i="2"/>
  <c r="L73" i="2"/>
  <c r="L346" i="2"/>
  <c r="L416" i="2"/>
  <c r="L597" i="2"/>
  <c r="L283" i="2"/>
  <c r="L195" i="2"/>
  <c r="L199" i="2"/>
  <c r="L469" i="2"/>
  <c r="L560" i="2"/>
  <c r="L134" i="2"/>
  <c r="L557" i="2"/>
  <c r="L33" i="2"/>
  <c r="L302" i="2"/>
  <c r="L447" i="2"/>
  <c r="L424" i="2"/>
  <c r="L174" i="2"/>
  <c r="L457" i="2"/>
  <c r="L536" i="2"/>
  <c r="L97" i="2"/>
  <c r="L362" i="2"/>
  <c r="L588" i="2"/>
  <c r="L706" i="2"/>
  <c r="L705" i="2"/>
  <c r="L468" i="2"/>
  <c r="L440" i="2"/>
  <c r="L715" i="2"/>
  <c r="L696" i="2"/>
  <c r="L488" i="2"/>
  <c r="L531" i="2"/>
  <c r="L477" i="2"/>
  <c r="L603" i="2"/>
  <c r="L310" i="2"/>
  <c r="L729" i="2"/>
  <c r="L218" i="2"/>
  <c r="L438" i="2"/>
  <c r="L592" i="2"/>
  <c r="L594" i="2"/>
  <c r="L80" i="2"/>
  <c r="L391" i="2"/>
  <c r="L606" i="2"/>
  <c r="L644" i="2"/>
  <c r="L161" i="2"/>
  <c r="L485" i="2"/>
  <c r="L384" i="2"/>
  <c r="L44" i="2"/>
  <c r="L475" i="2"/>
  <c r="L434" i="2"/>
  <c r="L322" i="2"/>
  <c r="L316" i="2"/>
  <c r="L429" i="2"/>
  <c r="L187" i="2"/>
  <c r="L258" i="2"/>
  <c r="L194" i="2"/>
  <c r="L581" i="2"/>
  <c r="L128" i="2"/>
  <c r="L92" i="2"/>
  <c r="L565" i="2"/>
  <c r="L76" i="2"/>
  <c r="L121" i="2"/>
  <c r="L647" i="2"/>
  <c r="L40" i="2"/>
  <c r="L651" i="2"/>
  <c r="L389" i="2"/>
  <c r="L716" i="2"/>
  <c r="L99" i="2"/>
  <c r="L172" i="2"/>
  <c r="L226" i="2"/>
  <c r="L495" i="2"/>
  <c r="L79" i="2"/>
  <c r="L278" i="2"/>
  <c r="L209" i="2"/>
  <c r="L62" i="2"/>
  <c r="L279" i="2"/>
  <c r="L52" i="2"/>
  <c r="L293" i="2"/>
  <c r="L642" i="2"/>
  <c r="L506" i="2"/>
  <c r="L613" i="2"/>
  <c r="L573" i="2"/>
  <c r="L675" i="2"/>
  <c r="L483" i="2"/>
  <c r="L48" i="2"/>
  <c r="L378" i="2"/>
  <c r="L637" i="2"/>
  <c r="L374" i="2"/>
  <c r="L221" i="2"/>
  <c r="L583" i="2"/>
  <c r="L653" i="2"/>
  <c r="L277" i="2"/>
  <c r="L307" i="2"/>
  <c r="L708" i="2"/>
  <c r="L601" i="2"/>
  <c r="L135" i="2"/>
  <c r="L42" i="2"/>
  <c r="L395" i="2"/>
  <c r="L235" i="2"/>
  <c r="L59" i="2"/>
  <c r="L401" i="2"/>
  <c r="L219" i="2"/>
  <c r="L694" i="2"/>
  <c r="L656" i="2"/>
  <c r="L414" i="2"/>
  <c r="L602" i="2"/>
  <c r="L270" i="2"/>
  <c r="L104" i="2"/>
  <c r="L269" i="2"/>
  <c r="L714" i="2"/>
  <c r="L256" i="2"/>
  <c r="L646" i="2"/>
  <c r="L217" i="2"/>
  <c r="L556" i="2"/>
  <c r="L106" i="2"/>
  <c r="L141" i="2"/>
  <c r="L133" i="2"/>
  <c r="L513" i="2"/>
  <c r="L732" i="2"/>
  <c r="L680" i="2"/>
  <c r="L36" i="2"/>
  <c r="L83" i="2"/>
  <c r="L537" i="2"/>
  <c r="L245" i="2"/>
  <c r="L621" i="2"/>
  <c r="L623" i="2"/>
  <c r="L709" i="2"/>
  <c r="L273" i="2"/>
  <c r="L508" i="2"/>
  <c r="L75" i="2"/>
  <c r="L170" i="2"/>
  <c r="L731" i="2"/>
  <c r="L299" i="2"/>
  <c r="L407" i="2"/>
  <c r="L523" i="2"/>
  <c r="L462" i="2"/>
  <c r="L489" i="2"/>
  <c r="L491" i="2"/>
  <c r="L701" i="2"/>
  <c r="L726" i="2"/>
  <c r="L681" i="2"/>
  <c r="L107" i="2"/>
  <c r="L630" i="2"/>
  <c r="L499" i="2"/>
  <c r="L593" i="2"/>
  <c r="L685" i="2"/>
  <c r="L437" i="2"/>
  <c r="L249" i="2"/>
  <c r="L673" i="2"/>
  <c r="L492" i="2"/>
  <c r="L335" i="2"/>
  <c r="L285" i="2"/>
  <c r="L254" i="2"/>
  <c r="L358" i="2"/>
  <c r="L85" i="2"/>
  <c r="L244" i="2"/>
  <c r="L530" i="2"/>
  <c r="L635" i="2"/>
  <c r="L385" i="2"/>
  <c r="L572" i="2"/>
  <c r="L191" i="2"/>
  <c r="L618" i="2"/>
  <c r="L470" i="2"/>
  <c r="L185" i="2"/>
  <c r="L392" i="2"/>
  <c r="L363" i="2"/>
  <c r="L301" i="2"/>
  <c r="L611" i="2"/>
  <c r="L582" i="2"/>
  <c r="L518" i="2"/>
  <c r="L717" i="2"/>
  <c r="L372" i="2"/>
  <c r="L304" i="2"/>
  <c r="L691" i="2"/>
  <c r="L515" i="2"/>
  <c r="L682" i="2"/>
  <c r="L284" i="2"/>
  <c r="L522" i="2"/>
  <c r="L388" i="2"/>
  <c r="L610" i="2"/>
  <c r="L533" i="2"/>
  <c r="L668" i="2"/>
  <c r="L638" i="2"/>
  <c r="L253" i="2"/>
  <c r="L319" i="2"/>
  <c r="L703" i="2"/>
  <c r="L683" i="2"/>
  <c r="L687" i="2"/>
  <c r="L612" i="2"/>
  <c r="L669" i="2"/>
  <c r="L479" i="2"/>
  <c r="L730" i="2"/>
  <c r="L464" i="2"/>
  <c r="L702" i="2"/>
  <c r="L559" i="2"/>
  <c r="L660" i="2"/>
  <c r="L659" i="2"/>
  <c r="L688" i="2"/>
  <c r="L686" i="2"/>
  <c r="L707" i="2"/>
  <c r="L700" i="2"/>
  <c r="L684" i="2"/>
  <c r="L719" i="2"/>
  <c r="L626" i="2"/>
  <c r="L596" i="2"/>
  <c r="L710" i="2"/>
  <c r="L711" i="2"/>
  <c r="L713" i="2"/>
  <c r="J639" i="2"/>
  <c r="J569" i="2"/>
  <c r="J517" i="2"/>
  <c r="J95" i="2"/>
  <c r="J276" i="2"/>
  <c r="J326" i="2"/>
  <c r="J461" i="2"/>
  <c r="J340" i="2"/>
  <c r="J580" i="2"/>
  <c r="J503" i="2"/>
  <c r="J379" i="2"/>
  <c r="J251" i="2"/>
  <c r="J145" i="2"/>
  <c r="J657" i="2"/>
  <c r="J112" i="2"/>
  <c r="J456" i="2"/>
  <c r="J566" i="2"/>
  <c r="J628" i="2"/>
  <c r="J50" i="2"/>
  <c r="J415" i="2"/>
  <c r="J422" i="2"/>
  <c r="J381" i="2"/>
  <c r="J516" i="2"/>
  <c r="J259" i="2"/>
  <c r="J297" i="2"/>
  <c r="J589" i="2"/>
  <c r="J70" i="2"/>
  <c r="J448" i="2"/>
  <c r="J661" i="2"/>
  <c r="J585" i="2"/>
  <c r="J140" i="2"/>
  <c r="J341" i="2"/>
  <c r="J370" i="2"/>
  <c r="J693" i="2"/>
  <c r="J91" i="2"/>
  <c r="J7" i="2"/>
  <c r="J411" i="2"/>
  <c r="J198" i="2"/>
  <c r="J230" i="2"/>
  <c r="J665" i="2"/>
  <c r="J188" i="2"/>
  <c r="J54" i="2"/>
  <c r="J534" i="2"/>
  <c r="J480" i="2"/>
  <c r="J179" i="2"/>
  <c r="J412" i="2"/>
  <c r="J231" i="2"/>
  <c r="J551" i="2"/>
  <c r="J240" i="2"/>
  <c r="J367" i="2"/>
  <c r="J532" i="2"/>
  <c r="J425" i="2"/>
  <c r="J352" i="2"/>
  <c r="J481" i="2"/>
  <c r="J458" i="2"/>
  <c r="J228" i="2"/>
  <c r="J151" i="2"/>
  <c r="J351" i="2"/>
  <c r="J207" i="2"/>
  <c r="J349" i="2"/>
  <c r="J490" i="2"/>
  <c r="J298" i="2"/>
  <c r="J165" i="2"/>
  <c r="J410" i="2"/>
  <c r="J323" i="2"/>
  <c r="J356" i="2"/>
  <c r="J344" i="2"/>
  <c r="J158" i="2"/>
  <c r="J496" i="2"/>
  <c r="J336" i="2"/>
  <c r="J308" i="2"/>
  <c r="J571" i="2"/>
  <c r="J396" i="2"/>
  <c r="J183" i="2"/>
  <c r="J164" i="2"/>
  <c r="J101" i="2"/>
  <c r="J390" i="2"/>
  <c r="J257" i="2"/>
  <c r="J338" i="2"/>
  <c r="J474" i="2"/>
  <c r="J163" i="2"/>
  <c r="J55" i="2"/>
  <c r="J525" i="2"/>
  <c r="J361" i="2"/>
  <c r="J327" i="2"/>
  <c r="J139" i="2"/>
  <c r="J543" i="2"/>
  <c r="J433" i="2"/>
  <c r="J90" i="2"/>
  <c r="J353" i="2"/>
  <c r="J267" i="2"/>
  <c r="J84" i="2"/>
  <c r="J294" i="2"/>
  <c r="J625" i="2"/>
  <c r="J241" i="2"/>
  <c r="J124" i="2"/>
  <c r="J295" i="2"/>
  <c r="J100" i="2"/>
  <c r="J63" i="2"/>
  <c r="J377" i="2"/>
  <c r="J650" i="2"/>
  <c r="J289" i="2"/>
  <c r="J408" i="2"/>
  <c r="J9" i="2"/>
  <c r="J30" i="2"/>
  <c r="J292" i="2"/>
  <c r="J132" i="2"/>
  <c r="J386" i="2"/>
  <c r="J526" i="2"/>
  <c r="J677" i="2"/>
  <c r="J473" i="2"/>
  <c r="J38" i="2"/>
  <c r="J722" i="2"/>
  <c r="J13" i="2"/>
  <c r="J65" i="2"/>
  <c r="J373" i="2"/>
  <c r="J74" i="2"/>
  <c r="J466" i="2"/>
  <c r="J282" i="2"/>
  <c r="J202" i="2"/>
  <c r="J303" i="2"/>
  <c r="J329" i="2"/>
  <c r="J109" i="2"/>
  <c r="J365" i="2"/>
  <c r="J237" i="2"/>
  <c r="J632" i="2"/>
  <c r="J413" i="2"/>
  <c r="J247" i="2"/>
  <c r="J419" i="2"/>
  <c r="J178" i="2"/>
  <c r="J153" i="2"/>
  <c r="J176" i="2"/>
  <c r="J280" i="2"/>
  <c r="J404" i="2"/>
  <c r="J672" i="2"/>
  <c r="J274" i="2"/>
  <c r="J331" i="2"/>
  <c r="J23" i="2"/>
  <c r="J255" i="2"/>
  <c r="J375" i="2"/>
  <c r="J655" i="2"/>
  <c r="J692" i="2"/>
  <c r="J213" i="2"/>
  <c r="J541" i="2"/>
  <c r="J287" i="2"/>
  <c r="J398" i="2"/>
  <c r="J16" i="2"/>
  <c r="J441" i="2"/>
  <c r="J671" i="2"/>
  <c r="J20" i="2"/>
  <c r="J271" i="2"/>
  <c r="J724" i="2"/>
  <c r="J181" i="2"/>
  <c r="J238" i="2"/>
  <c r="J29" i="2"/>
  <c r="J577" i="2"/>
  <c r="J232" i="2"/>
  <c r="J453" i="2"/>
  <c r="J233" i="2"/>
  <c r="J159" i="2"/>
  <c r="J286" i="2"/>
  <c r="J439" i="2"/>
  <c r="J501" i="2"/>
  <c r="J450" i="2"/>
  <c r="J296" i="2"/>
  <c r="J494" i="2"/>
  <c r="J544" i="2"/>
  <c r="J554" i="2"/>
  <c r="J649" i="2"/>
  <c r="J570" i="2"/>
  <c r="J620" i="2"/>
  <c r="J227" i="2"/>
  <c r="J538" i="2"/>
  <c r="J220" i="2"/>
  <c r="J575" i="2"/>
  <c r="J305" i="2"/>
  <c r="J205" i="2"/>
  <c r="J539" i="2"/>
  <c r="J418" i="2"/>
  <c r="J108" i="2"/>
  <c r="J607" i="2"/>
  <c r="J28" i="2"/>
  <c r="J478" i="2"/>
  <c r="J667" i="2"/>
  <c r="J463" i="2"/>
  <c r="J689" i="2"/>
  <c r="J236" i="2"/>
  <c r="J72" i="2"/>
  <c r="J654" i="2"/>
  <c r="J196" i="2"/>
  <c r="J306" i="2"/>
  <c r="J102" i="2"/>
  <c r="J579" i="2"/>
  <c r="J192" i="2"/>
  <c r="J641" i="2"/>
  <c r="J615" i="2"/>
  <c r="J317" i="2"/>
  <c r="J116" i="2"/>
  <c r="J442" i="2"/>
  <c r="J498" i="2"/>
  <c r="J549" i="2"/>
  <c r="J591" i="2"/>
  <c r="J645" i="2"/>
  <c r="J354" i="2"/>
  <c r="J272" i="2"/>
  <c r="J60" i="2"/>
  <c r="J417" i="2"/>
  <c r="J567" i="2"/>
  <c r="J57" i="2"/>
  <c r="J324" i="2"/>
  <c r="J535" i="2"/>
  <c r="J125" i="2"/>
  <c r="J61" i="2"/>
  <c r="J58" i="2"/>
  <c r="J122" i="2"/>
  <c r="J500" i="2"/>
  <c r="J435" i="2"/>
  <c r="J268" i="2"/>
  <c r="J521" i="2"/>
  <c r="J550" i="2"/>
  <c r="J71" i="2"/>
  <c r="J243" i="2"/>
  <c r="J203" i="2"/>
  <c r="J138" i="2"/>
  <c r="J8" i="2"/>
  <c r="J629" i="2"/>
  <c r="J482" i="2"/>
  <c r="J320" i="2"/>
  <c r="J431" i="2"/>
  <c r="J510" i="2"/>
  <c r="J291" i="2"/>
  <c r="J4" i="2"/>
  <c r="J147" i="2"/>
  <c r="J39" i="2"/>
  <c r="J152" i="2"/>
  <c r="J337" i="2"/>
  <c r="J355" i="2"/>
  <c r="J666" i="2"/>
  <c r="J31" i="2"/>
  <c r="J89" i="2"/>
  <c r="J394" i="2"/>
  <c r="J397" i="2"/>
  <c r="J87" i="2"/>
  <c r="J82" i="2"/>
  <c r="J540" i="2"/>
  <c r="J545" i="2"/>
  <c r="J426" i="2"/>
  <c r="J445" i="2"/>
  <c r="J382" i="2"/>
  <c r="J343" i="2"/>
  <c r="J300" i="2"/>
  <c r="J586" i="2"/>
  <c r="J182" i="2"/>
  <c r="J664" i="2"/>
  <c r="J446" i="2"/>
  <c r="J695" i="2"/>
  <c r="J14" i="2"/>
  <c r="J330" i="2"/>
  <c r="J514" i="2"/>
  <c r="J359" i="2"/>
  <c r="J563" i="2"/>
  <c r="J406" i="2"/>
  <c r="J24" i="2"/>
  <c r="J46" i="2"/>
  <c r="J614" i="2"/>
  <c r="J568" i="2"/>
  <c r="J403" i="2"/>
  <c r="J225" i="2"/>
  <c r="J718" i="2"/>
  <c r="J45" i="2"/>
  <c r="J455" i="2"/>
  <c r="J505" i="2"/>
  <c r="J502" i="2"/>
  <c r="J465" i="2"/>
  <c r="J368" i="2"/>
  <c r="J728" i="2"/>
  <c r="J150" i="2"/>
  <c r="J399" i="2"/>
  <c r="J467" i="2"/>
  <c r="J261" i="2"/>
  <c r="J3" i="2"/>
  <c r="J222" i="2"/>
  <c r="J444" i="2"/>
  <c r="J56" i="2"/>
  <c r="J129" i="2"/>
  <c r="J171" i="2"/>
  <c r="J204" i="2"/>
  <c r="J528" i="2"/>
  <c r="J443" i="2"/>
  <c r="J210" i="2"/>
  <c r="J451" i="2"/>
  <c r="J64" i="2"/>
  <c r="J113" i="2"/>
  <c r="J155" i="2"/>
  <c r="J574" i="2"/>
  <c r="J584" i="2"/>
  <c r="J428" i="2"/>
  <c r="J105" i="2"/>
  <c r="J486" i="2"/>
  <c r="J169" i="2"/>
  <c r="J670" i="2"/>
  <c r="J154" i="2"/>
  <c r="J137" i="2"/>
  <c r="J400" i="2"/>
  <c r="J339" i="2"/>
  <c r="J211" i="2"/>
  <c r="J250" i="2"/>
  <c r="J208" i="2"/>
  <c r="J288" i="2"/>
  <c r="J633" i="2"/>
  <c r="J78" i="2"/>
  <c r="J143" i="2"/>
  <c r="J605" i="2"/>
  <c r="J216" i="2"/>
  <c r="J617" i="2"/>
  <c r="J454" i="2"/>
  <c r="J371" i="2"/>
  <c r="J114" i="2"/>
  <c r="J360" i="2"/>
  <c r="J167" i="2"/>
  <c r="J197" i="2"/>
  <c r="J342" i="2"/>
  <c r="J678" i="2"/>
  <c r="J53" i="2"/>
  <c r="J608" i="2"/>
  <c r="J81" i="2"/>
  <c r="J35" i="2"/>
  <c r="J547" i="2"/>
  <c r="J252" i="2"/>
  <c r="J67" i="2"/>
  <c r="J120" i="2"/>
  <c r="J223" i="2"/>
  <c r="J315" i="2"/>
  <c r="J509" i="2"/>
  <c r="J350" i="2"/>
  <c r="J366" i="2"/>
  <c r="J265" i="2"/>
  <c r="J311" i="2"/>
  <c r="J313" i="2"/>
  <c r="J527" i="2"/>
  <c r="J96" i="2"/>
  <c r="J507" i="2"/>
  <c r="J189" i="2"/>
  <c r="J725" i="2"/>
  <c r="J69" i="2"/>
  <c r="J262" i="2"/>
  <c r="J144" i="2"/>
  <c r="J15" i="2"/>
  <c r="J636" i="2"/>
  <c r="J160" i="2"/>
  <c r="J177" i="2"/>
  <c r="J162" i="2"/>
  <c r="J345" i="2"/>
  <c r="J47" i="2"/>
  <c r="J186" i="2"/>
  <c r="J41" i="2"/>
  <c r="J214" i="2"/>
  <c r="J679" i="2"/>
  <c r="J524" i="2"/>
  <c r="J402" i="2"/>
  <c r="J546" i="2"/>
  <c r="J674" i="2"/>
  <c r="J624" i="2"/>
  <c r="J103" i="2"/>
  <c r="J215" i="2"/>
  <c r="J175" i="2"/>
  <c r="J6" i="2"/>
  <c r="J115" i="2"/>
  <c r="J142" i="2"/>
  <c r="J658" i="2"/>
  <c r="J548" i="2"/>
  <c r="J49" i="2"/>
  <c r="J110" i="2"/>
  <c r="J2" i="2"/>
  <c r="J553" i="2"/>
  <c r="J37" i="2"/>
  <c r="J130" i="2"/>
  <c r="J98" i="2"/>
  <c r="J555" i="2"/>
  <c r="J348" i="2"/>
  <c r="J43" i="2"/>
  <c r="J263" i="2"/>
  <c r="J26" i="2"/>
  <c r="J420" i="2"/>
  <c r="J275" i="2"/>
  <c r="J126" i="2"/>
  <c r="J619" i="2"/>
  <c r="J504" i="2"/>
  <c r="J519" i="2"/>
  <c r="J68" i="2"/>
  <c r="J484" i="2"/>
  <c r="J405" i="2"/>
  <c r="J314" i="2"/>
  <c r="J117" i="2"/>
  <c r="J166" i="2"/>
  <c r="J676" i="2"/>
  <c r="J599" i="2"/>
  <c r="J552" i="2"/>
  <c r="J704" i="2"/>
  <c r="J10" i="2"/>
  <c r="J22" i="2"/>
  <c r="J180" i="2"/>
  <c r="J266" i="2"/>
  <c r="J212" i="2"/>
  <c r="J27" i="2"/>
  <c r="J459" i="2"/>
  <c r="J627" i="2"/>
  <c r="J643" i="2"/>
  <c r="J325" i="2"/>
  <c r="J376" i="2"/>
  <c r="J427" i="2"/>
  <c r="J487" i="2"/>
  <c r="J88" i="2"/>
  <c r="J146" i="2"/>
  <c r="J699" i="2"/>
  <c r="J409" i="2"/>
  <c r="J193" i="2"/>
  <c r="J595" i="2"/>
  <c r="J471" i="2"/>
  <c r="J25" i="2"/>
  <c r="J393" i="2"/>
  <c r="J200" i="2"/>
  <c r="J460" i="2"/>
  <c r="J11" i="2"/>
  <c r="J242" i="2"/>
  <c r="J206" i="2"/>
  <c r="J248" i="2"/>
  <c r="J201" i="2"/>
  <c r="J229" i="2"/>
  <c r="J520" i="2"/>
  <c r="J173" i="2"/>
  <c r="J264" i="2"/>
  <c r="J609" i="2"/>
  <c r="J598" i="2"/>
  <c r="J493" i="2"/>
  <c r="J18" i="2"/>
  <c r="J190" i="2"/>
  <c r="J333" i="2"/>
  <c r="J118" i="2"/>
  <c r="J17" i="2"/>
  <c r="J590" i="2"/>
  <c r="J369" i="2"/>
  <c r="J634" i="2"/>
  <c r="J332" i="2"/>
  <c r="J727" i="2"/>
  <c r="J77" i="2"/>
  <c r="J436" i="2"/>
  <c r="J449" i="2"/>
  <c r="J234" i="2"/>
  <c r="J698" i="2"/>
  <c r="J616" i="2"/>
  <c r="J127" i="2"/>
  <c r="J604" i="2"/>
  <c r="J66" i="2"/>
  <c r="J334" i="2"/>
  <c r="J587" i="2"/>
  <c r="J452" i="2"/>
  <c r="J123" i="2"/>
  <c r="J119" i="2"/>
  <c r="J640" i="2"/>
  <c r="J309" i="2"/>
  <c r="J380" i="2"/>
  <c r="J111" i="2"/>
  <c r="J472" i="2"/>
  <c r="J5" i="2"/>
  <c r="J387" i="2"/>
  <c r="J432" i="2"/>
  <c r="J148" i="2"/>
  <c r="J12" i="2"/>
  <c r="J690" i="2"/>
  <c r="J720" i="2"/>
  <c r="J156" i="2"/>
  <c r="J600" i="2"/>
  <c r="J423" i="2"/>
  <c r="J136" i="2"/>
  <c r="J663" i="2"/>
  <c r="J312" i="2"/>
  <c r="J652" i="2"/>
  <c r="J239" i="2"/>
  <c r="J622" i="2"/>
  <c r="J157" i="2"/>
  <c r="J697" i="2"/>
  <c r="J321" i="2"/>
  <c r="J86" i="2"/>
  <c r="J723" i="2"/>
  <c r="J318" i="2"/>
  <c r="J511" i="2"/>
  <c r="J290" i="2"/>
  <c r="J131" i="2"/>
  <c r="J224" i="2"/>
  <c r="J168" i="2"/>
  <c r="J34" i="2"/>
  <c r="J364" i="2"/>
  <c r="J184" i="2"/>
  <c r="J21" i="2"/>
  <c r="J93" i="2"/>
  <c r="J662" i="2"/>
  <c r="J497" i="2"/>
  <c r="J561" i="2"/>
  <c r="J648" i="2"/>
  <c r="J383" i="2"/>
  <c r="J328" i="2"/>
  <c r="J32" i="2"/>
  <c r="J94" i="2"/>
  <c r="J558" i="2"/>
  <c r="J51" i="2"/>
  <c r="J712" i="2"/>
  <c r="J529" i="2"/>
  <c r="J564" i="2"/>
  <c r="J578" i="2"/>
  <c r="J576" i="2"/>
  <c r="J347" i="2"/>
  <c r="J631" i="2"/>
  <c r="J721" i="2"/>
  <c r="J149" i="2"/>
  <c r="J430" i="2"/>
  <c r="J512" i="2"/>
  <c r="J260" i="2"/>
  <c r="J421" i="2"/>
  <c r="J357" i="2"/>
  <c r="J19" i="2"/>
  <c r="J476" i="2"/>
  <c r="J542" i="2"/>
  <c r="J281" i="2"/>
  <c r="J562" i="2"/>
  <c r="J246" i="2"/>
  <c r="J73" i="2"/>
  <c r="J346" i="2"/>
  <c r="J416" i="2"/>
  <c r="J597" i="2"/>
  <c r="J283" i="2"/>
  <c r="J195" i="2"/>
  <c r="J199" i="2"/>
  <c r="J469" i="2"/>
  <c r="J560" i="2"/>
  <c r="J134" i="2"/>
  <c r="J557" i="2"/>
  <c r="J33" i="2"/>
  <c r="J302" i="2"/>
  <c r="J447" i="2"/>
  <c r="J424" i="2"/>
  <c r="J174" i="2"/>
  <c r="J457" i="2"/>
  <c r="J536" i="2"/>
  <c r="J97" i="2"/>
  <c r="J362" i="2"/>
  <c r="J588" i="2"/>
  <c r="J706" i="2"/>
  <c r="J705" i="2"/>
  <c r="J468" i="2"/>
  <c r="J440" i="2"/>
  <c r="J715" i="2"/>
  <c r="J696" i="2"/>
  <c r="J488" i="2"/>
  <c r="J531" i="2"/>
  <c r="J477" i="2"/>
  <c r="J603" i="2"/>
  <c r="J310" i="2"/>
  <c r="J729" i="2"/>
  <c r="J218" i="2"/>
  <c r="J438" i="2"/>
  <c r="J592" i="2"/>
  <c r="J594" i="2"/>
  <c r="J80" i="2"/>
  <c r="J391" i="2"/>
  <c r="J606" i="2"/>
  <c r="J644" i="2"/>
  <c r="J161" i="2"/>
  <c r="J485" i="2"/>
  <c r="J384" i="2"/>
  <c r="J44" i="2"/>
  <c r="J475" i="2"/>
  <c r="J434" i="2"/>
  <c r="J322" i="2"/>
  <c r="J316" i="2"/>
  <c r="J429" i="2"/>
  <c r="J187" i="2"/>
  <c r="J258" i="2"/>
  <c r="J194" i="2"/>
  <c r="J581" i="2"/>
  <c r="J128" i="2"/>
  <c r="J92" i="2"/>
  <c r="J565" i="2"/>
  <c r="J76" i="2"/>
  <c r="J121" i="2"/>
  <c r="J647" i="2"/>
  <c r="J40" i="2"/>
  <c r="J651" i="2"/>
  <c r="J389" i="2"/>
  <c r="J716" i="2"/>
  <c r="J99" i="2"/>
  <c r="J172" i="2"/>
  <c r="J226" i="2"/>
  <c r="J495" i="2"/>
  <c r="J79" i="2"/>
  <c r="J278" i="2"/>
  <c r="J209" i="2"/>
  <c r="J62" i="2"/>
  <c r="J279" i="2"/>
  <c r="J52" i="2"/>
  <c r="J293" i="2"/>
  <c r="J642" i="2"/>
  <c r="J506" i="2"/>
  <c r="J613" i="2"/>
  <c r="J573" i="2"/>
  <c r="J675" i="2"/>
  <c r="J483" i="2"/>
  <c r="J48" i="2"/>
  <c r="J378" i="2"/>
  <c r="J637" i="2"/>
  <c r="J374" i="2"/>
  <c r="J221" i="2"/>
  <c r="J583" i="2"/>
  <c r="J653" i="2"/>
  <c r="J277" i="2"/>
  <c r="J307" i="2"/>
  <c r="J708" i="2"/>
  <c r="J601" i="2"/>
  <c r="J135" i="2"/>
  <c r="J42" i="2"/>
  <c r="J395" i="2"/>
  <c r="J235" i="2"/>
  <c r="J59" i="2"/>
  <c r="J401" i="2"/>
  <c r="J219" i="2"/>
  <c r="J694" i="2"/>
  <c r="J656" i="2"/>
  <c r="J414" i="2"/>
  <c r="J602" i="2"/>
  <c r="J270" i="2"/>
  <c r="J104" i="2"/>
  <c r="J269" i="2"/>
  <c r="J714" i="2"/>
  <c r="J256" i="2"/>
  <c r="J646" i="2"/>
  <c r="J217" i="2"/>
  <c r="J556" i="2"/>
  <c r="J106" i="2"/>
  <c r="J141" i="2"/>
  <c r="J133" i="2"/>
  <c r="J513" i="2"/>
  <c r="J732" i="2"/>
  <c r="J680" i="2"/>
  <c r="J36" i="2"/>
  <c r="J83" i="2"/>
  <c r="J537" i="2"/>
  <c r="J245" i="2"/>
  <c r="J621" i="2"/>
  <c r="J623" i="2"/>
  <c r="J709" i="2"/>
  <c r="J273" i="2"/>
  <c r="J508" i="2"/>
  <c r="J75" i="2"/>
  <c r="J170" i="2"/>
  <c r="J731" i="2"/>
  <c r="J299" i="2"/>
  <c r="J407" i="2"/>
  <c r="J523" i="2"/>
  <c r="J462" i="2"/>
  <c r="J489" i="2"/>
  <c r="J491" i="2"/>
  <c r="J701" i="2"/>
  <c r="J726" i="2"/>
  <c r="J681" i="2"/>
  <c r="J107" i="2"/>
  <c r="J630" i="2"/>
  <c r="J499" i="2"/>
  <c r="J593" i="2"/>
  <c r="J685" i="2"/>
  <c r="J437" i="2"/>
  <c r="J249" i="2"/>
  <c r="J673" i="2"/>
  <c r="J492" i="2"/>
  <c r="J335" i="2"/>
  <c r="J285" i="2"/>
  <c r="J254" i="2"/>
  <c r="J358" i="2"/>
  <c r="J85" i="2"/>
  <c r="J244" i="2"/>
  <c r="J530" i="2"/>
  <c r="J635" i="2"/>
  <c r="J385" i="2"/>
  <c r="J572" i="2"/>
  <c r="J191" i="2"/>
  <c r="J618" i="2"/>
  <c r="J470" i="2"/>
  <c r="J185" i="2"/>
  <c r="J392" i="2"/>
  <c r="J363" i="2"/>
  <c r="J301" i="2"/>
  <c r="J611" i="2"/>
  <c r="J582" i="2"/>
  <c r="J518" i="2"/>
  <c r="J717" i="2"/>
  <c r="J372" i="2"/>
  <c r="J304" i="2"/>
  <c r="J691" i="2"/>
  <c r="J515" i="2"/>
  <c r="J682" i="2"/>
  <c r="J284" i="2"/>
  <c r="J522" i="2"/>
  <c r="J388" i="2"/>
  <c r="J610" i="2"/>
  <c r="J533" i="2"/>
  <c r="J668" i="2"/>
  <c r="J638" i="2"/>
  <c r="J253" i="2"/>
  <c r="J319" i="2"/>
  <c r="J703" i="2"/>
  <c r="J683" i="2"/>
  <c r="J687" i="2"/>
  <c r="J612" i="2"/>
  <c r="J669" i="2"/>
  <c r="J479" i="2"/>
  <c r="J730" i="2"/>
  <c r="J464" i="2"/>
  <c r="J702" i="2"/>
  <c r="J559" i="2"/>
  <c r="J660" i="2"/>
  <c r="J659" i="2"/>
  <c r="J688" i="2"/>
  <c r="J686" i="2"/>
  <c r="J707" i="2"/>
  <c r="J700" i="2"/>
  <c r="J684" i="2"/>
  <c r="J719" i="2"/>
  <c r="J626" i="2"/>
  <c r="J596" i="2"/>
  <c r="J710" i="2"/>
  <c r="J711" i="2"/>
  <c r="J713" i="2"/>
  <c r="H639" i="2"/>
  <c r="H569" i="2"/>
  <c r="H517" i="2"/>
  <c r="H95" i="2"/>
  <c r="H276" i="2"/>
  <c r="H326" i="2"/>
  <c r="H461" i="2"/>
  <c r="H340" i="2"/>
  <c r="H580" i="2"/>
  <c r="H503" i="2"/>
  <c r="H379" i="2"/>
  <c r="H251" i="2"/>
  <c r="H145" i="2"/>
  <c r="H657" i="2"/>
  <c r="H112" i="2"/>
  <c r="H456" i="2"/>
  <c r="H566" i="2"/>
  <c r="H628" i="2"/>
  <c r="H50" i="2"/>
  <c r="H415" i="2"/>
  <c r="H422" i="2"/>
  <c r="H381" i="2"/>
  <c r="H516" i="2"/>
  <c r="H259" i="2"/>
  <c r="H297" i="2"/>
  <c r="H589" i="2"/>
  <c r="H70" i="2"/>
  <c r="H448" i="2"/>
  <c r="H661" i="2"/>
  <c r="H585" i="2"/>
  <c r="H140" i="2"/>
  <c r="H341" i="2"/>
  <c r="H370" i="2"/>
  <c r="H693" i="2"/>
  <c r="H91" i="2"/>
  <c r="H7" i="2"/>
  <c r="H411" i="2"/>
  <c r="H198" i="2"/>
  <c r="H230" i="2"/>
  <c r="H665" i="2"/>
  <c r="H188" i="2"/>
  <c r="H54" i="2"/>
  <c r="H534" i="2"/>
  <c r="H480" i="2"/>
  <c r="H179" i="2"/>
  <c r="H412" i="2"/>
  <c r="H231" i="2"/>
  <c r="H551" i="2"/>
  <c r="H240" i="2"/>
  <c r="H367" i="2"/>
  <c r="H532" i="2"/>
  <c r="H425" i="2"/>
  <c r="H352" i="2"/>
  <c r="H481" i="2"/>
  <c r="H458" i="2"/>
  <c r="H228" i="2"/>
  <c r="H151" i="2"/>
  <c r="H351" i="2"/>
  <c r="H207" i="2"/>
  <c r="H349" i="2"/>
  <c r="H490" i="2"/>
  <c r="H298" i="2"/>
  <c r="H165" i="2"/>
  <c r="H410" i="2"/>
  <c r="H323" i="2"/>
  <c r="H356" i="2"/>
  <c r="H344" i="2"/>
  <c r="H158" i="2"/>
  <c r="H496" i="2"/>
  <c r="H336" i="2"/>
  <c r="H308" i="2"/>
  <c r="H571" i="2"/>
  <c r="H396" i="2"/>
  <c r="H183" i="2"/>
  <c r="H164" i="2"/>
  <c r="H101" i="2"/>
  <c r="H390" i="2"/>
  <c r="H257" i="2"/>
  <c r="H338" i="2"/>
  <c r="H474" i="2"/>
  <c r="H163" i="2"/>
  <c r="H55" i="2"/>
  <c r="H525" i="2"/>
  <c r="H361" i="2"/>
  <c r="H327" i="2"/>
  <c r="H139" i="2"/>
  <c r="H543" i="2"/>
  <c r="H433" i="2"/>
  <c r="H90" i="2"/>
  <c r="H353" i="2"/>
  <c r="H267" i="2"/>
  <c r="H84" i="2"/>
  <c r="H294" i="2"/>
  <c r="H625" i="2"/>
  <c r="H241" i="2"/>
  <c r="H124" i="2"/>
  <c r="H295" i="2"/>
  <c r="H100" i="2"/>
  <c r="H63" i="2"/>
  <c r="H377" i="2"/>
  <c r="H650" i="2"/>
  <c r="H289" i="2"/>
  <c r="H408" i="2"/>
  <c r="H9" i="2"/>
  <c r="H30" i="2"/>
  <c r="H292" i="2"/>
  <c r="H132" i="2"/>
  <c r="H386" i="2"/>
  <c r="H526" i="2"/>
  <c r="H677" i="2"/>
  <c r="H473" i="2"/>
  <c r="H38" i="2"/>
  <c r="H722" i="2"/>
  <c r="H13" i="2"/>
  <c r="H65" i="2"/>
  <c r="H373" i="2"/>
  <c r="H74" i="2"/>
  <c r="H466" i="2"/>
  <c r="H282" i="2"/>
  <c r="H202" i="2"/>
  <c r="H303" i="2"/>
  <c r="H329" i="2"/>
  <c r="H109" i="2"/>
  <c r="H365" i="2"/>
  <c r="H237" i="2"/>
  <c r="H632" i="2"/>
  <c r="H413" i="2"/>
  <c r="H247" i="2"/>
  <c r="H419" i="2"/>
  <c r="H178" i="2"/>
  <c r="H153" i="2"/>
  <c r="H176" i="2"/>
  <c r="H280" i="2"/>
  <c r="H404" i="2"/>
  <c r="H672" i="2"/>
  <c r="H274" i="2"/>
  <c r="H331" i="2"/>
  <c r="H23" i="2"/>
  <c r="H255" i="2"/>
  <c r="H375" i="2"/>
  <c r="H655" i="2"/>
  <c r="H692" i="2"/>
  <c r="H213" i="2"/>
  <c r="H541" i="2"/>
  <c r="H287" i="2"/>
  <c r="H398" i="2"/>
  <c r="H16" i="2"/>
  <c r="H441" i="2"/>
  <c r="H671" i="2"/>
  <c r="H20" i="2"/>
  <c r="H271" i="2"/>
  <c r="H724" i="2"/>
  <c r="H181" i="2"/>
  <c r="H238" i="2"/>
  <c r="H29" i="2"/>
  <c r="H577" i="2"/>
  <c r="H232" i="2"/>
  <c r="H453" i="2"/>
  <c r="H233" i="2"/>
  <c r="H159" i="2"/>
  <c r="H286" i="2"/>
  <c r="H439" i="2"/>
  <c r="H501" i="2"/>
  <c r="H450" i="2"/>
  <c r="H296" i="2"/>
  <c r="H494" i="2"/>
  <c r="H544" i="2"/>
  <c r="H554" i="2"/>
  <c r="H649" i="2"/>
  <c r="H570" i="2"/>
  <c r="H620" i="2"/>
  <c r="H227" i="2"/>
  <c r="H538" i="2"/>
  <c r="H220" i="2"/>
  <c r="H575" i="2"/>
  <c r="H305" i="2"/>
  <c r="H205" i="2"/>
  <c r="H539" i="2"/>
  <c r="H418" i="2"/>
  <c r="H108" i="2"/>
  <c r="H607" i="2"/>
  <c r="H28" i="2"/>
  <c r="H478" i="2"/>
  <c r="H667" i="2"/>
  <c r="H463" i="2"/>
  <c r="H689" i="2"/>
  <c r="H236" i="2"/>
  <c r="H72" i="2"/>
  <c r="H654" i="2"/>
  <c r="H196" i="2"/>
  <c r="H306" i="2"/>
  <c r="H102" i="2"/>
  <c r="H579" i="2"/>
  <c r="H192" i="2"/>
  <c r="H641" i="2"/>
  <c r="H615" i="2"/>
  <c r="H317" i="2"/>
  <c r="H116" i="2"/>
  <c r="H442" i="2"/>
  <c r="H498" i="2"/>
  <c r="H549" i="2"/>
  <c r="H591" i="2"/>
  <c r="H645" i="2"/>
  <c r="H354" i="2"/>
  <c r="H272" i="2"/>
  <c r="H60" i="2"/>
  <c r="H417" i="2"/>
  <c r="H567" i="2"/>
  <c r="H57" i="2"/>
  <c r="H324" i="2"/>
  <c r="H535" i="2"/>
  <c r="H125" i="2"/>
  <c r="H61" i="2"/>
  <c r="H58" i="2"/>
  <c r="H122" i="2"/>
  <c r="H500" i="2"/>
  <c r="H435" i="2"/>
  <c r="H268" i="2"/>
  <c r="H521" i="2"/>
  <c r="H550" i="2"/>
  <c r="H71" i="2"/>
  <c r="H243" i="2"/>
  <c r="H203" i="2"/>
  <c r="H138" i="2"/>
  <c r="H8" i="2"/>
  <c r="H629" i="2"/>
  <c r="H482" i="2"/>
  <c r="H320" i="2"/>
  <c r="H431" i="2"/>
  <c r="H510" i="2"/>
  <c r="H291" i="2"/>
  <c r="H4" i="2"/>
  <c r="H147" i="2"/>
  <c r="H39" i="2"/>
  <c r="H152" i="2"/>
  <c r="H337" i="2"/>
  <c r="H355" i="2"/>
  <c r="H666" i="2"/>
  <c r="H31" i="2"/>
  <c r="H89" i="2"/>
  <c r="H394" i="2"/>
  <c r="H397" i="2"/>
  <c r="H87" i="2"/>
  <c r="H82" i="2"/>
  <c r="H540" i="2"/>
  <c r="H545" i="2"/>
  <c r="H426" i="2"/>
  <c r="H445" i="2"/>
  <c r="H382" i="2"/>
  <c r="H343" i="2"/>
  <c r="H300" i="2"/>
  <c r="H586" i="2"/>
  <c r="H182" i="2"/>
  <c r="H664" i="2"/>
  <c r="H446" i="2"/>
  <c r="H695" i="2"/>
  <c r="H14" i="2"/>
  <c r="H330" i="2"/>
  <c r="H514" i="2"/>
  <c r="H359" i="2"/>
  <c r="H563" i="2"/>
  <c r="H406" i="2"/>
  <c r="H24" i="2"/>
  <c r="H46" i="2"/>
  <c r="H614" i="2"/>
  <c r="H568" i="2"/>
  <c r="H403" i="2"/>
  <c r="H225" i="2"/>
  <c r="H718" i="2"/>
  <c r="H45" i="2"/>
  <c r="H455" i="2"/>
  <c r="H505" i="2"/>
  <c r="H502" i="2"/>
  <c r="H465" i="2"/>
  <c r="H368" i="2"/>
  <c r="H728" i="2"/>
  <c r="H150" i="2"/>
  <c r="H399" i="2"/>
  <c r="H467" i="2"/>
  <c r="H261" i="2"/>
  <c r="H3" i="2"/>
  <c r="H222" i="2"/>
  <c r="H444" i="2"/>
  <c r="H56" i="2"/>
  <c r="H129" i="2"/>
  <c r="H171" i="2"/>
  <c r="H204" i="2"/>
  <c r="H528" i="2"/>
  <c r="H443" i="2"/>
  <c r="H210" i="2"/>
  <c r="H451" i="2"/>
  <c r="H64" i="2"/>
  <c r="H113" i="2"/>
  <c r="H155" i="2"/>
  <c r="H574" i="2"/>
  <c r="H584" i="2"/>
  <c r="H428" i="2"/>
  <c r="H105" i="2"/>
  <c r="H486" i="2"/>
  <c r="H169" i="2"/>
  <c r="H670" i="2"/>
  <c r="H154" i="2"/>
  <c r="H137" i="2"/>
  <c r="H400" i="2"/>
  <c r="H339" i="2"/>
  <c r="H211" i="2"/>
  <c r="H250" i="2"/>
  <c r="H208" i="2"/>
  <c r="H288" i="2"/>
  <c r="H633" i="2"/>
  <c r="H78" i="2"/>
  <c r="H143" i="2"/>
  <c r="H605" i="2"/>
  <c r="H216" i="2"/>
  <c r="H617" i="2"/>
  <c r="H454" i="2"/>
  <c r="H371" i="2"/>
  <c r="H114" i="2"/>
  <c r="H360" i="2"/>
  <c r="H167" i="2"/>
  <c r="H197" i="2"/>
  <c r="H342" i="2"/>
  <c r="H678" i="2"/>
  <c r="H53" i="2"/>
  <c r="H608" i="2"/>
  <c r="H81" i="2"/>
  <c r="H35" i="2"/>
  <c r="H547" i="2"/>
  <c r="H252" i="2"/>
  <c r="H67" i="2"/>
  <c r="H120" i="2"/>
  <c r="H223" i="2"/>
  <c r="H315" i="2"/>
  <c r="H509" i="2"/>
  <c r="H350" i="2"/>
  <c r="H366" i="2"/>
  <c r="H265" i="2"/>
  <c r="H311" i="2"/>
  <c r="H313" i="2"/>
  <c r="H527" i="2"/>
  <c r="H96" i="2"/>
  <c r="H507" i="2"/>
  <c r="H189" i="2"/>
  <c r="H725" i="2"/>
  <c r="H69" i="2"/>
  <c r="H262" i="2"/>
  <c r="H144" i="2"/>
  <c r="H15" i="2"/>
  <c r="H636" i="2"/>
  <c r="H160" i="2"/>
  <c r="H177" i="2"/>
  <c r="H162" i="2"/>
  <c r="H345" i="2"/>
  <c r="H47" i="2"/>
  <c r="H186" i="2"/>
  <c r="H41" i="2"/>
  <c r="H214" i="2"/>
  <c r="H679" i="2"/>
  <c r="H524" i="2"/>
  <c r="H402" i="2"/>
  <c r="H546" i="2"/>
  <c r="H674" i="2"/>
  <c r="H624" i="2"/>
  <c r="H103" i="2"/>
  <c r="H215" i="2"/>
  <c r="H175" i="2"/>
  <c r="H6" i="2"/>
  <c r="H115" i="2"/>
  <c r="H142" i="2"/>
  <c r="H658" i="2"/>
  <c r="H548" i="2"/>
  <c r="H49" i="2"/>
  <c r="H110" i="2"/>
  <c r="H2" i="2"/>
  <c r="H553" i="2"/>
  <c r="H37" i="2"/>
  <c r="H130" i="2"/>
  <c r="H98" i="2"/>
  <c r="H555" i="2"/>
  <c r="H348" i="2"/>
  <c r="H43" i="2"/>
  <c r="H263" i="2"/>
  <c r="H26" i="2"/>
  <c r="H420" i="2"/>
  <c r="H275" i="2"/>
  <c r="H126" i="2"/>
  <c r="H619" i="2"/>
  <c r="H504" i="2"/>
  <c r="H519" i="2"/>
  <c r="H68" i="2"/>
  <c r="H484" i="2"/>
  <c r="H405" i="2"/>
  <c r="H314" i="2"/>
  <c r="H117" i="2"/>
  <c r="H166" i="2"/>
  <c r="H676" i="2"/>
  <c r="H599" i="2"/>
  <c r="H552" i="2"/>
  <c r="H704" i="2"/>
  <c r="H10" i="2"/>
  <c r="H22" i="2"/>
  <c r="H180" i="2"/>
  <c r="H266" i="2"/>
  <c r="H212" i="2"/>
  <c r="H27" i="2"/>
  <c r="H459" i="2"/>
  <c r="H627" i="2"/>
  <c r="H643" i="2"/>
  <c r="H325" i="2"/>
  <c r="H376" i="2"/>
  <c r="H427" i="2"/>
  <c r="H487" i="2"/>
  <c r="H88" i="2"/>
  <c r="H146" i="2"/>
  <c r="H699" i="2"/>
  <c r="H409" i="2"/>
  <c r="H193" i="2"/>
  <c r="H595" i="2"/>
  <c r="H471" i="2"/>
  <c r="H25" i="2"/>
  <c r="H393" i="2"/>
  <c r="H200" i="2"/>
  <c r="H460" i="2"/>
  <c r="H11" i="2"/>
  <c r="H242" i="2"/>
  <c r="H206" i="2"/>
  <c r="H248" i="2"/>
  <c r="H201" i="2"/>
  <c r="H229" i="2"/>
  <c r="H520" i="2"/>
  <c r="H173" i="2"/>
  <c r="H264" i="2"/>
  <c r="H609" i="2"/>
  <c r="H598" i="2"/>
  <c r="H493" i="2"/>
  <c r="H18" i="2"/>
  <c r="H190" i="2"/>
  <c r="H333" i="2"/>
  <c r="H118" i="2"/>
  <c r="H17" i="2"/>
  <c r="H590" i="2"/>
  <c r="H369" i="2"/>
  <c r="H634" i="2"/>
  <c r="H332" i="2"/>
  <c r="H727" i="2"/>
  <c r="H77" i="2"/>
  <c r="H436" i="2"/>
  <c r="H449" i="2"/>
  <c r="H234" i="2"/>
  <c r="H698" i="2"/>
  <c r="H616" i="2"/>
  <c r="H127" i="2"/>
  <c r="H604" i="2"/>
  <c r="H66" i="2"/>
  <c r="H334" i="2"/>
  <c r="H587" i="2"/>
  <c r="H452" i="2"/>
  <c r="H123" i="2"/>
  <c r="H119" i="2"/>
  <c r="H640" i="2"/>
  <c r="H309" i="2"/>
  <c r="H380" i="2"/>
  <c r="H111" i="2"/>
  <c r="H472" i="2"/>
  <c r="H5" i="2"/>
  <c r="H387" i="2"/>
  <c r="H432" i="2"/>
  <c r="H148" i="2"/>
  <c r="H12" i="2"/>
  <c r="H690" i="2"/>
  <c r="H720" i="2"/>
  <c r="H156" i="2"/>
  <c r="H600" i="2"/>
  <c r="H423" i="2"/>
  <c r="H136" i="2"/>
  <c r="H663" i="2"/>
  <c r="H312" i="2"/>
  <c r="H652" i="2"/>
  <c r="H239" i="2"/>
  <c r="H622" i="2"/>
  <c r="H157" i="2"/>
  <c r="H697" i="2"/>
  <c r="H321" i="2"/>
  <c r="H86" i="2"/>
  <c r="H723" i="2"/>
  <c r="H318" i="2"/>
  <c r="H511" i="2"/>
  <c r="H290" i="2"/>
  <c r="H131" i="2"/>
  <c r="H224" i="2"/>
  <c r="H168" i="2"/>
  <c r="H34" i="2"/>
  <c r="H364" i="2"/>
  <c r="H184" i="2"/>
  <c r="H21" i="2"/>
  <c r="H93" i="2"/>
  <c r="H662" i="2"/>
  <c r="H497" i="2"/>
  <c r="H561" i="2"/>
  <c r="H648" i="2"/>
  <c r="H383" i="2"/>
  <c r="H328" i="2"/>
  <c r="H32" i="2"/>
  <c r="H94" i="2"/>
  <c r="H558" i="2"/>
  <c r="H51" i="2"/>
  <c r="H712" i="2"/>
  <c r="H529" i="2"/>
  <c r="H564" i="2"/>
  <c r="H578" i="2"/>
  <c r="H576" i="2"/>
  <c r="H347" i="2"/>
  <c r="H631" i="2"/>
  <c r="H721" i="2"/>
  <c r="H149" i="2"/>
  <c r="H430" i="2"/>
  <c r="H512" i="2"/>
  <c r="H260" i="2"/>
  <c r="H421" i="2"/>
  <c r="H357" i="2"/>
  <c r="H19" i="2"/>
  <c r="H476" i="2"/>
  <c r="H542" i="2"/>
  <c r="H281" i="2"/>
  <c r="H562" i="2"/>
  <c r="H246" i="2"/>
  <c r="H73" i="2"/>
  <c r="H346" i="2"/>
  <c r="H416" i="2"/>
  <c r="H597" i="2"/>
  <c r="H283" i="2"/>
  <c r="H195" i="2"/>
  <c r="H199" i="2"/>
  <c r="H469" i="2"/>
  <c r="H560" i="2"/>
  <c r="H134" i="2"/>
  <c r="H557" i="2"/>
  <c r="H33" i="2"/>
  <c r="H302" i="2"/>
  <c r="H447" i="2"/>
  <c r="H424" i="2"/>
  <c r="H174" i="2"/>
  <c r="H457" i="2"/>
  <c r="H536" i="2"/>
  <c r="H97" i="2"/>
  <c r="H362" i="2"/>
  <c r="H588" i="2"/>
  <c r="H706" i="2"/>
  <c r="H705" i="2"/>
  <c r="H468" i="2"/>
  <c r="H440" i="2"/>
  <c r="H715" i="2"/>
  <c r="H696" i="2"/>
  <c r="H488" i="2"/>
  <c r="H531" i="2"/>
  <c r="H477" i="2"/>
  <c r="H603" i="2"/>
  <c r="H310" i="2"/>
  <c r="H729" i="2"/>
  <c r="H218" i="2"/>
  <c r="H438" i="2"/>
  <c r="H592" i="2"/>
  <c r="H594" i="2"/>
  <c r="H80" i="2"/>
  <c r="H391" i="2"/>
  <c r="H606" i="2"/>
  <c r="H644" i="2"/>
  <c r="H161" i="2"/>
  <c r="H485" i="2"/>
  <c r="H384" i="2"/>
  <c r="H44" i="2"/>
  <c r="H475" i="2"/>
  <c r="H434" i="2"/>
  <c r="H322" i="2"/>
  <c r="H316" i="2"/>
  <c r="H429" i="2"/>
  <c r="H187" i="2"/>
  <c r="H258" i="2"/>
  <c r="H194" i="2"/>
  <c r="H581" i="2"/>
  <c r="H128" i="2"/>
  <c r="H92" i="2"/>
  <c r="H565" i="2"/>
  <c r="H76" i="2"/>
  <c r="H121" i="2"/>
  <c r="H647" i="2"/>
  <c r="H40" i="2"/>
  <c r="H651" i="2"/>
  <c r="H389" i="2"/>
  <c r="H716" i="2"/>
  <c r="H99" i="2"/>
  <c r="H172" i="2"/>
  <c r="H226" i="2"/>
  <c r="H495" i="2"/>
  <c r="H79" i="2"/>
  <c r="H278" i="2"/>
  <c r="H209" i="2"/>
  <c r="H62" i="2"/>
  <c r="H279" i="2"/>
  <c r="H52" i="2"/>
  <c r="H293" i="2"/>
  <c r="H642" i="2"/>
  <c r="H506" i="2"/>
  <c r="H613" i="2"/>
  <c r="H573" i="2"/>
  <c r="H675" i="2"/>
  <c r="H483" i="2"/>
  <c r="H48" i="2"/>
  <c r="H378" i="2"/>
  <c r="H637" i="2"/>
  <c r="H374" i="2"/>
  <c r="H221" i="2"/>
  <c r="H583" i="2"/>
  <c r="H653" i="2"/>
  <c r="H277" i="2"/>
  <c r="H307" i="2"/>
  <c r="H708" i="2"/>
  <c r="H601" i="2"/>
  <c r="H135" i="2"/>
  <c r="H42" i="2"/>
  <c r="H395" i="2"/>
  <c r="H235" i="2"/>
  <c r="H59" i="2"/>
  <c r="H401" i="2"/>
  <c r="H219" i="2"/>
  <c r="H694" i="2"/>
  <c r="H656" i="2"/>
  <c r="H414" i="2"/>
  <c r="H602" i="2"/>
  <c r="H270" i="2"/>
  <c r="H104" i="2"/>
  <c r="H269" i="2"/>
  <c r="H714" i="2"/>
  <c r="H256" i="2"/>
  <c r="H646" i="2"/>
  <c r="H217" i="2"/>
  <c r="H556" i="2"/>
  <c r="H106" i="2"/>
  <c r="H141" i="2"/>
  <c r="H133" i="2"/>
  <c r="H513" i="2"/>
  <c r="H732" i="2"/>
  <c r="H680" i="2"/>
  <c r="H36" i="2"/>
  <c r="H83" i="2"/>
  <c r="H537" i="2"/>
  <c r="H245" i="2"/>
  <c r="H621" i="2"/>
  <c r="H623" i="2"/>
  <c r="H709" i="2"/>
  <c r="H273" i="2"/>
  <c r="H508" i="2"/>
  <c r="H75" i="2"/>
  <c r="H170" i="2"/>
  <c r="H731" i="2"/>
  <c r="H299" i="2"/>
  <c r="H407" i="2"/>
  <c r="H523" i="2"/>
  <c r="H462" i="2"/>
  <c r="H489" i="2"/>
  <c r="H491" i="2"/>
  <c r="H701" i="2"/>
  <c r="H726" i="2"/>
  <c r="H681" i="2"/>
  <c r="H107" i="2"/>
  <c r="H630" i="2"/>
  <c r="H499" i="2"/>
  <c r="H593" i="2"/>
  <c r="H685" i="2"/>
  <c r="H437" i="2"/>
  <c r="H249" i="2"/>
  <c r="H673" i="2"/>
  <c r="H492" i="2"/>
  <c r="H335" i="2"/>
  <c r="H285" i="2"/>
  <c r="H254" i="2"/>
  <c r="H358" i="2"/>
  <c r="H85" i="2"/>
  <c r="H244" i="2"/>
  <c r="H530" i="2"/>
  <c r="H635" i="2"/>
  <c r="H385" i="2"/>
  <c r="H572" i="2"/>
  <c r="H191" i="2"/>
  <c r="H618" i="2"/>
  <c r="H470" i="2"/>
  <c r="H185" i="2"/>
  <c r="H392" i="2"/>
  <c r="H363" i="2"/>
  <c r="H301" i="2"/>
  <c r="H611" i="2"/>
  <c r="H582" i="2"/>
  <c r="H518" i="2"/>
  <c r="H717" i="2"/>
  <c r="H372" i="2"/>
  <c r="H304" i="2"/>
  <c r="H691" i="2"/>
  <c r="H515" i="2"/>
  <c r="H682" i="2"/>
  <c r="H284" i="2"/>
  <c r="H522" i="2"/>
  <c r="H388" i="2"/>
  <c r="H610" i="2"/>
  <c r="H533" i="2"/>
  <c r="H668" i="2"/>
  <c r="H638" i="2"/>
  <c r="H253" i="2"/>
  <c r="H319" i="2"/>
  <c r="H703" i="2"/>
  <c r="H683" i="2"/>
  <c r="H687" i="2"/>
  <c r="H612" i="2"/>
  <c r="H669" i="2"/>
  <c r="H479" i="2"/>
  <c r="H730" i="2"/>
  <c r="H464" i="2"/>
  <c r="H702" i="2"/>
  <c r="H559" i="2"/>
  <c r="H660" i="2"/>
  <c r="H659" i="2"/>
  <c r="H688" i="2"/>
  <c r="H686" i="2"/>
  <c r="H707" i="2"/>
  <c r="H700" i="2"/>
  <c r="H684" i="2"/>
  <c r="H719" i="2"/>
  <c r="H626" i="2"/>
  <c r="H596" i="2"/>
  <c r="H710" i="2"/>
  <c r="H711" i="2"/>
  <c r="H713" i="2"/>
  <c r="J51" i="3" l="1"/>
  <c r="K21" i="3"/>
  <c r="C111" i="3"/>
  <c r="C14" i="3"/>
  <c r="C48" i="3"/>
  <c r="K3" i="3"/>
  <c r="L29" i="3"/>
  <c r="C62" i="3"/>
  <c r="E88" i="3"/>
  <c r="J27" i="3"/>
  <c r="K79" i="3"/>
  <c r="O62" i="3"/>
  <c r="E84" i="3"/>
  <c r="J28" i="3"/>
  <c r="K83" i="3"/>
  <c r="C10" i="3"/>
  <c r="C68" i="3"/>
  <c r="F88" i="3"/>
  <c r="J84" i="3"/>
  <c r="C41" i="3"/>
  <c r="J37" i="3"/>
  <c r="C34" i="3"/>
  <c r="C12" i="3"/>
  <c r="F111" i="3"/>
  <c r="D121" i="3"/>
  <c r="G89" i="3"/>
  <c r="D93" i="3"/>
  <c r="C29" i="3"/>
  <c r="C35" i="3"/>
  <c r="D84" i="3"/>
  <c r="C126" i="3"/>
  <c r="C114" i="3"/>
  <c r="C109" i="3"/>
  <c r="C70" i="3"/>
  <c r="C86" i="3"/>
  <c r="C44" i="3"/>
  <c r="C43" i="3"/>
  <c r="D45" i="3"/>
  <c r="D62" i="3"/>
  <c r="E18" i="3"/>
  <c r="F18" i="3"/>
  <c r="H27" i="3"/>
  <c r="C96" i="3"/>
  <c r="C32" i="3"/>
  <c r="C46" i="3"/>
  <c r="D18" i="3"/>
  <c r="D28" i="3"/>
  <c r="F84" i="3"/>
  <c r="G88" i="3"/>
  <c r="K8" i="3"/>
  <c r="C18" i="3"/>
  <c r="D103" i="3"/>
  <c r="D111" i="3"/>
  <c r="E111" i="3"/>
  <c r="F81" i="3"/>
  <c r="G83" i="3"/>
  <c r="I37" i="3"/>
  <c r="C118" i="3"/>
  <c r="C107" i="3"/>
  <c r="D81" i="3"/>
  <c r="E81" i="3"/>
  <c r="F89" i="3"/>
  <c r="F10" i="3"/>
  <c r="G11" i="3"/>
  <c r="I18" i="3"/>
  <c r="C120" i="3"/>
  <c r="C78" i="3"/>
  <c r="D23" i="3"/>
  <c r="E89" i="3"/>
  <c r="E10" i="3"/>
  <c r="F53" i="3"/>
  <c r="F27" i="3"/>
  <c r="AR229" i="2"/>
  <c r="C110" i="3"/>
  <c r="D88" i="3"/>
  <c r="D10" i="3"/>
  <c r="E53" i="3"/>
  <c r="F34" i="3"/>
  <c r="F69" i="3"/>
  <c r="G36" i="3"/>
  <c r="I5" i="3"/>
  <c r="C115" i="3"/>
  <c r="J39" i="3"/>
  <c r="C50" i="3"/>
  <c r="C67" i="3"/>
  <c r="D53" i="3"/>
  <c r="D27" i="3"/>
  <c r="E34" i="3"/>
  <c r="E27" i="3"/>
  <c r="F83" i="3"/>
  <c r="F48" i="3"/>
  <c r="Q84" i="3"/>
  <c r="C77" i="3"/>
  <c r="C88" i="3"/>
  <c r="E48" i="3"/>
  <c r="F37" i="3"/>
  <c r="F5" i="3"/>
  <c r="G62" i="3"/>
  <c r="C54" i="3"/>
  <c r="C52" i="3"/>
  <c r="K68" i="3"/>
  <c r="C7" i="3"/>
  <c r="D37" i="3"/>
  <c r="D48" i="3"/>
  <c r="E37" i="3"/>
  <c r="E5" i="3"/>
  <c r="F14" i="3"/>
  <c r="F62" i="3"/>
  <c r="G38" i="3"/>
  <c r="R83" i="3"/>
  <c r="C22" i="3"/>
  <c r="D5" i="3"/>
  <c r="E14" i="3"/>
  <c r="F45" i="3"/>
  <c r="F28" i="3"/>
  <c r="H70" i="3"/>
  <c r="C49" i="3"/>
  <c r="C75" i="3"/>
  <c r="N22" i="3"/>
  <c r="C31" i="3"/>
  <c r="E45" i="3"/>
  <c r="E28" i="3"/>
  <c r="H45" i="3"/>
  <c r="S64" i="3"/>
  <c r="U64" i="3"/>
  <c r="T64" i="3"/>
  <c r="Q64" i="3"/>
  <c r="P64" i="3"/>
  <c r="V64" i="3"/>
  <c r="R64" i="3"/>
  <c r="O64" i="3"/>
  <c r="N64" i="3"/>
  <c r="L64" i="3"/>
  <c r="I64" i="3"/>
  <c r="K64" i="3"/>
  <c r="M64" i="3"/>
  <c r="J64" i="3"/>
  <c r="F64" i="3"/>
  <c r="H64" i="3"/>
  <c r="G64" i="3"/>
  <c r="U74" i="3"/>
  <c r="V74" i="3"/>
  <c r="Q74" i="3"/>
  <c r="P74" i="3"/>
  <c r="T74" i="3"/>
  <c r="R74" i="3"/>
  <c r="S74" i="3"/>
  <c r="M74" i="3"/>
  <c r="O74" i="3"/>
  <c r="N74" i="3"/>
  <c r="H74" i="3"/>
  <c r="D74" i="3"/>
  <c r="F74" i="3"/>
  <c r="L74" i="3"/>
  <c r="C74" i="3"/>
  <c r="K74" i="3"/>
  <c r="I74" i="3"/>
  <c r="C73" i="3"/>
  <c r="U124" i="3"/>
  <c r="T124" i="3"/>
  <c r="V124" i="3"/>
  <c r="N124" i="3"/>
  <c r="S124" i="3"/>
  <c r="R124" i="3"/>
  <c r="M124" i="3"/>
  <c r="K124" i="3"/>
  <c r="P124" i="3"/>
  <c r="O124" i="3"/>
  <c r="J124" i="3"/>
  <c r="Q124" i="3"/>
  <c r="H124" i="3"/>
  <c r="I124" i="3"/>
  <c r="C124" i="3"/>
  <c r="L124" i="3"/>
  <c r="U95" i="3"/>
  <c r="T95" i="3"/>
  <c r="V95" i="3"/>
  <c r="N95" i="3"/>
  <c r="S95" i="3"/>
  <c r="R95" i="3"/>
  <c r="M95" i="3"/>
  <c r="O95" i="3"/>
  <c r="P95" i="3"/>
  <c r="K95" i="3"/>
  <c r="Q95" i="3"/>
  <c r="L95" i="3"/>
  <c r="J95" i="3"/>
  <c r="H95" i="3"/>
  <c r="C95" i="3"/>
  <c r="I95" i="3"/>
  <c r="U51" i="3"/>
  <c r="T51" i="3"/>
  <c r="V51" i="3"/>
  <c r="N51" i="3"/>
  <c r="S51" i="3"/>
  <c r="R51" i="3"/>
  <c r="M51" i="3"/>
  <c r="Q51" i="3"/>
  <c r="K51" i="3"/>
  <c r="O51" i="3"/>
  <c r="P51" i="3"/>
  <c r="I51" i="3"/>
  <c r="G51" i="3"/>
  <c r="C51" i="3"/>
  <c r="C40" i="3"/>
  <c r="C106" i="3"/>
  <c r="C30" i="3"/>
  <c r="C72" i="3"/>
  <c r="D96" i="3"/>
  <c r="E105" i="3"/>
  <c r="E49" i="3"/>
  <c r="E74" i="3"/>
  <c r="F121" i="3"/>
  <c r="H97" i="3"/>
  <c r="I65" i="3"/>
  <c r="J65" i="3"/>
  <c r="K107" i="3"/>
  <c r="M49" i="3"/>
  <c r="S20" i="3"/>
  <c r="U20" i="3"/>
  <c r="T20" i="3"/>
  <c r="Q20" i="3"/>
  <c r="P20" i="3"/>
  <c r="R20" i="3"/>
  <c r="M20" i="3"/>
  <c r="L20" i="3"/>
  <c r="I20" i="3"/>
  <c r="V20" i="3"/>
  <c r="K20" i="3"/>
  <c r="O20" i="3"/>
  <c r="J20" i="3"/>
  <c r="N20" i="3"/>
  <c r="F20" i="3"/>
  <c r="H20" i="3"/>
  <c r="S42" i="3"/>
  <c r="U42" i="3"/>
  <c r="T42" i="3"/>
  <c r="Q42" i="3"/>
  <c r="V42" i="3"/>
  <c r="P42" i="3"/>
  <c r="R42" i="3"/>
  <c r="M42" i="3"/>
  <c r="I42" i="3"/>
  <c r="L42" i="3"/>
  <c r="K42" i="3"/>
  <c r="O42" i="3"/>
  <c r="J42" i="3"/>
  <c r="F42" i="3"/>
  <c r="N42" i="3"/>
  <c r="H42" i="3"/>
  <c r="G42" i="3"/>
  <c r="U19" i="3"/>
  <c r="V19" i="3"/>
  <c r="Q19" i="3"/>
  <c r="L19" i="3"/>
  <c r="T19" i="3"/>
  <c r="S19" i="3"/>
  <c r="P19" i="3"/>
  <c r="R19" i="3"/>
  <c r="M19" i="3"/>
  <c r="O19" i="3"/>
  <c r="N19" i="3"/>
  <c r="H19" i="3"/>
  <c r="I19" i="3"/>
  <c r="K19" i="3"/>
  <c r="D19" i="3"/>
  <c r="J19" i="3"/>
  <c r="F19" i="3"/>
  <c r="G19" i="3"/>
  <c r="C19" i="3"/>
  <c r="E73" i="3"/>
  <c r="U123" i="3"/>
  <c r="T123" i="3"/>
  <c r="V123" i="3"/>
  <c r="N123" i="3"/>
  <c r="S123" i="3"/>
  <c r="R123" i="3"/>
  <c r="O123" i="3"/>
  <c r="M123" i="3"/>
  <c r="P123" i="3"/>
  <c r="H123" i="3"/>
  <c r="Q123" i="3"/>
  <c r="J123" i="3"/>
  <c r="I123" i="3"/>
  <c r="F123" i="3"/>
  <c r="L123" i="3"/>
  <c r="K123" i="3"/>
  <c r="E123" i="3"/>
  <c r="U118" i="3"/>
  <c r="T118" i="3"/>
  <c r="V118" i="3"/>
  <c r="N118" i="3"/>
  <c r="S118" i="3"/>
  <c r="R118" i="3"/>
  <c r="O118" i="3"/>
  <c r="P118" i="3"/>
  <c r="Q118" i="3"/>
  <c r="H118" i="3"/>
  <c r="M118" i="3"/>
  <c r="J118" i="3"/>
  <c r="G118" i="3"/>
  <c r="K118" i="3"/>
  <c r="L118" i="3"/>
  <c r="F118" i="3"/>
  <c r="I118" i="3"/>
  <c r="E118" i="3"/>
  <c r="U50" i="3"/>
  <c r="T50" i="3"/>
  <c r="V50" i="3"/>
  <c r="N50" i="3"/>
  <c r="S50" i="3"/>
  <c r="R50" i="3"/>
  <c r="O50" i="3"/>
  <c r="Q50" i="3"/>
  <c r="M50" i="3"/>
  <c r="P50" i="3"/>
  <c r="H50" i="3"/>
  <c r="J50" i="3"/>
  <c r="G50" i="3"/>
  <c r="F50" i="3"/>
  <c r="K50" i="3"/>
  <c r="E50" i="3"/>
  <c r="U113" i="3"/>
  <c r="T113" i="3"/>
  <c r="V113" i="3"/>
  <c r="N113" i="3"/>
  <c r="S113" i="3"/>
  <c r="R113" i="3"/>
  <c r="O113" i="3"/>
  <c r="P113" i="3"/>
  <c r="H113" i="3"/>
  <c r="Q113" i="3"/>
  <c r="J113" i="3"/>
  <c r="M113" i="3"/>
  <c r="K113" i="3"/>
  <c r="F113" i="3"/>
  <c r="I113" i="3"/>
  <c r="L113" i="3"/>
  <c r="G113" i="3"/>
  <c r="E113" i="3"/>
  <c r="U41" i="3"/>
  <c r="T41" i="3"/>
  <c r="V41" i="3"/>
  <c r="N41" i="3"/>
  <c r="R41" i="3"/>
  <c r="S41" i="3"/>
  <c r="O41" i="3"/>
  <c r="Q41" i="3"/>
  <c r="H41" i="3"/>
  <c r="J41" i="3"/>
  <c r="L41" i="3"/>
  <c r="F41" i="3"/>
  <c r="P41" i="3"/>
  <c r="K41" i="3"/>
  <c r="G41" i="3"/>
  <c r="E41" i="3"/>
  <c r="I41" i="3"/>
  <c r="U87" i="3"/>
  <c r="T87" i="3"/>
  <c r="V87" i="3"/>
  <c r="S87" i="3"/>
  <c r="N87" i="3"/>
  <c r="R87" i="3"/>
  <c r="O87" i="3"/>
  <c r="Q87" i="3"/>
  <c r="M87" i="3"/>
  <c r="P87" i="3"/>
  <c r="H87" i="3"/>
  <c r="J87" i="3"/>
  <c r="K87" i="3"/>
  <c r="I87" i="3"/>
  <c r="F87" i="3"/>
  <c r="E87" i="3"/>
  <c r="U106" i="3"/>
  <c r="T106" i="3"/>
  <c r="V106" i="3"/>
  <c r="N106" i="3"/>
  <c r="R106" i="3"/>
  <c r="S106" i="3"/>
  <c r="O106" i="3"/>
  <c r="P106" i="3"/>
  <c r="H106" i="3"/>
  <c r="Q106" i="3"/>
  <c r="J106" i="3"/>
  <c r="G106" i="3"/>
  <c r="F106" i="3"/>
  <c r="M106" i="3"/>
  <c r="L106" i="3"/>
  <c r="I106" i="3"/>
  <c r="K106" i="3"/>
  <c r="E106" i="3"/>
  <c r="U6" i="3"/>
  <c r="T6" i="3"/>
  <c r="V6" i="3"/>
  <c r="S6" i="3"/>
  <c r="N6" i="3"/>
  <c r="R6" i="3"/>
  <c r="O6" i="3"/>
  <c r="L6" i="3"/>
  <c r="M6" i="3"/>
  <c r="Q6" i="3"/>
  <c r="H6" i="3"/>
  <c r="J6" i="3"/>
  <c r="I6" i="3"/>
  <c r="K6" i="3"/>
  <c r="F6" i="3"/>
  <c r="P6" i="3"/>
  <c r="G6" i="3"/>
  <c r="E6" i="3"/>
  <c r="U24" i="3"/>
  <c r="T24" i="3"/>
  <c r="V24" i="3"/>
  <c r="N24" i="3"/>
  <c r="R24" i="3"/>
  <c r="S24" i="3"/>
  <c r="O24" i="3"/>
  <c r="Q24" i="3"/>
  <c r="K24" i="3"/>
  <c r="P24" i="3"/>
  <c r="H24" i="3"/>
  <c r="L24" i="3"/>
  <c r="J24" i="3"/>
  <c r="M24" i="3"/>
  <c r="F24" i="3"/>
  <c r="I24" i="3"/>
  <c r="E24" i="3"/>
  <c r="U4" i="3"/>
  <c r="T4" i="3"/>
  <c r="V4" i="3"/>
  <c r="S4" i="3"/>
  <c r="N4" i="3"/>
  <c r="R4" i="3"/>
  <c r="O4" i="3"/>
  <c r="Q4" i="3"/>
  <c r="L4" i="3"/>
  <c r="P4" i="3"/>
  <c r="K4" i="3"/>
  <c r="M4" i="3"/>
  <c r="H4" i="3"/>
  <c r="J4" i="3"/>
  <c r="G4" i="3"/>
  <c r="F4" i="3"/>
  <c r="E4" i="3"/>
  <c r="U16" i="3"/>
  <c r="T16" i="3"/>
  <c r="V16" i="3"/>
  <c r="N16" i="3"/>
  <c r="R16" i="3"/>
  <c r="S16" i="3"/>
  <c r="O16" i="3"/>
  <c r="K16" i="3"/>
  <c r="H16" i="3"/>
  <c r="Q16" i="3"/>
  <c r="J16" i="3"/>
  <c r="P16" i="3"/>
  <c r="I16" i="3"/>
  <c r="F16" i="3"/>
  <c r="G16" i="3"/>
  <c r="L16" i="3"/>
  <c r="E16" i="3"/>
  <c r="C117" i="3"/>
  <c r="C25" i="3"/>
  <c r="C82" i="3"/>
  <c r="D95" i="3"/>
  <c r="D40" i="3"/>
  <c r="E94" i="3"/>
  <c r="E20" i="3"/>
  <c r="E31" i="3"/>
  <c r="F120" i="3"/>
  <c r="F7" i="3"/>
  <c r="H102" i="3"/>
  <c r="M41" i="3"/>
  <c r="S32" i="3"/>
  <c r="U32" i="3"/>
  <c r="T32" i="3"/>
  <c r="Q32" i="3"/>
  <c r="P32" i="3"/>
  <c r="V32" i="3"/>
  <c r="R32" i="3"/>
  <c r="M32" i="3"/>
  <c r="I32" i="3"/>
  <c r="K32" i="3"/>
  <c r="O32" i="3"/>
  <c r="L32" i="3"/>
  <c r="J32" i="3"/>
  <c r="H32" i="3"/>
  <c r="G32" i="3"/>
  <c r="F32" i="3"/>
  <c r="U98" i="3"/>
  <c r="V98" i="3"/>
  <c r="Q98" i="3"/>
  <c r="P98" i="3"/>
  <c r="S98" i="3"/>
  <c r="R98" i="3"/>
  <c r="M98" i="3"/>
  <c r="L98" i="3"/>
  <c r="T98" i="3"/>
  <c r="O98" i="3"/>
  <c r="N98" i="3"/>
  <c r="H98" i="3"/>
  <c r="I98" i="3"/>
  <c r="D98" i="3"/>
  <c r="F98" i="3"/>
  <c r="C98" i="3"/>
  <c r="K98" i="3"/>
  <c r="U122" i="3"/>
  <c r="T122" i="3"/>
  <c r="V122" i="3"/>
  <c r="N122" i="3"/>
  <c r="S122" i="3"/>
  <c r="P122" i="3"/>
  <c r="M122" i="3"/>
  <c r="O122" i="3"/>
  <c r="Q122" i="3"/>
  <c r="I122" i="3"/>
  <c r="K122" i="3"/>
  <c r="R122" i="3"/>
  <c r="J122" i="3"/>
  <c r="D122" i="3"/>
  <c r="H122" i="3"/>
  <c r="F122" i="3"/>
  <c r="C122" i="3"/>
  <c r="L122" i="3"/>
  <c r="E122" i="3"/>
  <c r="G122" i="3"/>
  <c r="U55" i="3"/>
  <c r="T55" i="3"/>
  <c r="V55" i="3"/>
  <c r="N55" i="3"/>
  <c r="S55" i="3"/>
  <c r="P55" i="3"/>
  <c r="M55" i="3"/>
  <c r="O55" i="3"/>
  <c r="Q55" i="3"/>
  <c r="I55" i="3"/>
  <c r="K55" i="3"/>
  <c r="R55" i="3"/>
  <c r="J55" i="3"/>
  <c r="D55" i="3"/>
  <c r="L55" i="3"/>
  <c r="F55" i="3"/>
  <c r="C55" i="3"/>
  <c r="H55" i="3"/>
  <c r="E55" i="3"/>
  <c r="U108" i="3"/>
  <c r="T108" i="3"/>
  <c r="V108" i="3"/>
  <c r="N108" i="3"/>
  <c r="P108" i="3"/>
  <c r="S108" i="3"/>
  <c r="M108" i="3"/>
  <c r="O108" i="3"/>
  <c r="Q108" i="3"/>
  <c r="I108" i="3"/>
  <c r="R108" i="3"/>
  <c r="K108" i="3"/>
  <c r="J108" i="3"/>
  <c r="D108" i="3"/>
  <c r="F108" i="3"/>
  <c r="C108" i="3"/>
  <c r="E108" i="3"/>
  <c r="L108" i="3"/>
  <c r="U26" i="3"/>
  <c r="T26" i="3"/>
  <c r="V26" i="3"/>
  <c r="N26" i="3"/>
  <c r="P26" i="3"/>
  <c r="S26" i="3"/>
  <c r="M26" i="3"/>
  <c r="O26" i="3"/>
  <c r="Q26" i="3"/>
  <c r="I26" i="3"/>
  <c r="K26" i="3"/>
  <c r="J26" i="3"/>
  <c r="D26" i="3"/>
  <c r="H26" i="3"/>
  <c r="F26" i="3"/>
  <c r="L26" i="3"/>
  <c r="C26" i="3"/>
  <c r="R26" i="3"/>
  <c r="E26" i="3"/>
  <c r="U66" i="3"/>
  <c r="T66" i="3"/>
  <c r="V66" i="3"/>
  <c r="N66" i="3"/>
  <c r="P66" i="3"/>
  <c r="M66" i="3"/>
  <c r="S66" i="3"/>
  <c r="O66" i="3"/>
  <c r="Q66" i="3"/>
  <c r="L66" i="3"/>
  <c r="I66" i="3"/>
  <c r="K66" i="3"/>
  <c r="R66" i="3"/>
  <c r="J66" i="3"/>
  <c r="D66" i="3"/>
  <c r="F66" i="3"/>
  <c r="C66" i="3"/>
  <c r="H66" i="3"/>
  <c r="G66" i="3"/>
  <c r="E66" i="3"/>
  <c r="U97" i="3"/>
  <c r="T97" i="3"/>
  <c r="V97" i="3"/>
  <c r="S97" i="3"/>
  <c r="N97" i="3"/>
  <c r="P97" i="3"/>
  <c r="M97" i="3"/>
  <c r="O97" i="3"/>
  <c r="Q97" i="3"/>
  <c r="I97" i="3"/>
  <c r="K97" i="3"/>
  <c r="R97" i="3"/>
  <c r="L97" i="3"/>
  <c r="J97" i="3"/>
  <c r="D97" i="3"/>
  <c r="F97" i="3"/>
  <c r="C97" i="3"/>
  <c r="E97" i="3"/>
  <c r="U56" i="3"/>
  <c r="T56" i="3"/>
  <c r="V56" i="3"/>
  <c r="N56" i="3"/>
  <c r="P56" i="3"/>
  <c r="M56" i="3"/>
  <c r="S56" i="3"/>
  <c r="O56" i="3"/>
  <c r="Q56" i="3"/>
  <c r="I56" i="3"/>
  <c r="R56" i="3"/>
  <c r="K56" i="3"/>
  <c r="J56" i="3"/>
  <c r="L56" i="3"/>
  <c r="D56" i="3"/>
  <c r="H56" i="3"/>
  <c r="F56" i="3"/>
  <c r="C56" i="3"/>
  <c r="E56" i="3"/>
  <c r="U9" i="3"/>
  <c r="T9" i="3"/>
  <c r="V9" i="3"/>
  <c r="S9" i="3"/>
  <c r="N9" i="3"/>
  <c r="P9" i="3"/>
  <c r="R9" i="3"/>
  <c r="M9" i="3"/>
  <c r="O9" i="3"/>
  <c r="Q9" i="3"/>
  <c r="I9" i="3"/>
  <c r="K9" i="3"/>
  <c r="J9" i="3"/>
  <c r="D9" i="3"/>
  <c r="F9" i="3"/>
  <c r="L9" i="3"/>
  <c r="G9" i="3"/>
  <c r="C9" i="3"/>
  <c r="H9" i="3"/>
  <c r="E9" i="3"/>
  <c r="U13" i="3"/>
  <c r="T13" i="3"/>
  <c r="V13" i="3"/>
  <c r="N13" i="3"/>
  <c r="P13" i="3"/>
  <c r="R13" i="3"/>
  <c r="M13" i="3"/>
  <c r="S13" i="3"/>
  <c r="O13" i="3"/>
  <c r="Q13" i="3"/>
  <c r="I13" i="3"/>
  <c r="K13" i="3"/>
  <c r="L13" i="3"/>
  <c r="J13" i="3"/>
  <c r="D13" i="3"/>
  <c r="F13" i="3"/>
  <c r="C13" i="3"/>
  <c r="E13" i="3"/>
  <c r="G13" i="3"/>
  <c r="U60" i="3"/>
  <c r="T60" i="3"/>
  <c r="V60" i="3"/>
  <c r="S60" i="3"/>
  <c r="N60" i="3"/>
  <c r="P60" i="3"/>
  <c r="R60" i="3"/>
  <c r="M60" i="3"/>
  <c r="O60" i="3"/>
  <c r="Q60" i="3"/>
  <c r="L60" i="3"/>
  <c r="I60" i="3"/>
  <c r="K60" i="3"/>
  <c r="J60" i="3"/>
  <c r="D60" i="3"/>
  <c r="H60" i="3"/>
  <c r="F60" i="3"/>
  <c r="C60" i="3"/>
  <c r="E60" i="3"/>
  <c r="C80" i="3"/>
  <c r="C59" i="3"/>
  <c r="C24" i="3"/>
  <c r="D118" i="3"/>
  <c r="E98" i="3"/>
  <c r="F119" i="3"/>
  <c r="G98" i="3"/>
  <c r="G74" i="3"/>
  <c r="H90" i="3"/>
  <c r="J74" i="3"/>
  <c r="M16" i="3"/>
  <c r="U101" i="3"/>
  <c r="T101" i="3"/>
  <c r="Q101" i="3"/>
  <c r="V101" i="3"/>
  <c r="S101" i="3"/>
  <c r="P101" i="3"/>
  <c r="R101" i="3"/>
  <c r="M101" i="3"/>
  <c r="I101" i="3"/>
  <c r="K101" i="3"/>
  <c r="O101" i="3"/>
  <c r="J101" i="3"/>
  <c r="H101" i="3"/>
  <c r="F101" i="3"/>
  <c r="T100" i="3"/>
  <c r="V100" i="3"/>
  <c r="S100" i="3"/>
  <c r="P100" i="3"/>
  <c r="R100" i="3"/>
  <c r="U100" i="3"/>
  <c r="Q100" i="3"/>
  <c r="O100" i="3"/>
  <c r="H100" i="3"/>
  <c r="J100" i="3"/>
  <c r="N100" i="3"/>
  <c r="L100" i="3"/>
  <c r="I100" i="3"/>
  <c r="E100" i="3"/>
  <c r="M100" i="3"/>
  <c r="K100" i="3"/>
  <c r="G100" i="3"/>
  <c r="T117" i="3"/>
  <c r="V117" i="3"/>
  <c r="S117" i="3"/>
  <c r="P117" i="3"/>
  <c r="U117" i="3"/>
  <c r="R117" i="3"/>
  <c r="Q117" i="3"/>
  <c r="H117" i="3"/>
  <c r="M117" i="3"/>
  <c r="J117" i="3"/>
  <c r="L117" i="3"/>
  <c r="K117" i="3"/>
  <c r="I117" i="3"/>
  <c r="E117" i="3"/>
  <c r="O117" i="3"/>
  <c r="N117" i="3"/>
  <c r="T93" i="3"/>
  <c r="V93" i="3"/>
  <c r="U93" i="3"/>
  <c r="P93" i="3"/>
  <c r="S93" i="3"/>
  <c r="R93" i="3"/>
  <c r="Q93" i="3"/>
  <c r="M93" i="3"/>
  <c r="O93" i="3"/>
  <c r="H93" i="3"/>
  <c r="J93" i="3"/>
  <c r="N93" i="3"/>
  <c r="L93" i="3"/>
  <c r="G93" i="3"/>
  <c r="E93" i="3"/>
  <c r="K93" i="3"/>
  <c r="T112" i="3"/>
  <c r="V112" i="3"/>
  <c r="P112" i="3"/>
  <c r="S112" i="3"/>
  <c r="R112" i="3"/>
  <c r="Q112" i="3"/>
  <c r="M112" i="3"/>
  <c r="H112" i="3"/>
  <c r="J112" i="3"/>
  <c r="U112" i="3"/>
  <c r="L112" i="3"/>
  <c r="K112" i="3"/>
  <c r="I112" i="3"/>
  <c r="G112" i="3"/>
  <c r="O112" i="3"/>
  <c r="N112" i="3"/>
  <c r="E112" i="3"/>
  <c r="T46" i="3"/>
  <c r="V46" i="3"/>
  <c r="P46" i="3"/>
  <c r="R46" i="3"/>
  <c r="S46" i="3"/>
  <c r="Q46" i="3"/>
  <c r="U46" i="3"/>
  <c r="O46" i="3"/>
  <c r="H46" i="3"/>
  <c r="J46" i="3"/>
  <c r="N46" i="3"/>
  <c r="L46" i="3"/>
  <c r="G46" i="3"/>
  <c r="E46" i="3"/>
  <c r="K46" i="3"/>
  <c r="I46" i="3"/>
  <c r="M46" i="3"/>
  <c r="T91" i="3"/>
  <c r="V91" i="3"/>
  <c r="S91" i="3"/>
  <c r="P91" i="3"/>
  <c r="R91" i="3"/>
  <c r="U91" i="3"/>
  <c r="Q91" i="3"/>
  <c r="M91" i="3"/>
  <c r="L91" i="3"/>
  <c r="H91" i="3"/>
  <c r="J91" i="3"/>
  <c r="K91" i="3"/>
  <c r="I91" i="3"/>
  <c r="O91" i="3"/>
  <c r="N91" i="3"/>
  <c r="E91" i="3"/>
  <c r="G91" i="3"/>
  <c r="T25" i="3"/>
  <c r="V25" i="3"/>
  <c r="S25" i="3"/>
  <c r="P25" i="3"/>
  <c r="R25" i="3"/>
  <c r="U25" i="3"/>
  <c r="Q25" i="3"/>
  <c r="O25" i="3"/>
  <c r="H25" i="3"/>
  <c r="J25" i="3"/>
  <c r="N25" i="3"/>
  <c r="L25" i="3"/>
  <c r="G25" i="3"/>
  <c r="M25" i="3"/>
  <c r="I25" i="3"/>
  <c r="E25" i="3"/>
  <c r="K25" i="3"/>
  <c r="T67" i="3"/>
  <c r="V67" i="3"/>
  <c r="S67" i="3"/>
  <c r="P67" i="3"/>
  <c r="R67" i="3"/>
  <c r="U67" i="3"/>
  <c r="Q67" i="3"/>
  <c r="L67" i="3"/>
  <c r="M67" i="3"/>
  <c r="H67" i="3"/>
  <c r="J67" i="3"/>
  <c r="N67" i="3"/>
  <c r="O67" i="3"/>
  <c r="K67" i="3"/>
  <c r="E67" i="3"/>
  <c r="T69" i="3"/>
  <c r="V69" i="3"/>
  <c r="S69" i="3"/>
  <c r="P69" i="3"/>
  <c r="R69" i="3"/>
  <c r="U69" i="3"/>
  <c r="Q69" i="3"/>
  <c r="O69" i="3"/>
  <c r="H69" i="3"/>
  <c r="J69" i="3"/>
  <c r="N69" i="3"/>
  <c r="L69" i="3"/>
  <c r="M69" i="3"/>
  <c r="I69" i="3"/>
  <c r="E69" i="3"/>
  <c r="K69" i="3"/>
  <c r="G69" i="3"/>
  <c r="T29" i="3"/>
  <c r="V29" i="3"/>
  <c r="S29" i="3"/>
  <c r="P29" i="3"/>
  <c r="U29" i="3"/>
  <c r="R29" i="3"/>
  <c r="O29" i="3"/>
  <c r="Q29" i="3"/>
  <c r="N29" i="3"/>
  <c r="M29" i="3"/>
  <c r="H29" i="3"/>
  <c r="J29" i="3"/>
  <c r="G29" i="3"/>
  <c r="K29" i="3"/>
  <c r="E29" i="3"/>
  <c r="I29" i="3"/>
  <c r="C101" i="3"/>
  <c r="C113" i="3"/>
  <c r="C90" i="3"/>
  <c r="C69" i="3"/>
  <c r="C42" i="3"/>
  <c r="D117" i="3"/>
  <c r="D59" i="3"/>
  <c r="E124" i="3"/>
  <c r="E51" i="3"/>
  <c r="E75" i="3"/>
  <c r="F95" i="3"/>
  <c r="F25" i="3"/>
  <c r="F29" i="3"/>
  <c r="G108" i="3"/>
  <c r="G56" i="3"/>
  <c r="H103" i="3"/>
  <c r="H75" i="3"/>
  <c r="N101" i="3"/>
  <c r="U80" i="3"/>
  <c r="T80" i="3"/>
  <c r="V80" i="3"/>
  <c r="Q80" i="3"/>
  <c r="P80" i="3"/>
  <c r="S80" i="3"/>
  <c r="R80" i="3"/>
  <c r="O80" i="3"/>
  <c r="N80" i="3"/>
  <c r="I80" i="3"/>
  <c r="M80" i="3"/>
  <c r="K80" i="3"/>
  <c r="H80" i="3"/>
  <c r="J80" i="3"/>
  <c r="F80" i="3"/>
  <c r="L80" i="3"/>
  <c r="G80" i="3"/>
  <c r="S17" i="3"/>
  <c r="U17" i="3"/>
  <c r="T17" i="3"/>
  <c r="Q17" i="3"/>
  <c r="V17" i="3"/>
  <c r="P17" i="3"/>
  <c r="R17" i="3"/>
  <c r="O17" i="3"/>
  <c r="N17" i="3"/>
  <c r="I17" i="3"/>
  <c r="M17" i="3"/>
  <c r="K17" i="3"/>
  <c r="H17" i="3"/>
  <c r="G17" i="3"/>
  <c r="J17" i="3"/>
  <c r="F17" i="3"/>
  <c r="U2" i="3"/>
  <c r="V2" i="3"/>
  <c r="Q2" i="3"/>
  <c r="L2" i="3"/>
  <c r="P2" i="3"/>
  <c r="R2" i="3"/>
  <c r="S2" i="3"/>
  <c r="M2" i="3"/>
  <c r="O2" i="3"/>
  <c r="N2" i="3"/>
  <c r="H2" i="3"/>
  <c r="T2" i="3"/>
  <c r="D2" i="3"/>
  <c r="F2" i="3"/>
  <c r="I2" i="3"/>
  <c r="C2" i="3"/>
  <c r="K2" i="3"/>
  <c r="V99" i="3"/>
  <c r="U99" i="3"/>
  <c r="P99" i="3"/>
  <c r="R99" i="3"/>
  <c r="T99" i="3"/>
  <c r="O99" i="3"/>
  <c r="Q99" i="3"/>
  <c r="M99" i="3"/>
  <c r="K99" i="3"/>
  <c r="S99" i="3"/>
  <c r="N99" i="3"/>
  <c r="L99" i="3"/>
  <c r="F99" i="3"/>
  <c r="I99" i="3"/>
  <c r="E99" i="3"/>
  <c r="G99" i="3"/>
  <c r="V115" i="3"/>
  <c r="U115" i="3"/>
  <c r="S115" i="3"/>
  <c r="P115" i="3"/>
  <c r="T115" i="3"/>
  <c r="R115" i="3"/>
  <c r="O115" i="3"/>
  <c r="Q115" i="3"/>
  <c r="N115" i="3"/>
  <c r="K115" i="3"/>
  <c r="L115" i="3"/>
  <c r="F115" i="3"/>
  <c r="M115" i="3"/>
  <c r="J115" i="3"/>
  <c r="I115" i="3"/>
  <c r="H115" i="3"/>
  <c r="E115" i="3"/>
  <c r="G115" i="3"/>
  <c r="V116" i="3"/>
  <c r="U116" i="3"/>
  <c r="P116" i="3"/>
  <c r="S116" i="3"/>
  <c r="R116" i="3"/>
  <c r="O116" i="3"/>
  <c r="Q116" i="3"/>
  <c r="T116" i="3"/>
  <c r="K116" i="3"/>
  <c r="N116" i="3"/>
  <c r="L116" i="3"/>
  <c r="G116" i="3"/>
  <c r="F116" i="3"/>
  <c r="M116" i="3"/>
  <c r="C116" i="3"/>
  <c r="E116" i="3"/>
  <c r="J116" i="3"/>
  <c r="I116" i="3"/>
  <c r="H116" i="3"/>
  <c r="V47" i="3"/>
  <c r="U47" i="3"/>
  <c r="P47" i="3"/>
  <c r="S47" i="3"/>
  <c r="R47" i="3"/>
  <c r="T47" i="3"/>
  <c r="O47" i="3"/>
  <c r="Q47" i="3"/>
  <c r="L47" i="3"/>
  <c r="N47" i="3"/>
  <c r="K47" i="3"/>
  <c r="M47" i="3"/>
  <c r="G47" i="3"/>
  <c r="F47" i="3"/>
  <c r="I47" i="3"/>
  <c r="J47" i="3"/>
  <c r="C47" i="3"/>
  <c r="E47" i="3"/>
  <c r="V85" i="3"/>
  <c r="U85" i="3"/>
  <c r="P85" i="3"/>
  <c r="T85" i="3"/>
  <c r="R85" i="3"/>
  <c r="S85" i="3"/>
  <c r="O85" i="3"/>
  <c r="Q85" i="3"/>
  <c r="L85" i="3"/>
  <c r="K85" i="3"/>
  <c r="N85" i="3"/>
  <c r="M85" i="3"/>
  <c r="G85" i="3"/>
  <c r="F85" i="3"/>
  <c r="C85" i="3"/>
  <c r="H85" i="3"/>
  <c r="E85" i="3"/>
  <c r="I85" i="3"/>
  <c r="J85" i="3"/>
  <c r="V63" i="3"/>
  <c r="U63" i="3"/>
  <c r="P63" i="3"/>
  <c r="R63" i="3"/>
  <c r="O63" i="3"/>
  <c r="Q63" i="3"/>
  <c r="L63" i="3"/>
  <c r="T63" i="3"/>
  <c r="N63" i="3"/>
  <c r="K63" i="3"/>
  <c r="M63" i="3"/>
  <c r="S63" i="3"/>
  <c r="G63" i="3"/>
  <c r="I63" i="3"/>
  <c r="F63" i="3"/>
  <c r="J63" i="3"/>
  <c r="C63" i="3"/>
  <c r="E63" i="3"/>
  <c r="H63" i="3"/>
  <c r="V102" i="3"/>
  <c r="U102" i="3"/>
  <c r="P102" i="3"/>
  <c r="R102" i="3"/>
  <c r="T102" i="3"/>
  <c r="S102" i="3"/>
  <c r="O102" i="3"/>
  <c r="Q102" i="3"/>
  <c r="L102" i="3"/>
  <c r="K102" i="3"/>
  <c r="N102" i="3"/>
  <c r="M102" i="3"/>
  <c r="G102" i="3"/>
  <c r="F102" i="3"/>
  <c r="C102" i="3"/>
  <c r="I102" i="3"/>
  <c r="E102" i="3"/>
  <c r="J102" i="3"/>
  <c r="C123" i="3"/>
  <c r="C112" i="3"/>
  <c r="C33" i="3"/>
  <c r="C16" i="3"/>
  <c r="D115" i="3"/>
  <c r="D113" i="3"/>
  <c r="D64" i="3"/>
  <c r="D17" i="3"/>
  <c r="E64" i="3"/>
  <c r="F117" i="3"/>
  <c r="H114" i="3"/>
  <c r="I67" i="3"/>
  <c r="J2" i="3"/>
  <c r="S33" i="3"/>
  <c r="U33" i="3"/>
  <c r="T33" i="3"/>
  <c r="Q33" i="3"/>
  <c r="P33" i="3"/>
  <c r="R33" i="3"/>
  <c r="O33" i="3"/>
  <c r="N33" i="3"/>
  <c r="I33" i="3"/>
  <c r="V33" i="3"/>
  <c r="K33" i="3"/>
  <c r="L33" i="3"/>
  <c r="H33" i="3"/>
  <c r="G33" i="3"/>
  <c r="J33" i="3"/>
  <c r="F33" i="3"/>
  <c r="M33" i="3"/>
  <c r="D32" i="3"/>
  <c r="L17" i="3"/>
  <c r="U71" i="3"/>
  <c r="V71" i="3"/>
  <c r="Q71" i="3"/>
  <c r="S71" i="3"/>
  <c r="P71" i="3"/>
  <c r="R71" i="3"/>
  <c r="M71" i="3"/>
  <c r="T71" i="3"/>
  <c r="O71" i="3"/>
  <c r="N71" i="3"/>
  <c r="L71" i="3"/>
  <c r="H71" i="3"/>
  <c r="K71" i="3"/>
  <c r="D71" i="3"/>
  <c r="I71" i="3"/>
  <c r="J71" i="3"/>
  <c r="F71" i="3"/>
  <c r="C71" i="3"/>
  <c r="T121" i="3"/>
  <c r="V121" i="3"/>
  <c r="U121" i="3"/>
  <c r="R121" i="3"/>
  <c r="Q121" i="3"/>
  <c r="M121" i="3"/>
  <c r="S121" i="3"/>
  <c r="P121" i="3"/>
  <c r="O121" i="3"/>
  <c r="J121" i="3"/>
  <c r="N121" i="3"/>
  <c r="L121" i="3"/>
  <c r="I121" i="3"/>
  <c r="H121" i="3"/>
  <c r="K121" i="3"/>
  <c r="G121" i="3"/>
  <c r="T77" i="3"/>
  <c r="V77" i="3"/>
  <c r="U77" i="3"/>
  <c r="R77" i="3"/>
  <c r="Q77" i="3"/>
  <c r="N77" i="3"/>
  <c r="S77" i="3"/>
  <c r="M77" i="3"/>
  <c r="J77" i="3"/>
  <c r="L77" i="3"/>
  <c r="K77" i="3"/>
  <c r="I77" i="3"/>
  <c r="H77" i="3"/>
  <c r="O77" i="3"/>
  <c r="G77" i="3"/>
  <c r="P77" i="3"/>
  <c r="C100" i="3"/>
  <c r="C105" i="3"/>
  <c r="C87" i="3"/>
  <c r="D101" i="3"/>
  <c r="D77" i="3"/>
  <c r="D112" i="3"/>
  <c r="E19" i="3"/>
  <c r="F77" i="3"/>
  <c r="H51" i="3"/>
  <c r="H13" i="3"/>
  <c r="L101" i="3"/>
  <c r="N32" i="3"/>
  <c r="U96" i="3"/>
  <c r="T96" i="3"/>
  <c r="Q96" i="3"/>
  <c r="V96" i="3"/>
  <c r="S96" i="3"/>
  <c r="P96" i="3"/>
  <c r="R96" i="3"/>
  <c r="O96" i="3"/>
  <c r="N96" i="3"/>
  <c r="I96" i="3"/>
  <c r="K96" i="3"/>
  <c r="M96" i="3"/>
  <c r="G96" i="3"/>
  <c r="L96" i="3"/>
  <c r="F96" i="3"/>
  <c r="J96" i="3"/>
  <c r="H96" i="3"/>
  <c r="U92" i="3"/>
  <c r="V92" i="3"/>
  <c r="Q92" i="3"/>
  <c r="P92" i="3"/>
  <c r="T92" i="3"/>
  <c r="S92" i="3"/>
  <c r="R92" i="3"/>
  <c r="M92" i="3"/>
  <c r="O92" i="3"/>
  <c r="L92" i="3"/>
  <c r="N92" i="3"/>
  <c r="H92" i="3"/>
  <c r="K92" i="3"/>
  <c r="D92" i="3"/>
  <c r="J92" i="3"/>
  <c r="F92" i="3"/>
  <c r="I92" i="3"/>
  <c r="G92" i="3"/>
  <c r="C92" i="3"/>
  <c r="U8" i="3"/>
  <c r="V8" i="3"/>
  <c r="Q8" i="3"/>
  <c r="L8" i="3"/>
  <c r="T8" i="3"/>
  <c r="P8" i="3"/>
  <c r="R8" i="3"/>
  <c r="M8" i="3"/>
  <c r="S8" i="3"/>
  <c r="O8" i="3"/>
  <c r="N8" i="3"/>
  <c r="H8" i="3"/>
  <c r="D8" i="3"/>
  <c r="I8" i="3"/>
  <c r="F8" i="3"/>
  <c r="G8" i="3"/>
  <c r="C8" i="3"/>
  <c r="G71" i="3"/>
  <c r="T120" i="3"/>
  <c r="V120" i="3"/>
  <c r="R120" i="3"/>
  <c r="M120" i="3"/>
  <c r="U120" i="3"/>
  <c r="Q120" i="3"/>
  <c r="N120" i="3"/>
  <c r="S120" i="3"/>
  <c r="P120" i="3"/>
  <c r="O120" i="3"/>
  <c r="G120" i="3"/>
  <c r="I120" i="3"/>
  <c r="E120" i="3"/>
  <c r="K120" i="3"/>
  <c r="L120" i="3"/>
  <c r="D120" i="3"/>
  <c r="T54" i="3"/>
  <c r="V54" i="3"/>
  <c r="R54" i="3"/>
  <c r="U54" i="3"/>
  <c r="M54" i="3"/>
  <c r="Q54" i="3"/>
  <c r="N54" i="3"/>
  <c r="S54" i="3"/>
  <c r="G54" i="3"/>
  <c r="O54" i="3"/>
  <c r="I54" i="3"/>
  <c r="L54" i="3"/>
  <c r="J54" i="3"/>
  <c r="H54" i="3"/>
  <c r="E54" i="3"/>
  <c r="P54" i="3"/>
  <c r="D54" i="3"/>
  <c r="T35" i="3"/>
  <c r="V35" i="3"/>
  <c r="R35" i="3"/>
  <c r="M35" i="3"/>
  <c r="Q35" i="3"/>
  <c r="N35" i="3"/>
  <c r="S35" i="3"/>
  <c r="O35" i="3"/>
  <c r="P35" i="3"/>
  <c r="G35" i="3"/>
  <c r="U35" i="3"/>
  <c r="I35" i="3"/>
  <c r="E35" i="3"/>
  <c r="K35" i="3"/>
  <c r="H35" i="3"/>
  <c r="L35" i="3"/>
  <c r="J35" i="3"/>
  <c r="D35" i="3"/>
  <c r="T79" i="3"/>
  <c r="V79" i="3"/>
  <c r="S79" i="3"/>
  <c r="U79" i="3"/>
  <c r="R79" i="3"/>
  <c r="M79" i="3"/>
  <c r="Q79" i="3"/>
  <c r="N79" i="3"/>
  <c r="P79" i="3"/>
  <c r="G79" i="3"/>
  <c r="L79" i="3"/>
  <c r="O79" i="3"/>
  <c r="I79" i="3"/>
  <c r="J79" i="3"/>
  <c r="E79" i="3"/>
  <c r="D79" i="3"/>
  <c r="T52" i="3"/>
  <c r="V52" i="3"/>
  <c r="S52" i="3"/>
  <c r="U52" i="3"/>
  <c r="R52" i="3"/>
  <c r="M52" i="3"/>
  <c r="Q52" i="3"/>
  <c r="N52" i="3"/>
  <c r="O52" i="3"/>
  <c r="G52" i="3"/>
  <c r="P52" i="3"/>
  <c r="I52" i="3"/>
  <c r="L52" i="3"/>
  <c r="H52" i="3"/>
  <c r="E52" i="3"/>
  <c r="K52" i="3"/>
  <c r="J52" i="3"/>
  <c r="D52" i="3"/>
  <c r="T107" i="3"/>
  <c r="V107" i="3"/>
  <c r="S107" i="3"/>
  <c r="U107" i="3"/>
  <c r="R107" i="3"/>
  <c r="M107" i="3"/>
  <c r="Q107" i="3"/>
  <c r="N107" i="3"/>
  <c r="L107" i="3"/>
  <c r="P107" i="3"/>
  <c r="G107" i="3"/>
  <c r="O107" i="3"/>
  <c r="I107" i="3"/>
  <c r="J107" i="3"/>
  <c r="E107" i="3"/>
  <c r="H107" i="3"/>
  <c r="D107" i="3"/>
  <c r="T90" i="3"/>
  <c r="V90" i="3"/>
  <c r="S90" i="3"/>
  <c r="U90" i="3"/>
  <c r="R90" i="3"/>
  <c r="M90" i="3"/>
  <c r="Q90" i="3"/>
  <c r="N90" i="3"/>
  <c r="P90" i="3"/>
  <c r="O90" i="3"/>
  <c r="L90" i="3"/>
  <c r="G90" i="3"/>
  <c r="I90" i="3"/>
  <c r="E90" i="3"/>
  <c r="K90" i="3"/>
  <c r="J90" i="3"/>
  <c r="D90" i="3"/>
  <c r="T68" i="3"/>
  <c r="V68" i="3"/>
  <c r="S68" i="3"/>
  <c r="U68" i="3"/>
  <c r="R68" i="3"/>
  <c r="M68" i="3"/>
  <c r="Q68" i="3"/>
  <c r="N68" i="3"/>
  <c r="G68" i="3"/>
  <c r="P68" i="3"/>
  <c r="O68" i="3"/>
  <c r="I68" i="3"/>
  <c r="J68" i="3"/>
  <c r="L68" i="3"/>
  <c r="H68" i="3"/>
  <c r="E68" i="3"/>
  <c r="D68" i="3"/>
  <c r="T7" i="3"/>
  <c r="V7" i="3"/>
  <c r="S7" i="3"/>
  <c r="U7" i="3"/>
  <c r="R7" i="3"/>
  <c r="M7" i="3"/>
  <c r="Q7" i="3"/>
  <c r="N7" i="3"/>
  <c r="O7" i="3"/>
  <c r="P7" i="3"/>
  <c r="L7" i="3"/>
  <c r="G7" i="3"/>
  <c r="I7" i="3"/>
  <c r="E7" i="3"/>
  <c r="K7" i="3"/>
  <c r="H7" i="3"/>
  <c r="J7" i="3"/>
  <c r="D7" i="3"/>
  <c r="T72" i="3"/>
  <c r="V72" i="3"/>
  <c r="S72" i="3"/>
  <c r="U72" i="3"/>
  <c r="R72" i="3"/>
  <c r="M72" i="3"/>
  <c r="Q72" i="3"/>
  <c r="N72" i="3"/>
  <c r="P72" i="3"/>
  <c r="G72" i="3"/>
  <c r="I72" i="3"/>
  <c r="K72" i="3"/>
  <c r="J72" i="3"/>
  <c r="E72" i="3"/>
  <c r="D72" i="3"/>
  <c r="L72" i="3"/>
  <c r="C99" i="3"/>
  <c r="C79" i="3"/>
  <c r="C91" i="3"/>
  <c r="C64" i="3"/>
  <c r="D124" i="3"/>
  <c r="D47" i="3"/>
  <c r="D87" i="3"/>
  <c r="D6" i="3"/>
  <c r="D4" i="3"/>
  <c r="E33" i="3"/>
  <c r="E82" i="3"/>
  <c r="F54" i="3"/>
  <c r="G26" i="3"/>
  <c r="G67" i="3"/>
  <c r="H108" i="3"/>
  <c r="H72" i="3"/>
  <c r="J8" i="3"/>
  <c r="L51" i="3"/>
  <c r="U125" i="3"/>
  <c r="V125" i="3"/>
  <c r="Q125" i="3"/>
  <c r="S125" i="3"/>
  <c r="P125" i="3"/>
  <c r="T125" i="3"/>
  <c r="R125" i="3"/>
  <c r="M125" i="3"/>
  <c r="L125" i="3"/>
  <c r="O125" i="3"/>
  <c r="N125" i="3"/>
  <c r="H125" i="3"/>
  <c r="G125" i="3"/>
  <c r="J125" i="3"/>
  <c r="D125" i="3"/>
  <c r="I125" i="3"/>
  <c r="F125" i="3"/>
  <c r="C125" i="3"/>
  <c r="K125" i="3"/>
  <c r="T119" i="3"/>
  <c r="V119" i="3"/>
  <c r="S119" i="3"/>
  <c r="U119" i="3"/>
  <c r="M119" i="3"/>
  <c r="O119" i="3"/>
  <c r="N119" i="3"/>
  <c r="H119" i="3"/>
  <c r="P119" i="3"/>
  <c r="L119" i="3"/>
  <c r="R119" i="3"/>
  <c r="Q119" i="3"/>
  <c r="C119" i="3"/>
  <c r="K119" i="3"/>
  <c r="G119" i="3"/>
  <c r="D119" i="3"/>
  <c r="J119" i="3"/>
  <c r="T104" i="3"/>
  <c r="V104" i="3"/>
  <c r="S104" i="3"/>
  <c r="U104" i="3"/>
  <c r="M104" i="3"/>
  <c r="O104" i="3"/>
  <c r="N104" i="3"/>
  <c r="H104" i="3"/>
  <c r="R104" i="3"/>
  <c r="Q104" i="3"/>
  <c r="L104" i="3"/>
  <c r="P104" i="3"/>
  <c r="C104" i="3"/>
  <c r="J104" i="3"/>
  <c r="I104" i="3"/>
  <c r="G104" i="3"/>
  <c r="D104" i="3"/>
  <c r="C121" i="3"/>
  <c r="C94" i="3"/>
  <c r="C6" i="3"/>
  <c r="D123" i="3"/>
  <c r="D91" i="3"/>
  <c r="D67" i="3"/>
  <c r="D29" i="3"/>
  <c r="E96" i="3"/>
  <c r="E80" i="3"/>
  <c r="E71" i="3"/>
  <c r="E42" i="3"/>
  <c r="F104" i="3"/>
  <c r="F46" i="3"/>
  <c r="F67" i="3"/>
  <c r="G101" i="3"/>
  <c r="H47" i="3"/>
  <c r="I4" i="3"/>
  <c r="L50" i="3"/>
  <c r="O72" i="3"/>
  <c r="U94" i="3"/>
  <c r="T94" i="3"/>
  <c r="V94" i="3"/>
  <c r="Q94" i="3"/>
  <c r="P94" i="3"/>
  <c r="S94" i="3"/>
  <c r="R94" i="3"/>
  <c r="I94" i="3"/>
  <c r="K94" i="3"/>
  <c r="O94" i="3"/>
  <c r="L94" i="3"/>
  <c r="J94" i="3"/>
  <c r="H94" i="3"/>
  <c r="M94" i="3"/>
  <c r="G94" i="3"/>
  <c r="F94" i="3"/>
  <c r="N94" i="3"/>
  <c r="U57" i="3"/>
  <c r="V57" i="3"/>
  <c r="Q57" i="3"/>
  <c r="T57" i="3"/>
  <c r="S57" i="3"/>
  <c r="P57" i="3"/>
  <c r="R57" i="3"/>
  <c r="M57" i="3"/>
  <c r="O57" i="3"/>
  <c r="L57" i="3"/>
  <c r="N57" i="3"/>
  <c r="H57" i="3"/>
  <c r="G57" i="3"/>
  <c r="K57" i="3"/>
  <c r="D57" i="3"/>
  <c r="F57" i="3"/>
  <c r="J57" i="3"/>
  <c r="C57" i="3"/>
  <c r="I57" i="3"/>
  <c r="V103" i="3"/>
  <c r="U103" i="3"/>
  <c r="O103" i="3"/>
  <c r="T103" i="3"/>
  <c r="S103" i="3"/>
  <c r="P103" i="3"/>
  <c r="L103" i="3"/>
  <c r="N103" i="3"/>
  <c r="G103" i="3"/>
  <c r="R103" i="3"/>
  <c r="Q103" i="3"/>
  <c r="I103" i="3"/>
  <c r="K103" i="3"/>
  <c r="M103" i="3"/>
  <c r="J103" i="3"/>
  <c r="F103" i="3"/>
  <c r="V105" i="3"/>
  <c r="U105" i="3"/>
  <c r="T105" i="3"/>
  <c r="O105" i="3"/>
  <c r="P105" i="3"/>
  <c r="S105" i="3"/>
  <c r="R105" i="3"/>
  <c r="Q105" i="3"/>
  <c r="M105" i="3"/>
  <c r="L105" i="3"/>
  <c r="G105" i="3"/>
  <c r="I105" i="3"/>
  <c r="K105" i="3"/>
  <c r="J105" i="3"/>
  <c r="H105" i="3"/>
  <c r="N105" i="3"/>
  <c r="F105" i="3"/>
  <c r="V40" i="3"/>
  <c r="U40" i="3"/>
  <c r="O40" i="3"/>
  <c r="T40" i="3"/>
  <c r="P40" i="3"/>
  <c r="S40" i="3"/>
  <c r="R40" i="3"/>
  <c r="L40" i="3"/>
  <c r="N40" i="3"/>
  <c r="G40" i="3"/>
  <c r="I40" i="3"/>
  <c r="M40" i="3"/>
  <c r="K40" i="3"/>
  <c r="Q40" i="3"/>
  <c r="H40" i="3"/>
  <c r="J40" i="3"/>
  <c r="F40" i="3"/>
  <c r="V49" i="3"/>
  <c r="U49" i="3"/>
  <c r="S49" i="3"/>
  <c r="O49" i="3"/>
  <c r="T49" i="3"/>
  <c r="P49" i="3"/>
  <c r="G49" i="3"/>
  <c r="Q49" i="3"/>
  <c r="L49" i="3"/>
  <c r="I49" i="3"/>
  <c r="R49" i="3"/>
  <c r="K49" i="3"/>
  <c r="J49" i="3"/>
  <c r="N49" i="3"/>
  <c r="F49" i="3"/>
  <c r="V59" i="3"/>
  <c r="S59" i="3"/>
  <c r="U59" i="3"/>
  <c r="T59" i="3"/>
  <c r="O59" i="3"/>
  <c r="P59" i="3"/>
  <c r="Q59" i="3"/>
  <c r="N59" i="3"/>
  <c r="G59" i="3"/>
  <c r="R59" i="3"/>
  <c r="I59" i="3"/>
  <c r="M59" i="3"/>
  <c r="K59" i="3"/>
  <c r="H59" i="3"/>
  <c r="J59" i="3"/>
  <c r="F59" i="3"/>
  <c r="V76" i="3"/>
  <c r="S76" i="3"/>
  <c r="U76" i="3"/>
  <c r="O76" i="3"/>
  <c r="T76" i="3"/>
  <c r="P76" i="3"/>
  <c r="R76" i="3"/>
  <c r="G76" i="3"/>
  <c r="I76" i="3"/>
  <c r="K76" i="3"/>
  <c r="J76" i="3"/>
  <c r="N76" i="3"/>
  <c r="H76" i="3"/>
  <c r="D76" i="3"/>
  <c r="M76" i="3"/>
  <c r="F76" i="3"/>
  <c r="L76" i="3"/>
  <c r="V75" i="3"/>
  <c r="S75" i="3"/>
  <c r="U75" i="3"/>
  <c r="O75" i="3"/>
  <c r="Q75" i="3"/>
  <c r="T75" i="3"/>
  <c r="P75" i="3"/>
  <c r="R75" i="3"/>
  <c r="N75" i="3"/>
  <c r="G75" i="3"/>
  <c r="I75" i="3"/>
  <c r="M75" i="3"/>
  <c r="K75" i="3"/>
  <c r="L75" i="3"/>
  <c r="D75" i="3"/>
  <c r="J75" i="3"/>
  <c r="F75" i="3"/>
  <c r="V22" i="3"/>
  <c r="S22" i="3"/>
  <c r="U22" i="3"/>
  <c r="T22" i="3"/>
  <c r="O22" i="3"/>
  <c r="Q22" i="3"/>
  <c r="P22" i="3"/>
  <c r="G22" i="3"/>
  <c r="I22" i="3"/>
  <c r="K22" i="3"/>
  <c r="J22" i="3"/>
  <c r="L22" i="3"/>
  <c r="H22" i="3"/>
  <c r="M22" i="3"/>
  <c r="R22" i="3"/>
  <c r="D22" i="3"/>
  <c r="F22" i="3"/>
  <c r="V31" i="3"/>
  <c r="S31" i="3"/>
  <c r="U31" i="3"/>
  <c r="O31" i="3"/>
  <c r="Q31" i="3"/>
  <c r="P31" i="3"/>
  <c r="T31" i="3"/>
  <c r="L31" i="3"/>
  <c r="N31" i="3"/>
  <c r="G31" i="3"/>
  <c r="I31" i="3"/>
  <c r="R31" i="3"/>
  <c r="M31" i="3"/>
  <c r="K31" i="3"/>
  <c r="H31" i="3"/>
  <c r="D31" i="3"/>
  <c r="J31" i="3"/>
  <c r="F31" i="3"/>
  <c r="V82" i="3"/>
  <c r="S82" i="3"/>
  <c r="U82" i="3"/>
  <c r="O82" i="3"/>
  <c r="Q82" i="3"/>
  <c r="T82" i="3"/>
  <c r="P82" i="3"/>
  <c r="G82" i="3"/>
  <c r="R82" i="3"/>
  <c r="I82" i="3"/>
  <c r="L82" i="3"/>
  <c r="K82" i="3"/>
  <c r="M82" i="3"/>
  <c r="J82" i="3"/>
  <c r="D82" i="3"/>
  <c r="F82" i="3"/>
  <c r="N82" i="3"/>
  <c r="C17" i="3"/>
  <c r="D100" i="3"/>
  <c r="D51" i="3"/>
  <c r="D49" i="3"/>
  <c r="D63" i="3"/>
  <c r="E57" i="3"/>
  <c r="E92" i="3"/>
  <c r="E22" i="3"/>
  <c r="E8" i="3"/>
  <c r="F51" i="3"/>
  <c r="G124" i="3"/>
  <c r="G20" i="3"/>
  <c r="G2" i="3"/>
  <c r="H79" i="3"/>
  <c r="I119" i="3"/>
  <c r="J99" i="3"/>
  <c r="K54" i="3"/>
  <c r="L59" i="3"/>
  <c r="Q76" i="3"/>
  <c r="S73" i="3"/>
  <c r="U73" i="3"/>
  <c r="T73" i="3"/>
  <c r="Q73" i="3"/>
  <c r="P73" i="3"/>
  <c r="R73" i="3"/>
  <c r="V73" i="3"/>
  <c r="M73" i="3"/>
  <c r="I73" i="3"/>
  <c r="K73" i="3"/>
  <c r="O73" i="3"/>
  <c r="J73" i="3"/>
  <c r="N73" i="3"/>
  <c r="H73" i="3"/>
  <c r="G73" i="3"/>
  <c r="F73" i="3"/>
  <c r="L73" i="3"/>
  <c r="D42" i="3"/>
  <c r="U65" i="3"/>
  <c r="V65" i="3"/>
  <c r="Q65" i="3"/>
  <c r="T65" i="3"/>
  <c r="P65" i="3"/>
  <c r="R65" i="3"/>
  <c r="M65" i="3"/>
  <c r="L65" i="3"/>
  <c r="O65" i="3"/>
  <c r="N65" i="3"/>
  <c r="H65" i="3"/>
  <c r="S65" i="3"/>
  <c r="D65" i="3"/>
  <c r="F65" i="3"/>
  <c r="C65" i="3"/>
  <c r="K65" i="3"/>
  <c r="U15" i="3"/>
  <c r="V15" i="3"/>
  <c r="Q15" i="3"/>
  <c r="L15" i="3"/>
  <c r="S15" i="3"/>
  <c r="P15" i="3"/>
  <c r="R15" i="3"/>
  <c r="T15" i="3"/>
  <c r="M15" i="3"/>
  <c r="O15" i="3"/>
  <c r="N15" i="3"/>
  <c r="H15" i="3"/>
  <c r="I15" i="3"/>
  <c r="G15" i="3"/>
  <c r="D15" i="3"/>
  <c r="K15" i="3"/>
  <c r="J15" i="3"/>
  <c r="F15" i="3"/>
  <c r="C15" i="3"/>
  <c r="V126" i="3"/>
  <c r="U126" i="3"/>
  <c r="O126" i="3"/>
  <c r="Q126" i="3"/>
  <c r="N126" i="3"/>
  <c r="S126" i="3"/>
  <c r="T126" i="3"/>
  <c r="P126" i="3"/>
  <c r="R126" i="3"/>
  <c r="J126" i="3"/>
  <c r="L126" i="3"/>
  <c r="M126" i="3"/>
  <c r="K126" i="3"/>
  <c r="E126" i="3"/>
  <c r="G126" i="3"/>
  <c r="H126" i="3"/>
  <c r="D126" i="3"/>
  <c r="I126" i="3"/>
  <c r="F126" i="3"/>
  <c r="V110" i="3"/>
  <c r="U110" i="3"/>
  <c r="O110" i="3"/>
  <c r="Q110" i="3"/>
  <c r="T110" i="3"/>
  <c r="N110" i="3"/>
  <c r="S110" i="3"/>
  <c r="P110" i="3"/>
  <c r="R110" i="3"/>
  <c r="J110" i="3"/>
  <c r="L110" i="3"/>
  <c r="K110" i="3"/>
  <c r="E110" i="3"/>
  <c r="M110" i="3"/>
  <c r="D110" i="3"/>
  <c r="F110" i="3"/>
  <c r="H110" i="3"/>
  <c r="V114" i="3"/>
  <c r="U114" i="3"/>
  <c r="O114" i="3"/>
  <c r="Q114" i="3"/>
  <c r="N114" i="3"/>
  <c r="P114" i="3"/>
  <c r="S114" i="3"/>
  <c r="R114" i="3"/>
  <c r="J114" i="3"/>
  <c r="T114" i="3"/>
  <c r="M114" i="3"/>
  <c r="L114" i="3"/>
  <c r="K114" i="3"/>
  <c r="E114" i="3"/>
  <c r="I114" i="3"/>
  <c r="D114" i="3"/>
  <c r="G114" i="3"/>
  <c r="F114" i="3"/>
  <c r="V109" i="3"/>
  <c r="U109" i="3"/>
  <c r="O109" i="3"/>
  <c r="Q109" i="3"/>
  <c r="N109" i="3"/>
  <c r="T109" i="3"/>
  <c r="P109" i="3"/>
  <c r="S109" i="3"/>
  <c r="R109" i="3"/>
  <c r="J109" i="3"/>
  <c r="L109" i="3"/>
  <c r="M109" i="3"/>
  <c r="K109" i="3"/>
  <c r="E109" i="3"/>
  <c r="H109" i="3"/>
  <c r="D109" i="3"/>
  <c r="I109" i="3"/>
  <c r="F109" i="3"/>
  <c r="G109" i="3"/>
  <c r="V12" i="3"/>
  <c r="U12" i="3"/>
  <c r="O12" i="3"/>
  <c r="Q12" i="3"/>
  <c r="T12" i="3"/>
  <c r="N12" i="3"/>
  <c r="P12" i="3"/>
  <c r="R12" i="3"/>
  <c r="M12" i="3"/>
  <c r="J12" i="3"/>
  <c r="K12" i="3"/>
  <c r="I12" i="3"/>
  <c r="G12" i="3"/>
  <c r="E12" i="3"/>
  <c r="S12" i="3"/>
  <c r="L12" i="3"/>
  <c r="D12" i="3"/>
  <c r="F12" i="3"/>
  <c r="H12" i="3"/>
  <c r="V70" i="3"/>
  <c r="U70" i="3"/>
  <c r="O70" i="3"/>
  <c r="Q70" i="3"/>
  <c r="S70" i="3"/>
  <c r="N70" i="3"/>
  <c r="P70" i="3"/>
  <c r="R70" i="3"/>
  <c r="T70" i="3"/>
  <c r="J70" i="3"/>
  <c r="M70" i="3"/>
  <c r="K70" i="3"/>
  <c r="L70" i="3"/>
  <c r="E70" i="3"/>
  <c r="G70" i="3"/>
  <c r="I70" i="3"/>
  <c r="D70" i="3"/>
  <c r="F70" i="3"/>
  <c r="V78" i="3"/>
  <c r="U78" i="3"/>
  <c r="O78" i="3"/>
  <c r="Q78" i="3"/>
  <c r="N78" i="3"/>
  <c r="T78" i="3"/>
  <c r="P78" i="3"/>
  <c r="S78" i="3"/>
  <c r="R78" i="3"/>
  <c r="M78" i="3"/>
  <c r="L78" i="3"/>
  <c r="J78" i="3"/>
  <c r="K78" i="3"/>
  <c r="E78" i="3"/>
  <c r="H78" i="3"/>
  <c r="D78" i="3"/>
  <c r="G78" i="3"/>
  <c r="F78" i="3"/>
  <c r="V86" i="3"/>
  <c r="U86" i="3"/>
  <c r="O86" i="3"/>
  <c r="Q86" i="3"/>
  <c r="T86" i="3"/>
  <c r="S86" i="3"/>
  <c r="N86" i="3"/>
  <c r="P86" i="3"/>
  <c r="R86" i="3"/>
  <c r="J86" i="3"/>
  <c r="L86" i="3"/>
  <c r="M86" i="3"/>
  <c r="K86" i="3"/>
  <c r="E86" i="3"/>
  <c r="I86" i="3"/>
  <c r="D86" i="3"/>
  <c r="F86" i="3"/>
  <c r="H86" i="3"/>
  <c r="G86" i="3"/>
  <c r="V30" i="3"/>
  <c r="U30" i="3"/>
  <c r="T30" i="3"/>
  <c r="O30" i="3"/>
  <c r="Q30" i="3"/>
  <c r="N30" i="3"/>
  <c r="P30" i="3"/>
  <c r="S30" i="3"/>
  <c r="R30" i="3"/>
  <c r="M30" i="3"/>
  <c r="J30" i="3"/>
  <c r="K30" i="3"/>
  <c r="E30" i="3"/>
  <c r="L30" i="3"/>
  <c r="H30" i="3"/>
  <c r="D30" i="3"/>
  <c r="F30" i="3"/>
  <c r="I30" i="3"/>
  <c r="V44" i="3"/>
  <c r="U44" i="3"/>
  <c r="T44" i="3"/>
  <c r="O44" i="3"/>
  <c r="Q44" i="3"/>
  <c r="S44" i="3"/>
  <c r="N44" i="3"/>
  <c r="P44" i="3"/>
  <c r="R44" i="3"/>
  <c r="J44" i="3"/>
  <c r="L44" i="3"/>
  <c r="M44" i="3"/>
  <c r="K44" i="3"/>
  <c r="E44" i="3"/>
  <c r="I44" i="3"/>
  <c r="H44" i="3"/>
  <c r="G44" i="3"/>
  <c r="D44" i="3"/>
  <c r="F44" i="3"/>
  <c r="V43" i="3"/>
  <c r="U43" i="3"/>
  <c r="T43" i="3"/>
  <c r="O43" i="3"/>
  <c r="Q43" i="3"/>
  <c r="N43" i="3"/>
  <c r="P43" i="3"/>
  <c r="M43" i="3"/>
  <c r="J43" i="3"/>
  <c r="S43" i="3"/>
  <c r="R43" i="3"/>
  <c r="L43" i="3"/>
  <c r="K43" i="3"/>
  <c r="E43" i="3"/>
  <c r="D43" i="3"/>
  <c r="I43" i="3"/>
  <c r="F43" i="3"/>
  <c r="H43" i="3"/>
  <c r="G43" i="3"/>
  <c r="C103" i="3"/>
  <c r="C93" i="3"/>
  <c r="C20" i="3"/>
  <c r="C76" i="3"/>
  <c r="C4" i="3"/>
  <c r="D99" i="3"/>
  <c r="D50" i="3"/>
  <c r="D20" i="3"/>
  <c r="E95" i="3"/>
  <c r="E32" i="3"/>
  <c r="F93" i="3"/>
  <c r="F52" i="3"/>
  <c r="F68" i="3"/>
  <c r="G123" i="3"/>
  <c r="G65" i="3"/>
  <c r="G24" i="3"/>
  <c r="H49" i="3"/>
  <c r="I110" i="3"/>
  <c r="J120" i="3"/>
  <c r="K104" i="3"/>
  <c r="L87" i="3"/>
  <c r="F11" i="3"/>
  <c r="F21" i="3"/>
  <c r="F36" i="3"/>
  <c r="F3" i="3"/>
  <c r="F61" i="3"/>
  <c r="F38" i="3"/>
  <c r="G37" i="3"/>
  <c r="H39" i="3"/>
  <c r="Q38" i="3"/>
  <c r="V23" i="3"/>
  <c r="U23" i="3"/>
  <c r="P23" i="3"/>
  <c r="T23" i="3"/>
  <c r="R23" i="3"/>
  <c r="O23" i="3"/>
  <c r="Q23" i="3"/>
  <c r="L23" i="3"/>
  <c r="N23" i="3"/>
  <c r="K23" i="3"/>
  <c r="M23" i="3"/>
  <c r="S23" i="3"/>
  <c r="G23" i="3"/>
  <c r="V39" i="3"/>
  <c r="U39" i="3"/>
  <c r="P39" i="3"/>
  <c r="R39" i="3"/>
  <c r="S39" i="3"/>
  <c r="O39" i="3"/>
  <c r="Q39" i="3"/>
  <c r="L39" i="3"/>
  <c r="K39" i="3"/>
  <c r="N39" i="3"/>
  <c r="M39" i="3"/>
  <c r="G39" i="3"/>
  <c r="V58" i="3"/>
  <c r="U58" i="3"/>
  <c r="P58" i="3"/>
  <c r="R58" i="3"/>
  <c r="O58" i="3"/>
  <c r="T58" i="3"/>
  <c r="Q58" i="3"/>
  <c r="L58" i="3"/>
  <c r="N58" i="3"/>
  <c r="K58" i="3"/>
  <c r="M58" i="3"/>
  <c r="S58" i="3"/>
  <c r="G58" i="3"/>
  <c r="G18" i="3"/>
  <c r="H88" i="3"/>
  <c r="I84" i="3"/>
  <c r="I58" i="3"/>
  <c r="Q28" i="3"/>
  <c r="T88" i="3"/>
  <c r="V88" i="3"/>
  <c r="U88" i="3"/>
  <c r="S88" i="3"/>
  <c r="R88" i="3"/>
  <c r="Q88" i="3"/>
  <c r="O88" i="3"/>
  <c r="J88" i="3"/>
  <c r="P88" i="3"/>
  <c r="N88" i="3"/>
  <c r="L88" i="3"/>
  <c r="T34" i="3"/>
  <c r="V34" i="3"/>
  <c r="U34" i="3"/>
  <c r="S34" i="3"/>
  <c r="R34" i="3"/>
  <c r="Q34" i="3"/>
  <c r="L34" i="3"/>
  <c r="N34" i="3"/>
  <c r="P34" i="3"/>
  <c r="M34" i="3"/>
  <c r="J34" i="3"/>
  <c r="T14" i="3"/>
  <c r="V14" i="3"/>
  <c r="U14" i="3"/>
  <c r="R14" i="3"/>
  <c r="M14" i="3"/>
  <c r="S14" i="3"/>
  <c r="Q14" i="3"/>
  <c r="L14" i="3"/>
  <c r="O14" i="3"/>
  <c r="J14" i="3"/>
  <c r="N14" i="3"/>
  <c r="T18" i="3"/>
  <c r="V18" i="3"/>
  <c r="U18" i="3"/>
  <c r="R18" i="3"/>
  <c r="M18" i="3"/>
  <c r="Q18" i="3"/>
  <c r="L18" i="3"/>
  <c r="N18" i="3"/>
  <c r="J18" i="3"/>
  <c r="P18" i="3"/>
  <c r="S18" i="3"/>
  <c r="T111" i="3"/>
  <c r="V111" i="3"/>
  <c r="U111" i="3"/>
  <c r="R111" i="3"/>
  <c r="M111" i="3"/>
  <c r="S111" i="3"/>
  <c r="Q111" i="3"/>
  <c r="L111" i="3"/>
  <c r="P111" i="3"/>
  <c r="O111" i="3"/>
  <c r="J111" i="3"/>
  <c r="N111" i="3"/>
  <c r="T10" i="3"/>
  <c r="V10" i="3"/>
  <c r="U10" i="3"/>
  <c r="R10" i="3"/>
  <c r="M10" i="3"/>
  <c r="Q10" i="3"/>
  <c r="L10" i="3"/>
  <c r="N10" i="3"/>
  <c r="J10" i="3"/>
  <c r="S10" i="3"/>
  <c r="T48" i="3"/>
  <c r="V48" i="3"/>
  <c r="U48" i="3"/>
  <c r="R48" i="3"/>
  <c r="M48" i="3"/>
  <c r="S48" i="3"/>
  <c r="Q48" i="3"/>
  <c r="L48" i="3"/>
  <c r="O48" i="3"/>
  <c r="J48" i="3"/>
  <c r="P48" i="3"/>
  <c r="N48" i="3"/>
  <c r="T62" i="3"/>
  <c r="V62" i="3"/>
  <c r="S62" i="3"/>
  <c r="U62" i="3"/>
  <c r="R62" i="3"/>
  <c r="M62" i="3"/>
  <c r="Q62" i="3"/>
  <c r="L62" i="3"/>
  <c r="N62" i="3"/>
  <c r="P62" i="3"/>
  <c r="J62" i="3"/>
  <c r="C53" i="3"/>
  <c r="C37" i="3"/>
  <c r="C45" i="3"/>
  <c r="C84" i="3"/>
  <c r="C81" i="3"/>
  <c r="C27" i="3"/>
  <c r="C5" i="3"/>
  <c r="C28" i="3"/>
  <c r="D83" i="3"/>
  <c r="D21" i="3"/>
  <c r="D61" i="3"/>
  <c r="G48" i="3"/>
  <c r="H81" i="3"/>
  <c r="H28" i="3"/>
  <c r="I62" i="3"/>
  <c r="K48" i="3"/>
  <c r="G53" i="3"/>
  <c r="I14" i="3"/>
  <c r="K88" i="3"/>
  <c r="K14" i="3"/>
  <c r="K111" i="3"/>
  <c r="L53" i="3"/>
  <c r="P14" i="3"/>
  <c r="T89" i="3"/>
  <c r="V89" i="3"/>
  <c r="S89" i="3"/>
  <c r="U89" i="3"/>
  <c r="M89" i="3"/>
  <c r="O89" i="3"/>
  <c r="N89" i="3"/>
  <c r="P89" i="3"/>
  <c r="Q89" i="3"/>
  <c r="R89" i="3"/>
  <c r="H89" i="3"/>
  <c r="J89" i="3"/>
  <c r="L89" i="3"/>
  <c r="I89" i="3"/>
  <c r="T83" i="3"/>
  <c r="V83" i="3"/>
  <c r="S83" i="3"/>
  <c r="U83" i="3"/>
  <c r="M83" i="3"/>
  <c r="O83" i="3"/>
  <c r="L83" i="3"/>
  <c r="N83" i="3"/>
  <c r="P83" i="3"/>
  <c r="H83" i="3"/>
  <c r="J83" i="3"/>
  <c r="Q83" i="3"/>
  <c r="I83" i="3"/>
  <c r="T11" i="3"/>
  <c r="V11" i="3"/>
  <c r="S11" i="3"/>
  <c r="U11" i="3"/>
  <c r="M11" i="3"/>
  <c r="O11" i="3"/>
  <c r="L11" i="3"/>
  <c r="N11" i="3"/>
  <c r="P11" i="3"/>
  <c r="H11" i="3"/>
  <c r="J11" i="3"/>
  <c r="Q11" i="3"/>
  <c r="R11" i="3"/>
  <c r="I11" i="3"/>
  <c r="T21" i="3"/>
  <c r="V21" i="3"/>
  <c r="S21" i="3"/>
  <c r="U21" i="3"/>
  <c r="M21" i="3"/>
  <c r="O21" i="3"/>
  <c r="L21" i="3"/>
  <c r="N21" i="3"/>
  <c r="P21" i="3"/>
  <c r="Q21" i="3"/>
  <c r="H21" i="3"/>
  <c r="J21" i="3"/>
  <c r="R21" i="3"/>
  <c r="I21" i="3"/>
  <c r="T36" i="3"/>
  <c r="V36" i="3"/>
  <c r="S36" i="3"/>
  <c r="U36" i="3"/>
  <c r="M36" i="3"/>
  <c r="O36" i="3"/>
  <c r="L36" i="3"/>
  <c r="N36" i="3"/>
  <c r="P36" i="3"/>
  <c r="R36" i="3"/>
  <c r="H36" i="3"/>
  <c r="J36" i="3"/>
  <c r="Q36" i="3"/>
  <c r="I36" i="3"/>
  <c r="T3" i="3"/>
  <c r="V3" i="3"/>
  <c r="S3" i="3"/>
  <c r="U3" i="3"/>
  <c r="M3" i="3"/>
  <c r="O3" i="3"/>
  <c r="L3" i="3"/>
  <c r="N3" i="3"/>
  <c r="P3" i="3"/>
  <c r="H3" i="3"/>
  <c r="J3" i="3"/>
  <c r="Q3" i="3"/>
  <c r="I3" i="3"/>
  <c r="T61" i="3"/>
  <c r="V61" i="3"/>
  <c r="S61" i="3"/>
  <c r="U61" i="3"/>
  <c r="M61" i="3"/>
  <c r="O61" i="3"/>
  <c r="L61" i="3"/>
  <c r="N61" i="3"/>
  <c r="P61" i="3"/>
  <c r="H61" i="3"/>
  <c r="Q61" i="3"/>
  <c r="J61" i="3"/>
  <c r="I61" i="3"/>
  <c r="R61" i="3"/>
  <c r="T38" i="3"/>
  <c r="V38" i="3"/>
  <c r="S38" i="3"/>
  <c r="U38" i="3"/>
  <c r="R38" i="3"/>
  <c r="M38" i="3"/>
  <c r="O38" i="3"/>
  <c r="L38" i="3"/>
  <c r="N38" i="3"/>
  <c r="P38" i="3"/>
  <c r="H38" i="3"/>
  <c r="J38" i="3"/>
  <c r="I38" i="3"/>
  <c r="E23" i="3"/>
  <c r="E39" i="3"/>
  <c r="E58" i="3"/>
  <c r="G14" i="3"/>
  <c r="H23" i="3"/>
  <c r="I53" i="3"/>
  <c r="K61" i="3"/>
  <c r="R3" i="3"/>
  <c r="H14" i="3"/>
  <c r="H10" i="3"/>
  <c r="I111" i="3"/>
  <c r="J53" i="3"/>
  <c r="J45" i="3"/>
  <c r="J81" i="3"/>
  <c r="J5" i="3"/>
  <c r="K89" i="3"/>
  <c r="K11" i="3"/>
  <c r="K36" i="3"/>
  <c r="O34" i="3"/>
  <c r="P10" i="3"/>
  <c r="C23" i="3"/>
  <c r="C39" i="3"/>
  <c r="C58" i="3"/>
  <c r="G84" i="3"/>
  <c r="G10" i="3"/>
  <c r="I39" i="3"/>
  <c r="J23" i="3"/>
  <c r="J58" i="3"/>
  <c r="E11" i="3"/>
  <c r="E21" i="3"/>
  <c r="E36" i="3"/>
  <c r="E3" i="3"/>
  <c r="E61" i="3"/>
  <c r="E38" i="3"/>
  <c r="G34" i="3"/>
  <c r="G3" i="3"/>
  <c r="I48" i="3"/>
  <c r="K62" i="3"/>
  <c r="O18" i="3"/>
  <c r="H58" i="3"/>
  <c r="I34" i="3"/>
  <c r="M88" i="3"/>
  <c r="U53" i="3"/>
  <c r="T53" i="3"/>
  <c r="V53" i="3"/>
  <c r="N53" i="3"/>
  <c r="S53" i="3"/>
  <c r="R53" i="3"/>
  <c r="M53" i="3"/>
  <c r="O53" i="3"/>
  <c r="P53" i="3"/>
  <c r="K53" i="3"/>
  <c r="U37" i="3"/>
  <c r="T37" i="3"/>
  <c r="V37" i="3"/>
  <c r="N37" i="3"/>
  <c r="R37" i="3"/>
  <c r="M37" i="3"/>
  <c r="S37" i="3"/>
  <c r="P37" i="3"/>
  <c r="L37" i="3"/>
  <c r="K37" i="3"/>
  <c r="Q37" i="3"/>
  <c r="O37" i="3"/>
  <c r="S45" i="3"/>
  <c r="U45" i="3"/>
  <c r="T45" i="3"/>
  <c r="V45" i="3"/>
  <c r="L45" i="3"/>
  <c r="N45" i="3"/>
  <c r="R45" i="3"/>
  <c r="M45" i="3"/>
  <c r="O45" i="3"/>
  <c r="Q45" i="3"/>
  <c r="K45" i="3"/>
  <c r="P45" i="3"/>
  <c r="S84" i="3"/>
  <c r="U84" i="3"/>
  <c r="T84" i="3"/>
  <c r="V84" i="3"/>
  <c r="L84" i="3"/>
  <c r="N84" i="3"/>
  <c r="R84" i="3"/>
  <c r="M84" i="3"/>
  <c r="P84" i="3"/>
  <c r="K84" i="3"/>
  <c r="O84" i="3"/>
  <c r="S81" i="3"/>
  <c r="U81" i="3"/>
  <c r="T81" i="3"/>
  <c r="V81" i="3"/>
  <c r="L81" i="3"/>
  <c r="N81" i="3"/>
  <c r="R81" i="3"/>
  <c r="M81" i="3"/>
  <c r="P81" i="3"/>
  <c r="O81" i="3"/>
  <c r="G81" i="3"/>
  <c r="K81" i="3"/>
  <c r="Q81" i="3"/>
  <c r="S27" i="3"/>
  <c r="U27" i="3"/>
  <c r="T27" i="3"/>
  <c r="V27" i="3"/>
  <c r="L27" i="3"/>
  <c r="N27" i="3"/>
  <c r="R27" i="3"/>
  <c r="M27" i="3"/>
  <c r="G27" i="3"/>
  <c r="Q27" i="3"/>
  <c r="K27" i="3"/>
  <c r="O27" i="3"/>
  <c r="P27" i="3"/>
  <c r="S5" i="3"/>
  <c r="U5" i="3"/>
  <c r="R5" i="3"/>
  <c r="T5" i="3"/>
  <c r="V5" i="3"/>
  <c r="L5" i="3"/>
  <c r="N5" i="3"/>
  <c r="M5" i="3"/>
  <c r="O5" i="3"/>
  <c r="Q5" i="3"/>
  <c r="G5" i="3"/>
  <c r="P5" i="3"/>
  <c r="K5" i="3"/>
  <c r="S28" i="3"/>
  <c r="U28" i="3"/>
  <c r="R28" i="3"/>
  <c r="T28" i="3"/>
  <c r="V28" i="3"/>
  <c r="L28" i="3"/>
  <c r="N28" i="3"/>
  <c r="M28" i="3"/>
  <c r="P28" i="3"/>
  <c r="G28" i="3"/>
  <c r="K28" i="3"/>
  <c r="O28" i="3"/>
  <c r="C89" i="3"/>
  <c r="C83" i="3"/>
  <c r="C11" i="3"/>
  <c r="C21" i="3"/>
  <c r="C36" i="3"/>
  <c r="C3" i="3"/>
  <c r="C61" i="3"/>
  <c r="C38" i="3"/>
  <c r="F23" i="3"/>
  <c r="F39" i="3"/>
  <c r="F58" i="3"/>
  <c r="G45" i="3"/>
  <c r="H34" i="3"/>
  <c r="H111" i="3"/>
  <c r="H62" i="3"/>
  <c r="K34" i="3"/>
  <c r="K18" i="3"/>
  <c r="K10" i="3"/>
  <c r="K38" i="3"/>
  <c r="O10" i="3"/>
  <c r="Q53" i="3"/>
  <c r="T39" i="3"/>
  <c r="AR29" i="2"/>
  <c r="AR238" i="2"/>
  <c r="AS686" i="2"/>
  <c r="AS683" i="2"/>
  <c r="AS515" i="2"/>
  <c r="AS470" i="2"/>
  <c r="AT659" i="2"/>
  <c r="AT304" i="2"/>
  <c r="AU713" i="2"/>
  <c r="AU660" i="2"/>
  <c r="AS694" i="2"/>
  <c r="AS51" i="2"/>
  <c r="AS674" i="2"/>
  <c r="AS397" i="2"/>
  <c r="AS329" i="2"/>
  <c r="AS657" i="2"/>
  <c r="AS335" i="2"/>
  <c r="AS597" i="2"/>
  <c r="AS552" i="2"/>
  <c r="AS568" i="2"/>
  <c r="AS404" i="2"/>
  <c r="AS589" i="2"/>
  <c r="AS642" i="2"/>
  <c r="AS697" i="2"/>
  <c r="AS160" i="2"/>
  <c r="AS716" i="2"/>
  <c r="AS690" i="2"/>
  <c r="AS311" i="2"/>
  <c r="AS268" i="2"/>
  <c r="AS677" i="2"/>
  <c r="AS569" i="2"/>
  <c r="AT319" i="2"/>
  <c r="AT191" i="2"/>
  <c r="AT673" i="2"/>
  <c r="AT489" i="2"/>
  <c r="AT621" i="2"/>
  <c r="AT217" i="2"/>
  <c r="AT401" i="2"/>
  <c r="AT221" i="2"/>
  <c r="AT52" i="2"/>
  <c r="AT651" i="2"/>
  <c r="AT429" i="2"/>
  <c r="AT80" i="2"/>
  <c r="AT715" i="2"/>
  <c r="AT447" i="2"/>
  <c r="AT346" i="2"/>
  <c r="AT430" i="2"/>
  <c r="AT94" i="2"/>
  <c r="AT34" i="2"/>
  <c r="AS488" i="2"/>
  <c r="AS200" i="2"/>
  <c r="AS510" i="2"/>
  <c r="AS653" i="2"/>
  <c r="AS184" i="2"/>
  <c r="AS2" i="2"/>
  <c r="AS664" i="2"/>
  <c r="AS398" i="2"/>
  <c r="AR398" i="2"/>
  <c r="AS198" i="2"/>
  <c r="AS258" i="2"/>
  <c r="AS77" i="2"/>
  <c r="AS81" i="2"/>
  <c r="AS60" i="2"/>
  <c r="AS100" i="2"/>
  <c r="AS106" i="2"/>
  <c r="AS123" i="2"/>
  <c r="AS216" i="2"/>
  <c r="AS192" i="2"/>
  <c r="AS139" i="2"/>
  <c r="AS701" i="2"/>
  <c r="AS174" i="2"/>
  <c r="AS376" i="2"/>
  <c r="AS399" i="2"/>
  <c r="AS453" i="2"/>
  <c r="AS298" i="2"/>
  <c r="AS703" i="2"/>
  <c r="AS606" i="2"/>
  <c r="AS598" i="2"/>
  <c r="AS154" i="2"/>
  <c r="AS28" i="2"/>
  <c r="AS183" i="2"/>
  <c r="AS709" i="2"/>
  <c r="AS260" i="2"/>
  <c r="AS126" i="2"/>
  <c r="AS210" i="2"/>
  <c r="AS570" i="2"/>
  <c r="AS367" i="2"/>
  <c r="AS565" i="2"/>
  <c r="AS118" i="2"/>
  <c r="AS152" i="2"/>
  <c r="AT643" i="2"/>
  <c r="AT169" i="2"/>
  <c r="AT354" i="2"/>
  <c r="AT7" i="2"/>
  <c r="AS492" i="2"/>
  <c r="AS696" i="2"/>
  <c r="AS609" i="2"/>
  <c r="AS605" i="2"/>
  <c r="AS579" i="2"/>
  <c r="AS396" i="2"/>
  <c r="AT253" i="2"/>
  <c r="AT40" i="2"/>
  <c r="AT432" i="2"/>
  <c r="AT548" i="2"/>
  <c r="AT300" i="2"/>
  <c r="AT29" i="2"/>
  <c r="AT231" i="2"/>
  <c r="AS372" i="2"/>
  <c r="AS279" i="2"/>
  <c r="AS149" i="2"/>
  <c r="AS471" i="2"/>
  <c r="AS678" i="2"/>
  <c r="AS388" i="2"/>
  <c r="AS630" i="2"/>
  <c r="AS270" i="2"/>
  <c r="AS92" i="2"/>
  <c r="AS669" i="2"/>
  <c r="AS358" i="2"/>
  <c r="AS75" i="2"/>
  <c r="AS513" i="2"/>
  <c r="AS602" i="2"/>
  <c r="AS708" i="2"/>
  <c r="AS573" i="2"/>
  <c r="AS485" i="2"/>
  <c r="AS603" i="2"/>
  <c r="AS97" i="2"/>
  <c r="AS199" i="2"/>
  <c r="AS19" i="2"/>
  <c r="AS564" i="2"/>
  <c r="AS662" i="2"/>
  <c r="AS723" i="2"/>
  <c r="AS600" i="2"/>
  <c r="AS309" i="2"/>
  <c r="AS234" i="2"/>
  <c r="AS190" i="2"/>
  <c r="AS242" i="2"/>
  <c r="AS88" i="2"/>
  <c r="AS22" i="2"/>
  <c r="AS519" i="2"/>
  <c r="AS130" i="2"/>
  <c r="AS215" i="2"/>
  <c r="AS345" i="2"/>
  <c r="AS96" i="2"/>
  <c r="AS252" i="2"/>
  <c r="AS371" i="2"/>
  <c r="AS339" i="2"/>
  <c r="AS113" i="2"/>
  <c r="AS3" i="2"/>
  <c r="AS718" i="2"/>
  <c r="AS14" i="2"/>
  <c r="AS540" i="2"/>
  <c r="AS147" i="2"/>
  <c r="AS71" i="2"/>
  <c r="AS57" i="2"/>
  <c r="AS317" i="2"/>
  <c r="AS463" i="2"/>
  <c r="AS538" i="2"/>
  <c r="AS286" i="2"/>
  <c r="AS671" i="2"/>
  <c r="AS331" i="2"/>
  <c r="AS237" i="2"/>
  <c r="AS722" i="2"/>
  <c r="AS650" i="2"/>
  <c r="AS90" i="2"/>
  <c r="AS390" i="2"/>
  <c r="AS323" i="2"/>
  <c r="AS352" i="2"/>
  <c r="AS188" i="2"/>
  <c r="AS661" i="2"/>
  <c r="AS566" i="2"/>
  <c r="AS276" i="2"/>
  <c r="AT277" i="2"/>
  <c r="AT194" i="2"/>
  <c r="AT720" i="2"/>
  <c r="AT493" i="2"/>
  <c r="AT420" i="2"/>
  <c r="AT46" i="2"/>
  <c r="AT361" i="2"/>
  <c r="AS691" i="2"/>
  <c r="AS187" i="2"/>
  <c r="AS452" i="2"/>
  <c r="AS265" i="2"/>
  <c r="AS431" i="2"/>
  <c r="AS526" i="2"/>
  <c r="AT646" i="2"/>
  <c r="AT149" i="2"/>
  <c r="AT627" i="2"/>
  <c r="AT350" i="2"/>
  <c r="AT482" i="2"/>
  <c r="AT153" i="2"/>
  <c r="AT516" i="2"/>
  <c r="AS249" i="2"/>
  <c r="AS594" i="2"/>
  <c r="AS432" i="2"/>
  <c r="AS548" i="2"/>
  <c r="AS91" i="2"/>
  <c r="AS719" i="2"/>
  <c r="AS301" i="2"/>
  <c r="AS170" i="2"/>
  <c r="AS601" i="2"/>
  <c r="AS495" i="2"/>
  <c r="AS310" i="2"/>
  <c r="AS362" i="2"/>
  <c r="AS469" i="2"/>
  <c r="AS211" i="2"/>
  <c r="AS324" i="2"/>
  <c r="AS522" i="2"/>
  <c r="AS107" i="2"/>
  <c r="AS128" i="2"/>
  <c r="AS700" i="2"/>
  <c r="AS612" i="2"/>
  <c r="AS284" i="2"/>
  <c r="AS392" i="2"/>
  <c r="AS254" i="2"/>
  <c r="AS681" i="2"/>
  <c r="AS508" i="2"/>
  <c r="AS133" i="2"/>
  <c r="AS414" i="2"/>
  <c r="AS307" i="2"/>
  <c r="AS613" i="2"/>
  <c r="AS172" i="2"/>
  <c r="AS581" i="2"/>
  <c r="AS161" i="2"/>
  <c r="AS477" i="2"/>
  <c r="AS536" i="2"/>
  <c r="AS195" i="2"/>
  <c r="AS357" i="2"/>
  <c r="AS529" i="2"/>
  <c r="AS93" i="2"/>
  <c r="AS86" i="2"/>
  <c r="AS156" i="2"/>
  <c r="AS640" i="2"/>
  <c r="AS449" i="2"/>
  <c r="AS18" i="2"/>
  <c r="AT622" i="2"/>
  <c r="AT15" i="2"/>
  <c r="AT320" i="2"/>
  <c r="AT251" i="2"/>
  <c r="AS583" i="2"/>
  <c r="AS364" i="2"/>
  <c r="AS275" i="2"/>
  <c r="AS614" i="2"/>
  <c r="AS287" i="2"/>
  <c r="AS297" i="2"/>
  <c r="AT245" i="2"/>
  <c r="AT302" i="2"/>
  <c r="AT173" i="2"/>
  <c r="AT368" i="2"/>
  <c r="AT306" i="2"/>
  <c r="AT308" i="2"/>
  <c r="AS245" i="2"/>
  <c r="AS440" i="2"/>
  <c r="AS334" i="2"/>
  <c r="AS524" i="2"/>
  <c r="AS516" i="2"/>
  <c r="AS479" i="2"/>
  <c r="AS85" i="2"/>
  <c r="AS732" i="2"/>
  <c r="AS675" i="2"/>
  <c r="AS384" i="2"/>
  <c r="AS684" i="2"/>
  <c r="AS363" i="2"/>
  <c r="AS226" i="2"/>
  <c r="AS707" i="2"/>
  <c r="AS687" i="2"/>
  <c r="AS682" i="2"/>
  <c r="AS185" i="2"/>
  <c r="AS285" i="2"/>
  <c r="AS726" i="2"/>
  <c r="AS273" i="2"/>
  <c r="AS141" i="2"/>
  <c r="AS656" i="2"/>
  <c r="AS277" i="2"/>
  <c r="AS506" i="2"/>
  <c r="AS457" i="2"/>
  <c r="AS21" i="2"/>
  <c r="AS460" i="2"/>
  <c r="AS619" i="2"/>
  <c r="AS87" i="2"/>
  <c r="AS109" i="2"/>
  <c r="AR51" i="2"/>
  <c r="AR311" i="2"/>
  <c r="AR329" i="2"/>
  <c r="AR100" i="2"/>
  <c r="AR198" i="2"/>
  <c r="AT148" i="2"/>
  <c r="AT366" i="2"/>
  <c r="AT500" i="2"/>
  <c r="AT577" i="2"/>
  <c r="AT541" i="2"/>
  <c r="AT176" i="2"/>
  <c r="AT202" i="2"/>
  <c r="AT551" i="2"/>
  <c r="AR219" i="2"/>
  <c r="AR389" i="2"/>
  <c r="AR187" i="2"/>
  <c r="AR157" i="2"/>
  <c r="AR12" i="2"/>
  <c r="AR452" i="2"/>
  <c r="AR609" i="2"/>
  <c r="AR546" i="2"/>
  <c r="AR265" i="2"/>
  <c r="AR272" i="2"/>
  <c r="AR280" i="2"/>
  <c r="AR240" i="2"/>
  <c r="AR411" i="2"/>
  <c r="AR145" i="2"/>
  <c r="AU659" i="2"/>
  <c r="AU319" i="2"/>
  <c r="AU304" i="2"/>
  <c r="AU191" i="2"/>
  <c r="AU673" i="2"/>
  <c r="AU489" i="2"/>
  <c r="AU621" i="2"/>
  <c r="AU217" i="2"/>
  <c r="AU401" i="2"/>
  <c r="AU221" i="2"/>
  <c r="AU52" i="2"/>
  <c r="AU651" i="2"/>
  <c r="AU429" i="2"/>
  <c r="AU80" i="2"/>
  <c r="AU715" i="2"/>
  <c r="AU447" i="2"/>
  <c r="AU346" i="2"/>
  <c r="AU430" i="2"/>
  <c r="AU94" i="2"/>
  <c r="AU34" i="2"/>
  <c r="AU622" i="2"/>
  <c r="AU148" i="2"/>
  <c r="AU587" i="2"/>
  <c r="AU332" i="2"/>
  <c r="AU264" i="2"/>
  <c r="AU25" i="2"/>
  <c r="AU643" i="2"/>
  <c r="AU676" i="2"/>
  <c r="AU420" i="2"/>
  <c r="AU49" i="2"/>
  <c r="AU402" i="2"/>
  <c r="AU15" i="2"/>
  <c r="AU366" i="2"/>
  <c r="AU53" i="2"/>
  <c r="AU143" i="2"/>
  <c r="AU169" i="2"/>
  <c r="AU528" i="2"/>
  <c r="AU728" i="2"/>
  <c r="AU46" i="2"/>
  <c r="AU586" i="2"/>
  <c r="AU89" i="2"/>
  <c r="AU320" i="2"/>
  <c r="AU500" i="2"/>
  <c r="AU354" i="2"/>
  <c r="AU102" i="2"/>
  <c r="AU108" i="2"/>
  <c r="AU554" i="2"/>
  <c r="AU577" i="2"/>
  <c r="AU541" i="2"/>
  <c r="AU176" i="2"/>
  <c r="AU202" i="2"/>
  <c r="AU386" i="2"/>
  <c r="AU124" i="2"/>
  <c r="AU361" i="2"/>
  <c r="AU571" i="2"/>
  <c r="AU349" i="2"/>
  <c r="AU551" i="2"/>
  <c r="AU7" i="2"/>
  <c r="AT264" i="2"/>
  <c r="AT53" i="2"/>
  <c r="AT386" i="2"/>
  <c r="AS618" i="2"/>
  <c r="AS391" i="2"/>
  <c r="AS727" i="2"/>
  <c r="AS608" i="2"/>
  <c r="AS272" i="2"/>
  <c r="AS295" i="2"/>
  <c r="AT660" i="2"/>
  <c r="AT279" i="2"/>
  <c r="AT78" i="2"/>
  <c r="AT645" i="2"/>
  <c r="AT241" i="2"/>
  <c r="AR191" i="2"/>
  <c r="AR489" i="2"/>
  <c r="AR52" i="2"/>
  <c r="AR80" i="2"/>
  <c r="AR346" i="2"/>
  <c r="AR25" i="2"/>
  <c r="AR49" i="2"/>
  <c r="AR53" i="2"/>
  <c r="AR169" i="2"/>
  <c r="AR320" i="2"/>
  <c r="AR361" i="2"/>
  <c r="AR251" i="2"/>
  <c r="AU372" i="2"/>
  <c r="AU249" i="2"/>
  <c r="AU245" i="2"/>
  <c r="AU646" i="2"/>
  <c r="AU59" i="2"/>
  <c r="AU374" i="2"/>
  <c r="AU279" i="2"/>
  <c r="AU316" i="2"/>
  <c r="AU594" i="2"/>
  <c r="AU440" i="2"/>
  <c r="AT332" i="2"/>
  <c r="AT143" i="2"/>
  <c r="AT124" i="2"/>
  <c r="AS389" i="2"/>
  <c r="AS12" i="2"/>
  <c r="AS546" i="2"/>
  <c r="AS394" i="2"/>
  <c r="AS303" i="2"/>
  <c r="AS639" i="2"/>
  <c r="AT462" i="2"/>
  <c r="AT73" i="2"/>
  <c r="AT471" i="2"/>
  <c r="AT282" i="2"/>
  <c r="AT379" i="2"/>
  <c r="AR304" i="2"/>
  <c r="AR430" i="2"/>
  <c r="AR34" i="2"/>
  <c r="AR148" i="2"/>
  <c r="AR264" i="2"/>
  <c r="AR402" i="2"/>
  <c r="AR46" i="2"/>
  <c r="AR89" i="2"/>
  <c r="AR349" i="2"/>
  <c r="AR7" i="2"/>
  <c r="AU253" i="2"/>
  <c r="AU572" i="2"/>
  <c r="AU462" i="2"/>
  <c r="AU40" i="2"/>
  <c r="AS659" i="2"/>
  <c r="AS319" i="2"/>
  <c r="AS304" i="2"/>
  <c r="AS191" i="2"/>
  <c r="AS673" i="2"/>
  <c r="AS489" i="2"/>
  <c r="AR249" i="2"/>
  <c r="AR40" i="2"/>
  <c r="AR26" i="2"/>
  <c r="AR368" i="2"/>
  <c r="AR153" i="2"/>
  <c r="AT25" i="2"/>
  <c r="AT528" i="2"/>
  <c r="AT102" i="2"/>
  <c r="AT259" i="2"/>
  <c r="AS491" i="2"/>
  <c r="AS424" i="2"/>
  <c r="AS325" i="2"/>
  <c r="AS443" i="2"/>
  <c r="AS649" i="2"/>
  <c r="AS240" i="2"/>
  <c r="AT249" i="2"/>
  <c r="AT440" i="2"/>
  <c r="AT634" i="2"/>
  <c r="AT144" i="2"/>
  <c r="AT31" i="2"/>
  <c r="AT213" i="2"/>
  <c r="AT91" i="2"/>
  <c r="AS572" i="2"/>
  <c r="AS40" i="2"/>
  <c r="AS168" i="2"/>
  <c r="AS627" i="2"/>
  <c r="AS78" i="2"/>
  <c r="AS300" i="2"/>
  <c r="AS306" i="2"/>
  <c r="AS153" i="2"/>
  <c r="AS308" i="2"/>
  <c r="AT668" i="2"/>
  <c r="AT685" i="2"/>
  <c r="AT407" i="2"/>
  <c r="AT83" i="2"/>
  <c r="AT714" i="2"/>
  <c r="AT395" i="2"/>
  <c r="AT209" i="2"/>
  <c r="AT434" i="2"/>
  <c r="AT438" i="2"/>
  <c r="AT705" i="2"/>
  <c r="AT557" i="2"/>
  <c r="AT562" i="2"/>
  <c r="AT631" i="2"/>
  <c r="AT383" i="2"/>
  <c r="AT131" i="2"/>
  <c r="AT312" i="2"/>
  <c r="AT5" i="2"/>
  <c r="AT604" i="2"/>
  <c r="AT590" i="2"/>
  <c r="AT229" i="2"/>
  <c r="AT193" i="2"/>
  <c r="AT27" i="2"/>
  <c r="AT314" i="2"/>
  <c r="AT43" i="2"/>
  <c r="AT142" i="2"/>
  <c r="AT214" i="2"/>
  <c r="AT69" i="2"/>
  <c r="AT315" i="2"/>
  <c r="AT197" i="2"/>
  <c r="AT288" i="2"/>
  <c r="AT428" i="2"/>
  <c r="AT129" i="2"/>
  <c r="AT502" i="2"/>
  <c r="AT563" i="2"/>
  <c r="AT382" i="2"/>
  <c r="AT355" i="2"/>
  <c r="AT8" i="2"/>
  <c r="AT61" i="2"/>
  <c r="AT549" i="2"/>
  <c r="AT654" i="2"/>
  <c r="AT205" i="2"/>
  <c r="AT296" i="2"/>
  <c r="AT181" i="2"/>
  <c r="AT655" i="2"/>
  <c r="AT419" i="2"/>
  <c r="AT74" i="2"/>
  <c r="AT30" i="2"/>
  <c r="AT294" i="2"/>
  <c r="AT163" i="2"/>
  <c r="AT496" i="2"/>
  <c r="AT151" i="2"/>
  <c r="AT179" i="2"/>
  <c r="AT370" i="2"/>
  <c r="AT422" i="2"/>
  <c r="AT580" i="2"/>
  <c r="AR246" i="2"/>
  <c r="AR263" i="2"/>
  <c r="AR465" i="2"/>
  <c r="AR343" i="2"/>
  <c r="AR178" i="2"/>
  <c r="AR292" i="2"/>
  <c r="AT676" i="2"/>
  <c r="AT728" i="2"/>
  <c r="AT571" i="2"/>
  <c r="AS688" i="2"/>
  <c r="AS293" i="2"/>
  <c r="AS157" i="2"/>
  <c r="AS110" i="2"/>
  <c r="AS182" i="2"/>
  <c r="AS280" i="2"/>
  <c r="AS145" i="2"/>
  <c r="AT713" i="2"/>
  <c r="AT59" i="2"/>
  <c r="AT32" i="2"/>
  <c r="AT678" i="2"/>
  <c r="AT122" i="2"/>
  <c r="AT132" i="2"/>
  <c r="AS713" i="2"/>
  <c r="AS646" i="2"/>
  <c r="AS302" i="2"/>
  <c r="AS634" i="2"/>
  <c r="AS350" i="2"/>
  <c r="AS24" i="2"/>
  <c r="AS122" i="2"/>
  <c r="AS544" i="2"/>
  <c r="AS132" i="2"/>
  <c r="AS231" i="2"/>
  <c r="AT518" i="2"/>
  <c r="AT378" i="2"/>
  <c r="AS559" i="2"/>
  <c r="AS638" i="2"/>
  <c r="AS717" i="2"/>
  <c r="AS385" i="2"/>
  <c r="AS437" i="2"/>
  <c r="AS523" i="2"/>
  <c r="AS256" i="2"/>
  <c r="AS235" i="2"/>
  <c r="AS637" i="2"/>
  <c r="AS62" i="2"/>
  <c r="AS647" i="2"/>
  <c r="AS322" i="2"/>
  <c r="AS592" i="2"/>
  <c r="AS468" i="2"/>
  <c r="AS33" i="2"/>
  <c r="AS246" i="2"/>
  <c r="AS721" i="2"/>
  <c r="AS328" i="2"/>
  <c r="AS224" i="2"/>
  <c r="AS652" i="2"/>
  <c r="AS387" i="2"/>
  <c r="AS66" i="2"/>
  <c r="AS369" i="2"/>
  <c r="AS520" i="2"/>
  <c r="AS595" i="2"/>
  <c r="AS459" i="2"/>
  <c r="AS117" i="2"/>
  <c r="AS263" i="2"/>
  <c r="AS658" i="2"/>
  <c r="AS679" i="2"/>
  <c r="AS262" i="2"/>
  <c r="AS509" i="2"/>
  <c r="AS342" i="2"/>
  <c r="AS633" i="2"/>
  <c r="AS105" i="2"/>
  <c r="AS171" i="2"/>
  <c r="AS465" i="2"/>
  <c r="AS406" i="2"/>
  <c r="AS343" i="2"/>
  <c r="AS666" i="2"/>
  <c r="AS629" i="2"/>
  <c r="AS58" i="2"/>
  <c r="AS591" i="2"/>
  <c r="AS196" i="2"/>
  <c r="AS539" i="2"/>
  <c r="AS494" i="2"/>
  <c r="AS238" i="2"/>
  <c r="AS692" i="2"/>
  <c r="AS178" i="2"/>
  <c r="AS466" i="2"/>
  <c r="AS292" i="2"/>
  <c r="AS625" i="2"/>
  <c r="AS55" i="2"/>
  <c r="AS336" i="2"/>
  <c r="AS351" i="2"/>
  <c r="AS412" i="2"/>
  <c r="AS693" i="2"/>
  <c r="AS381" i="2"/>
  <c r="AS503" i="2"/>
  <c r="AR407" i="2"/>
  <c r="AR5" i="2"/>
  <c r="AR27" i="2"/>
  <c r="AT402" i="2"/>
  <c r="AT89" i="2"/>
  <c r="AT108" i="2"/>
  <c r="AS623" i="2"/>
  <c r="AS416" i="2"/>
  <c r="AS393" i="2"/>
  <c r="AS670" i="2"/>
  <c r="AS607" i="2"/>
  <c r="AS490" i="2"/>
  <c r="AT372" i="2"/>
  <c r="AT316" i="2"/>
  <c r="AT239" i="2"/>
  <c r="AT26" i="2"/>
  <c r="AT24" i="2"/>
  <c r="AT544" i="2"/>
  <c r="AT207" i="2"/>
  <c r="AS660" i="2"/>
  <c r="AS59" i="2"/>
  <c r="AS73" i="2"/>
  <c r="AS173" i="2"/>
  <c r="AS144" i="2"/>
  <c r="AS368" i="2"/>
  <c r="AS645" i="2"/>
  <c r="AS29" i="2"/>
  <c r="AS241" i="2"/>
  <c r="AS379" i="2"/>
  <c r="AT702" i="2"/>
  <c r="AT635" i="2"/>
  <c r="AT121" i="2"/>
  <c r="AS711" i="2"/>
  <c r="AS537" i="2"/>
  <c r="AS710" i="2"/>
  <c r="AS702" i="2"/>
  <c r="AS668" i="2"/>
  <c r="AS518" i="2"/>
  <c r="AS635" i="2"/>
  <c r="AS685" i="2"/>
  <c r="AS407" i="2"/>
  <c r="AS83" i="2"/>
  <c r="AS714" i="2"/>
  <c r="AS395" i="2"/>
  <c r="AS378" i="2"/>
  <c r="AS209" i="2"/>
  <c r="AS121" i="2"/>
  <c r="AS434" i="2"/>
  <c r="AS438" i="2"/>
  <c r="AS705" i="2"/>
  <c r="AS557" i="2"/>
  <c r="AS562" i="2"/>
  <c r="AS631" i="2"/>
  <c r="AS383" i="2"/>
  <c r="AS131" i="2"/>
  <c r="AS312" i="2"/>
  <c r="AS5" i="2"/>
  <c r="AS604" i="2"/>
  <c r="AS590" i="2"/>
  <c r="AS229" i="2"/>
  <c r="AS193" i="2"/>
  <c r="AS27" i="2"/>
  <c r="AS314" i="2"/>
  <c r="AS43" i="2"/>
  <c r="AS142" i="2"/>
  <c r="AS214" i="2"/>
  <c r="AS69" i="2"/>
  <c r="AS315" i="2"/>
  <c r="AS197" i="2"/>
  <c r="AS288" i="2"/>
  <c r="AS428" i="2"/>
  <c r="AS129" i="2"/>
  <c r="AS502" i="2"/>
  <c r="AS563" i="2"/>
  <c r="AS382" i="2"/>
  <c r="AS355" i="2"/>
  <c r="AS8" i="2"/>
  <c r="AS61" i="2"/>
  <c r="AS549" i="2"/>
  <c r="AS654" i="2"/>
  <c r="AS205" i="2"/>
  <c r="AS296" i="2"/>
  <c r="AS181" i="2"/>
  <c r="AR269" i="2"/>
  <c r="AR278" i="2"/>
  <c r="AR127" i="2"/>
  <c r="AR212" i="2"/>
  <c r="AR167" i="2"/>
  <c r="AR445" i="2"/>
  <c r="AR247" i="2"/>
  <c r="AR142" i="2"/>
  <c r="AT49" i="2"/>
  <c r="AT586" i="2"/>
  <c r="AT554" i="2"/>
  <c r="AS219" i="2"/>
  <c r="AS512" i="2"/>
  <c r="AS599" i="2"/>
  <c r="AS150" i="2"/>
  <c r="AS232" i="2"/>
  <c r="AS411" i="2"/>
  <c r="AT572" i="2"/>
  <c r="AT594" i="2"/>
  <c r="AT334" i="2"/>
  <c r="AT524" i="2"/>
  <c r="AT204" i="2"/>
  <c r="AT418" i="2"/>
  <c r="AT525" i="2"/>
  <c r="AS462" i="2"/>
  <c r="AS316" i="2"/>
  <c r="AS239" i="2"/>
  <c r="AS26" i="2"/>
  <c r="AS486" i="2"/>
  <c r="AS31" i="2"/>
  <c r="AS418" i="2"/>
  <c r="AS282" i="2"/>
  <c r="AS207" i="2"/>
  <c r="AT710" i="2"/>
  <c r="AS596" i="2"/>
  <c r="AS533" i="2"/>
  <c r="AS530" i="2"/>
  <c r="AS299" i="2"/>
  <c r="AS269" i="2"/>
  <c r="AS42" i="2"/>
  <c r="AS278" i="2"/>
  <c r="AS76" i="2"/>
  <c r="AS475" i="2"/>
  <c r="AS218" i="2"/>
  <c r="AS706" i="2"/>
  <c r="AS134" i="2"/>
  <c r="AS281" i="2"/>
  <c r="AS648" i="2"/>
  <c r="AS290" i="2"/>
  <c r="AS663" i="2"/>
  <c r="AS472" i="2"/>
  <c r="AS127" i="2"/>
  <c r="AS17" i="2"/>
  <c r="AS201" i="2"/>
  <c r="AS409" i="2"/>
  <c r="AS212" i="2"/>
  <c r="AS405" i="2"/>
  <c r="AS348" i="2"/>
  <c r="AS115" i="2"/>
  <c r="AS41" i="2"/>
  <c r="AS725" i="2"/>
  <c r="AS223" i="2"/>
  <c r="AS167" i="2"/>
  <c r="AS208" i="2"/>
  <c r="AS584" i="2"/>
  <c r="AS56" i="2"/>
  <c r="AS505" i="2"/>
  <c r="AS359" i="2"/>
  <c r="AS445" i="2"/>
  <c r="AS337" i="2"/>
  <c r="AS138" i="2"/>
  <c r="AS125" i="2"/>
  <c r="AS498" i="2"/>
  <c r="AS72" i="2"/>
  <c r="AS305" i="2"/>
  <c r="AS450" i="2"/>
  <c r="AS724" i="2"/>
  <c r="AS375" i="2"/>
  <c r="AS247" i="2"/>
  <c r="AS373" i="2"/>
  <c r="AS9" i="2"/>
  <c r="AS84" i="2"/>
  <c r="AS474" i="2"/>
  <c r="AS158" i="2"/>
  <c r="AS228" i="2"/>
  <c r="AS480" i="2"/>
  <c r="AS341" i="2"/>
  <c r="AS415" i="2"/>
  <c r="AS340" i="2"/>
  <c r="AR44" i="2"/>
  <c r="AT587" i="2"/>
  <c r="AT349" i="2"/>
  <c r="AS556" i="2"/>
  <c r="AS558" i="2"/>
  <c r="AS636" i="2"/>
  <c r="AS435" i="2"/>
  <c r="AS327" i="2"/>
  <c r="AT374" i="2"/>
  <c r="AT168" i="2"/>
  <c r="AT166" i="2"/>
  <c r="AT486" i="2"/>
  <c r="AS253" i="2"/>
  <c r="AS374" i="2"/>
  <c r="AS32" i="2"/>
  <c r="AS166" i="2"/>
  <c r="AS204" i="2"/>
  <c r="AS482" i="2"/>
  <c r="AS213" i="2"/>
  <c r="AS525" i="2"/>
  <c r="AS464" i="2"/>
  <c r="AS582" i="2"/>
  <c r="AS593" i="2"/>
  <c r="AS36" i="2"/>
  <c r="AS48" i="2"/>
  <c r="AS347" i="2"/>
  <c r="AS626" i="2"/>
  <c r="AS730" i="2"/>
  <c r="AS610" i="2"/>
  <c r="AS611" i="2"/>
  <c r="AS244" i="2"/>
  <c r="AS499" i="2"/>
  <c r="AS731" i="2"/>
  <c r="AS680" i="2"/>
  <c r="AS104" i="2"/>
  <c r="AS135" i="2"/>
  <c r="AS483" i="2"/>
  <c r="AS79" i="2"/>
  <c r="AS44" i="2"/>
  <c r="AS729" i="2"/>
  <c r="AS588" i="2"/>
  <c r="AS560" i="2"/>
  <c r="AS542" i="2"/>
  <c r="AS576" i="2"/>
  <c r="AS561" i="2"/>
  <c r="AS511" i="2"/>
  <c r="AS136" i="2"/>
  <c r="AS111" i="2"/>
  <c r="AS616" i="2"/>
  <c r="AS248" i="2"/>
  <c r="AS699" i="2"/>
  <c r="AS266" i="2"/>
  <c r="AS484" i="2"/>
  <c r="AS555" i="2"/>
  <c r="AS6" i="2"/>
  <c r="AS186" i="2"/>
  <c r="AS189" i="2"/>
  <c r="AS120" i="2"/>
  <c r="AS360" i="2"/>
  <c r="AS250" i="2"/>
  <c r="AS574" i="2"/>
  <c r="AS444" i="2"/>
  <c r="AS455" i="2"/>
  <c r="AS514" i="2"/>
  <c r="AS426" i="2"/>
  <c r="AS203" i="2"/>
  <c r="AS535" i="2"/>
  <c r="AS442" i="2"/>
  <c r="AS236" i="2"/>
  <c r="AS575" i="2"/>
  <c r="AS501" i="2"/>
  <c r="AS271" i="2"/>
  <c r="AU96" i="2"/>
  <c r="AR486" i="2"/>
  <c r="AR105" i="2"/>
  <c r="AS621" i="2"/>
  <c r="AS217" i="2"/>
  <c r="AS401" i="2"/>
  <c r="AS221" i="2"/>
  <c r="AS52" i="2"/>
  <c r="AS651" i="2"/>
  <c r="AS429" i="2"/>
  <c r="AS80" i="2"/>
  <c r="AS715" i="2"/>
  <c r="AS447" i="2"/>
  <c r="AS346" i="2"/>
  <c r="AS430" i="2"/>
  <c r="AS94" i="2"/>
  <c r="AS34" i="2"/>
  <c r="AS622" i="2"/>
  <c r="AS148" i="2"/>
  <c r="AS587" i="2"/>
  <c r="AS332" i="2"/>
  <c r="AS264" i="2"/>
  <c r="AS25" i="2"/>
  <c r="AS643" i="2"/>
  <c r="AS676" i="2"/>
  <c r="AS420" i="2"/>
  <c r="AS49" i="2"/>
  <c r="AS402" i="2"/>
  <c r="AS15" i="2"/>
  <c r="AS366" i="2"/>
  <c r="AS53" i="2"/>
  <c r="AS143" i="2"/>
  <c r="AS169" i="2"/>
  <c r="AS528" i="2"/>
  <c r="AS728" i="2"/>
  <c r="AS46" i="2"/>
  <c r="AS586" i="2"/>
  <c r="AS89" i="2"/>
  <c r="AS320" i="2"/>
  <c r="AS500" i="2"/>
  <c r="AS354" i="2"/>
  <c r="AS102" i="2"/>
  <c r="AS108" i="2"/>
  <c r="AS554" i="2"/>
  <c r="AS577" i="2"/>
  <c r="AS541" i="2"/>
  <c r="AS176" i="2"/>
  <c r="AS202" i="2"/>
  <c r="AS386" i="2"/>
  <c r="AS124" i="2"/>
  <c r="AS361" i="2"/>
  <c r="AS571" i="2"/>
  <c r="AS349" i="2"/>
  <c r="AS551" i="2"/>
  <c r="AS7" i="2"/>
  <c r="AS259" i="2"/>
  <c r="AS251" i="2"/>
  <c r="AT711" i="2"/>
  <c r="AT559" i="2"/>
  <c r="AT638" i="2"/>
  <c r="AT717" i="2"/>
  <c r="AT385" i="2"/>
  <c r="AT437" i="2"/>
  <c r="AT523" i="2"/>
  <c r="AT537" i="2"/>
  <c r="AT256" i="2"/>
  <c r="AT235" i="2"/>
  <c r="AT637" i="2"/>
  <c r="AT62" i="2"/>
  <c r="AT647" i="2"/>
  <c r="AT322" i="2"/>
  <c r="AT592" i="2"/>
  <c r="AT468" i="2"/>
  <c r="AT33" i="2"/>
  <c r="AT246" i="2"/>
  <c r="AT721" i="2"/>
  <c r="AT328" i="2"/>
  <c r="AT224" i="2"/>
  <c r="AT652" i="2"/>
  <c r="AT387" i="2"/>
  <c r="AT66" i="2"/>
  <c r="AT369" i="2"/>
  <c r="AT520" i="2"/>
  <c r="AT595" i="2"/>
  <c r="AT459" i="2"/>
  <c r="AT117" i="2"/>
  <c r="AT263" i="2"/>
  <c r="AT658" i="2"/>
  <c r="AT679" i="2"/>
  <c r="AT262" i="2"/>
  <c r="AT509" i="2"/>
  <c r="AT342" i="2"/>
  <c r="AT633" i="2"/>
  <c r="AT105" i="2"/>
  <c r="AT171" i="2"/>
  <c r="AT465" i="2"/>
  <c r="AT406" i="2"/>
  <c r="AT343" i="2"/>
  <c r="AT666" i="2"/>
  <c r="AT629" i="2"/>
  <c r="AT58" i="2"/>
  <c r="AT591" i="2"/>
  <c r="AT196" i="2"/>
  <c r="AT539" i="2"/>
  <c r="AT494" i="2"/>
  <c r="AT238" i="2"/>
  <c r="AT692" i="2"/>
  <c r="AT178" i="2"/>
  <c r="AT466" i="2"/>
  <c r="AT292" i="2"/>
  <c r="AT625" i="2"/>
  <c r="AT55" i="2"/>
  <c r="AT336" i="2"/>
  <c r="AT351" i="2"/>
  <c r="AT412" i="2"/>
  <c r="AT693" i="2"/>
  <c r="AT381" i="2"/>
  <c r="AT503" i="2"/>
  <c r="AR59" i="2"/>
  <c r="AR279" i="2"/>
  <c r="AR302" i="2"/>
  <c r="AR32" i="2"/>
  <c r="AR173" i="2"/>
  <c r="AR471" i="2"/>
  <c r="AR166" i="2"/>
  <c r="AR204" i="2"/>
  <c r="AR24" i="2"/>
  <c r="AR31" i="2"/>
  <c r="AR241" i="2"/>
  <c r="AU711" i="2"/>
  <c r="AU559" i="2"/>
  <c r="AU638" i="2"/>
  <c r="AU717" i="2"/>
  <c r="AU385" i="2"/>
  <c r="AU437" i="2"/>
  <c r="AU523" i="2"/>
  <c r="AU537" i="2"/>
  <c r="AU256" i="2"/>
  <c r="AU235" i="2"/>
  <c r="AR235" i="2"/>
  <c r="AR33" i="2"/>
  <c r="AR328" i="2"/>
  <c r="AR66" i="2"/>
  <c r="AR171" i="2"/>
  <c r="AR58" i="2"/>
  <c r="AR196" i="2"/>
  <c r="AR55" i="2"/>
  <c r="AU710" i="2"/>
  <c r="AU702" i="2"/>
  <c r="AU668" i="2"/>
  <c r="AU518" i="2"/>
  <c r="AU635" i="2"/>
  <c r="AU685" i="2"/>
  <c r="AU407" i="2"/>
  <c r="AU83" i="2"/>
  <c r="AU714" i="2"/>
  <c r="AU395" i="2"/>
  <c r="AU378" i="2"/>
  <c r="AU209" i="2"/>
  <c r="AU121" i="2"/>
  <c r="AU434" i="2"/>
  <c r="AU438" i="2"/>
  <c r="AU705" i="2"/>
  <c r="AU557" i="2"/>
  <c r="AU562" i="2"/>
  <c r="AU631" i="2"/>
  <c r="AU383" i="2"/>
  <c r="AU131" i="2"/>
  <c r="AU312" i="2"/>
  <c r="AU5" i="2"/>
  <c r="AU604" i="2"/>
  <c r="AU590" i="2"/>
  <c r="AU229" i="2"/>
  <c r="AU193" i="2"/>
  <c r="AU27" i="2"/>
  <c r="AU314" i="2"/>
  <c r="AU43" i="2"/>
  <c r="AU142" i="2"/>
  <c r="AU214" i="2"/>
  <c r="AU69" i="2"/>
  <c r="AU315" i="2"/>
  <c r="AU197" i="2"/>
  <c r="AU288" i="2"/>
  <c r="AU428" i="2"/>
  <c r="AU129" i="2"/>
  <c r="AU502" i="2"/>
  <c r="AU563" i="2"/>
  <c r="AU382" i="2"/>
  <c r="AU355" i="2"/>
  <c r="AU8" i="2"/>
  <c r="AU61" i="2"/>
  <c r="AU549" i="2"/>
  <c r="AU654" i="2"/>
  <c r="AU205" i="2"/>
  <c r="AU296" i="2"/>
  <c r="AU181" i="2"/>
  <c r="AU655" i="2"/>
  <c r="AU419" i="2"/>
  <c r="AU74" i="2"/>
  <c r="AU30" i="2"/>
  <c r="AU294" i="2"/>
  <c r="AU163" i="2"/>
  <c r="AU496" i="2"/>
  <c r="AU151" i="2"/>
  <c r="AU179" i="2"/>
  <c r="AU370" i="2"/>
  <c r="AU422" i="2"/>
  <c r="AU580" i="2"/>
  <c r="AT596" i="2"/>
  <c r="AT464" i="2"/>
  <c r="AT533" i="2"/>
  <c r="AT582" i="2"/>
  <c r="AT530" i="2"/>
  <c r="AT593" i="2"/>
  <c r="AT299" i="2"/>
  <c r="AT36" i="2"/>
  <c r="AT269" i="2"/>
  <c r="AT42" i="2"/>
  <c r="AT48" i="2"/>
  <c r="AT278" i="2"/>
  <c r="AT76" i="2"/>
  <c r="AT475" i="2"/>
  <c r="AT218" i="2"/>
  <c r="AT706" i="2"/>
  <c r="AT134" i="2"/>
  <c r="AT281" i="2"/>
  <c r="AT347" i="2"/>
  <c r="AT648" i="2"/>
  <c r="AT290" i="2"/>
  <c r="AT663" i="2"/>
  <c r="AT472" i="2"/>
  <c r="AT127" i="2"/>
  <c r="AT17" i="2"/>
  <c r="AT201" i="2"/>
  <c r="AT409" i="2"/>
  <c r="AT212" i="2"/>
  <c r="AT405" i="2"/>
  <c r="AT348" i="2"/>
  <c r="AT115" i="2"/>
  <c r="AT41" i="2"/>
  <c r="AT725" i="2"/>
  <c r="AT223" i="2"/>
  <c r="AT167" i="2"/>
  <c r="AT208" i="2"/>
  <c r="AT584" i="2"/>
  <c r="AT56" i="2"/>
  <c r="AT505" i="2"/>
  <c r="AT359" i="2"/>
  <c r="AT445" i="2"/>
  <c r="AT337" i="2"/>
  <c r="AT138" i="2"/>
  <c r="AT125" i="2"/>
  <c r="AT498" i="2"/>
  <c r="AT72" i="2"/>
  <c r="AT305" i="2"/>
  <c r="AT450" i="2"/>
  <c r="AT724" i="2"/>
  <c r="AT375" i="2"/>
  <c r="AT247" i="2"/>
  <c r="AT373" i="2"/>
  <c r="AT9" i="2"/>
  <c r="AT84" i="2"/>
  <c r="AT474" i="2"/>
  <c r="AT158" i="2"/>
  <c r="AT228" i="2"/>
  <c r="AT480" i="2"/>
  <c r="AT341" i="2"/>
  <c r="AT415" i="2"/>
  <c r="AT340" i="2"/>
  <c r="AR83" i="2"/>
  <c r="AR121" i="2"/>
  <c r="AR557" i="2"/>
  <c r="AR312" i="2"/>
  <c r="AR214" i="2"/>
  <c r="AR69" i="2"/>
  <c r="AR288" i="2"/>
  <c r="AR355" i="2"/>
  <c r="AR8" i="2"/>
  <c r="AR61" i="2"/>
  <c r="AR549" i="2"/>
  <c r="AR205" i="2"/>
  <c r="AR181" i="2"/>
  <c r="AR419" i="2"/>
  <c r="AR74" i="2"/>
  <c r="AU596" i="2"/>
  <c r="AU464" i="2"/>
  <c r="AU533" i="2"/>
  <c r="AU582" i="2"/>
  <c r="AU530" i="2"/>
  <c r="AU593" i="2"/>
  <c r="AU299" i="2"/>
  <c r="AU36" i="2"/>
  <c r="AU269" i="2"/>
  <c r="AU42" i="2"/>
  <c r="AU48" i="2"/>
  <c r="AU278" i="2"/>
  <c r="AU76" i="2"/>
  <c r="AU475" i="2"/>
  <c r="AU218" i="2"/>
  <c r="AU706" i="2"/>
  <c r="AU134" i="2"/>
  <c r="AU281" i="2"/>
  <c r="AU347" i="2"/>
  <c r="AU648" i="2"/>
  <c r="AU290" i="2"/>
  <c r="AU663" i="2"/>
  <c r="AU472" i="2"/>
  <c r="AU127" i="2"/>
  <c r="AU17" i="2"/>
  <c r="AU201" i="2"/>
  <c r="AU409" i="2"/>
  <c r="AU212" i="2"/>
  <c r="AU405" i="2"/>
  <c r="AU348" i="2"/>
  <c r="AU115" i="2"/>
  <c r="AU41" i="2"/>
  <c r="AU725" i="2"/>
  <c r="AU223" i="2"/>
  <c r="AU167" i="2"/>
  <c r="AU208" i="2"/>
  <c r="AU584" i="2"/>
  <c r="AU56" i="2"/>
  <c r="AU505" i="2"/>
  <c r="AU359" i="2"/>
  <c r="AU445" i="2"/>
  <c r="AU337" i="2"/>
  <c r="AU138" i="2"/>
  <c r="AU125" i="2"/>
  <c r="AU498" i="2"/>
  <c r="AU72" i="2"/>
  <c r="AU305" i="2"/>
  <c r="AU450" i="2"/>
  <c r="AU724" i="2"/>
  <c r="AU375" i="2"/>
  <c r="AU247" i="2"/>
  <c r="AU373" i="2"/>
  <c r="AU9" i="2"/>
  <c r="AU84" i="2"/>
  <c r="AU474" i="2"/>
  <c r="AU158" i="2"/>
  <c r="AU228" i="2"/>
  <c r="AU480" i="2"/>
  <c r="AU341" i="2"/>
  <c r="AU415" i="2"/>
  <c r="AU340" i="2"/>
  <c r="AS655" i="2"/>
  <c r="AS419" i="2"/>
  <c r="AS74" i="2"/>
  <c r="AS30" i="2"/>
  <c r="AS294" i="2"/>
  <c r="AS163" i="2"/>
  <c r="AS496" i="2"/>
  <c r="AS151" i="2"/>
  <c r="AS179" i="2"/>
  <c r="AS370" i="2"/>
  <c r="AS422" i="2"/>
  <c r="AS580" i="2"/>
  <c r="AT626" i="2"/>
  <c r="AT730" i="2"/>
  <c r="AT610" i="2"/>
  <c r="AT611" i="2"/>
  <c r="AT244" i="2"/>
  <c r="AT499" i="2"/>
  <c r="AT731" i="2"/>
  <c r="AT680" i="2"/>
  <c r="AT104" i="2"/>
  <c r="AT135" i="2"/>
  <c r="AT483" i="2"/>
  <c r="AT79" i="2"/>
  <c r="AT565" i="2"/>
  <c r="AT44" i="2"/>
  <c r="AT729" i="2"/>
  <c r="AT588" i="2"/>
  <c r="AT560" i="2"/>
  <c r="AT542" i="2"/>
  <c r="AT576" i="2"/>
  <c r="AT561" i="2"/>
  <c r="AT511" i="2"/>
  <c r="AT136" i="2"/>
  <c r="AT111" i="2"/>
  <c r="AT616" i="2"/>
  <c r="AT118" i="2"/>
  <c r="AT248" i="2"/>
  <c r="AT699" i="2"/>
  <c r="AT266" i="2"/>
  <c r="AT484" i="2"/>
  <c r="AT555" i="2"/>
  <c r="AT6" i="2"/>
  <c r="AT186" i="2"/>
  <c r="AT189" i="2"/>
  <c r="AT120" i="2"/>
  <c r="AT360" i="2"/>
  <c r="AT250" i="2"/>
  <c r="AT574" i="2"/>
  <c r="AT444" i="2"/>
  <c r="AT455" i="2"/>
  <c r="AT514" i="2"/>
  <c r="AT426" i="2"/>
  <c r="AT152" i="2"/>
  <c r="AT203" i="2"/>
  <c r="AT535" i="2"/>
  <c r="AT442" i="2"/>
  <c r="AT236" i="2"/>
  <c r="AT575" i="2"/>
  <c r="AT501" i="2"/>
  <c r="AT271" i="2"/>
  <c r="AT255" i="2"/>
  <c r="AT413" i="2"/>
  <c r="AT65" i="2"/>
  <c r="AT408" i="2"/>
  <c r="AT267" i="2"/>
  <c r="AT338" i="2"/>
  <c r="AT344" i="2"/>
  <c r="AT458" i="2"/>
  <c r="AT534" i="2"/>
  <c r="AT140" i="2"/>
  <c r="AT50" i="2"/>
  <c r="AT461" i="2"/>
  <c r="AR42" i="2"/>
  <c r="AR76" i="2"/>
  <c r="AR218" i="2"/>
  <c r="AR281" i="2"/>
  <c r="AR17" i="2"/>
  <c r="AR208" i="2"/>
  <c r="AR56" i="2"/>
  <c r="AR359" i="2"/>
  <c r="AR125" i="2"/>
  <c r="AR72" i="2"/>
  <c r="AR84" i="2"/>
  <c r="AR228" i="2"/>
  <c r="AU626" i="2"/>
  <c r="AU730" i="2"/>
  <c r="AU610" i="2"/>
  <c r="AU611" i="2"/>
  <c r="AU244" i="2"/>
  <c r="AU499" i="2"/>
  <c r="AU731" i="2"/>
  <c r="AU680" i="2"/>
  <c r="AU104" i="2"/>
  <c r="AU135" i="2"/>
  <c r="AU483" i="2"/>
  <c r="AU79" i="2"/>
  <c r="AU565" i="2"/>
  <c r="AU44" i="2"/>
  <c r="AU729" i="2"/>
  <c r="AU588" i="2"/>
  <c r="AU560" i="2"/>
  <c r="AU542" i="2"/>
  <c r="AU576" i="2"/>
  <c r="AU561" i="2"/>
  <c r="AU511" i="2"/>
  <c r="AT719" i="2"/>
  <c r="AT479" i="2"/>
  <c r="AT388" i="2"/>
  <c r="AT301" i="2"/>
  <c r="AT85" i="2"/>
  <c r="AT630" i="2"/>
  <c r="AT170" i="2"/>
  <c r="AT732" i="2"/>
  <c r="AT270" i="2"/>
  <c r="AT601" i="2"/>
  <c r="AT675" i="2"/>
  <c r="AT495" i="2"/>
  <c r="AT92" i="2"/>
  <c r="AT384" i="2"/>
  <c r="AT310" i="2"/>
  <c r="AT362" i="2"/>
  <c r="AT469" i="2"/>
  <c r="AT476" i="2"/>
  <c r="AT578" i="2"/>
  <c r="AT497" i="2"/>
  <c r="AT318" i="2"/>
  <c r="AT423" i="2"/>
  <c r="AT380" i="2"/>
  <c r="AT698" i="2"/>
  <c r="AT333" i="2"/>
  <c r="AT206" i="2"/>
  <c r="AT146" i="2"/>
  <c r="AT180" i="2"/>
  <c r="AT68" i="2"/>
  <c r="AT98" i="2"/>
  <c r="AT175" i="2"/>
  <c r="AT47" i="2"/>
  <c r="AT507" i="2"/>
  <c r="AT67" i="2"/>
  <c r="AT114" i="2"/>
  <c r="AT211" i="2"/>
  <c r="AT155" i="2"/>
  <c r="AT222" i="2"/>
  <c r="AT45" i="2"/>
  <c r="AT330" i="2"/>
  <c r="AT545" i="2"/>
  <c r="AT39" i="2"/>
  <c r="AT243" i="2"/>
  <c r="AT324" i="2"/>
  <c r="AT116" i="2"/>
  <c r="AT689" i="2"/>
  <c r="AT220" i="2"/>
  <c r="AT439" i="2"/>
  <c r="AT20" i="2"/>
  <c r="AT23" i="2"/>
  <c r="AT632" i="2"/>
  <c r="AT13" i="2"/>
  <c r="AT289" i="2"/>
  <c r="AT353" i="2"/>
  <c r="AT257" i="2"/>
  <c r="AT356" i="2"/>
  <c r="AT481" i="2"/>
  <c r="AT54" i="2"/>
  <c r="AT585" i="2"/>
  <c r="AT628" i="2"/>
  <c r="AT326" i="2"/>
  <c r="AR483" i="2"/>
  <c r="AR6" i="2"/>
  <c r="AR186" i="2"/>
  <c r="AR120" i="2"/>
  <c r="AR574" i="2"/>
  <c r="AR455" i="2"/>
  <c r="AR514" i="2"/>
  <c r="AR152" i="2"/>
  <c r="AR236" i="2"/>
  <c r="AR255" i="2"/>
  <c r="AR65" i="2"/>
  <c r="AR338" i="2"/>
  <c r="AR344" i="2"/>
  <c r="AR458" i="2"/>
  <c r="AU719" i="2"/>
  <c r="AU479" i="2"/>
  <c r="AU388" i="2"/>
  <c r="AU301" i="2"/>
  <c r="AU85" i="2"/>
  <c r="AU630" i="2"/>
  <c r="AU170" i="2"/>
  <c r="AU732" i="2"/>
  <c r="AU270" i="2"/>
  <c r="AU601" i="2"/>
  <c r="AU675" i="2"/>
  <c r="AU495" i="2"/>
  <c r="AU92" i="2"/>
  <c r="AU384" i="2"/>
  <c r="AU310" i="2"/>
  <c r="AU362" i="2"/>
  <c r="AU469" i="2"/>
  <c r="AU476" i="2"/>
  <c r="AU578" i="2"/>
  <c r="AU497" i="2"/>
  <c r="AU318" i="2"/>
  <c r="AU423" i="2"/>
  <c r="AU380" i="2"/>
  <c r="AU698" i="2"/>
  <c r="AU333" i="2"/>
  <c r="AU206" i="2"/>
  <c r="AU146" i="2"/>
  <c r="AU180" i="2"/>
  <c r="AU68" i="2"/>
  <c r="AU98" i="2"/>
  <c r="AU175" i="2"/>
  <c r="AU47" i="2"/>
  <c r="AU507" i="2"/>
  <c r="AU67" i="2"/>
  <c r="AU114" i="2"/>
  <c r="AU211" i="2"/>
  <c r="AU155" i="2"/>
  <c r="AU222" i="2"/>
  <c r="AU45" i="2"/>
  <c r="AU330" i="2"/>
  <c r="AU545" i="2"/>
  <c r="AU39" i="2"/>
  <c r="AU243" i="2"/>
  <c r="AU324" i="2"/>
  <c r="AU116" i="2"/>
  <c r="AU689" i="2"/>
  <c r="AU220" i="2"/>
  <c r="AU439" i="2"/>
  <c r="AU20" i="2"/>
  <c r="AU23" i="2"/>
  <c r="AU632" i="2"/>
  <c r="AU13" i="2"/>
  <c r="AU289" i="2"/>
  <c r="AU353" i="2"/>
  <c r="AU257" i="2"/>
  <c r="AU356" i="2"/>
  <c r="AU481" i="2"/>
  <c r="AU54" i="2"/>
  <c r="AU585" i="2"/>
  <c r="AU628" i="2"/>
  <c r="AU326" i="2"/>
  <c r="AS255" i="2"/>
  <c r="AS413" i="2"/>
  <c r="AS65" i="2"/>
  <c r="AS408" i="2"/>
  <c r="AS267" i="2"/>
  <c r="AS338" i="2"/>
  <c r="AS344" i="2"/>
  <c r="AS458" i="2"/>
  <c r="AS534" i="2"/>
  <c r="AS140" i="2"/>
  <c r="AS50" i="2"/>
  <c r="AS461" i="2"/>
  <c r="AT684" i="2"/>
  <c r="AT669" i="2"/>
  <c r="AT522" i="2"/>
  <c r="AT363" i="2"/>
  <c r="AT358" i="2"/>
  <c r="AT107" i="2"/>
  <c r="AT75" i="2"/>
  <c r="AT513" i="2"/>
  <c r="AT602" i="2"/>
  <c r="AT708" i="2"/>
  <c r="AT573" i="2"/>
  <c r="AT226" i="2"/>
  <c r="AT128" i="2"/>
  <c r="AT485" i="2"/>
  <c r="AT603" i="2"/>
  <c r="AT97" i="2"/>
  <c r="AT199" i="2"/>
  <c r="AT19" i="2"/>
  <c r="AT564" i="2"/>
  <c r="AT662" i="2"/>
  <c r="AT723" i="2"/>
  <c r="AT600" i="2"/>
  <c r="AT309" i="2"/>
  <c r="AT234" i="2"/>
  <c r="AT190" i="2"/>
  <c r="AT242" i="2"/>
  <c r="AT88" i="2"/>
  <c r="AT22" i="2"/>
  <c r="AT519" i="2"/>
  <c r="AT130" i="2"/>
  <c r="AT215" i="2"/>
  <c r="AT345" i="2"/>
  <c r="AT96" i="2"/>
  <c r="AT252" i="2"/>
  <c r="AT371" i="2"/>
  <c r="AT339" i="2"/>
  <c r="AT113" i="2"/>
  <c r="AT3" i="2"/>
  <c r="AT718" i="2"/>
  <c r="AT14" i="2"/>
  <c r="AT540" i="2"/>
  <c r="AT147" i="2"/>
  <c r="AT71" i="2"/>
  <c r="AT57" i="2"/>
  <c r="AT317" i="2"/>
  <c r="AT463" i="2"/>
  <c r="AT538" i="2"/>
  <c r="AT286" i="2"/>
  <c r="AT671" i="2"/>
  <c r="AT331" i="2"/>
  <c r="AT237" i="2"/>
  <c r="AT722" i="2"/>
  <c r="AT650" i="2"/>
  <c r="AT90" i="2"/>
  <c r="AT390" i="2"/>
  <c r="AT323" i="2"/>
  <c r="AT352" i="2"/>
  <c r="AT188" i="2"/>
  <c r="AT661" i="2"/>
  <c r="AT566" i="2"/>
  <c r="AT276" i="2"/>
  <c r="AR388" i="2"/>
  <c r="AR85" i="2"/>
  <c r="AR170" i="2"/>
  <c r="AR476" i="2"/>
  <c r="AR146" i="2"/>
  <c r="AR68" i="2"/>
  <c r="AR175" i="2"/>
  <c r="AR47" i="2"/>
  <c r="AR114" i="2"/>
  <c r="AR211" i="2"/>
  <c r="AR222" i="2"/>
  <c r="AR45" i="2"/>
  <c r="AR39" i="2"/>
  <c r="AR243" i="2"/>
  <c r="AR324" i="2"/>
  <c r="AR116" i="2"/>
  <c r="AR220" i="2"/>
  <c r="AR439" i="2"/>
  <c r="AR20" i="2"/>
  <c r="AR23" i="2"/>
  <c r="AR353" i="2"/>
  <c r="AR326" i="2"/>
  <c r="AU684" i="2"/>
  <c r="AU669" i="2"/>
  <c r="AU522" i="2"/>
  <c r="AU363" i="2"/>
  <c r="AU358" i="2"/>
  <c r="AU107" i="2"/>
  <c r="AU75" i="2"/>
  <c r="AU513" i="2"/>
  <c r="AU602" i="2"/>
  <c r="AU708" i="2"/>
  <c r="AU573" i="2"/>
  <c r="AU226" i="2"/>
  <c r="AU128" i="2"/>
  <c r="AU485" i="2"/>
  <c r="AU603" i="2"/>
  <c r="AU97" i="2"/>
  <c r="AU199" i="2"/>
  <c r="AU19" i="2"/>
  <c r="AU564" i="2"/>
  <c r="AU662" i="2"/>
  <c r="AU723" i="2"/>
  <c r="AU600" i="2"/>
  <c r="AU309" i="2"/>
  <c r="AU234" i="2"/>
  <c r="AU190" i="2"/>
  <c r="AU242" i="2"/>
  <c r="AU88" i="2"/>
  <c r="AU22" i="2"/>
  <c r="AU519" i="2"/>
  <c r="AU130" i="2"/>
  <c r="AU215" i="2"/>
  <c r="AU345" i="2"/>
  <c r="AU252" i="2"/>
  <c r="AU371" i="2"/>
  <c r="AU339" i="2"/>
  <c r="AU113" i="2"/>
  <c r="AU3" i="2"/>
  <c r="AU718" i="2"/>
  <c r="AU14" i="2"/>
  <c r="AU540" i="2"/>
  <c r="AU147" i="2"/>
  <c r="AU71" i="2"/>
  <c r="AU57" i="2"/>
  <c r="AU317" i="2"/>
  <c r="AU463" i="2"/>
  <c r="AU538" i="2"/>
  <c r="AU286" i="2"/>
  <c r="AU671" i="2"/>
  <c r="AU331" i="2"/>
  <c r="AU237" i="2"/>
  <c r="AU722" i="2"/>
  <c r="AU650" i="2"/>
  <c r="AU90" i="2"/>
  <c r="AU390" i="2"/>
  <c r="AU323" i="2"/>
  <c r="AU352" i="2"/>
  <c r="AU188" i="2"/>
  <c r="AU661" i="2"/>
  <c r="AU566" i="2"/>
  <c r="AU276" i="2"/>
  <c r="AS476" i="2"/>
  <c r="AS578" i="2"/>
  <c r="AS497" i="2"/>
  <c r="AS318" i="2"/>
  <c r="AS423" i="2"/>
  <c r="AS380" i="2"/>
  <c r="AS698" i="2"/>
  <c r="AS333" i="2"/>
  <c r="AS206" i="2"/>
  <c r="AS146" i="2"/>
  <c r="AS180" i="2"/>
  <c r="AS68" i="2"/>
  <c r="AS98" i="2"/>
  <c r="AS175" i="2"/>
  <c r="AS47" i="2"/>
  <c r="AS507" i="2"/>
  <c r="AS67" i="2"/>
  <c r="AS114" i="2"/>
  <c r="AS155" i="2"/>
  <c r="AS222" i="2"/>
  <c r="AS45" i="2"/>
  <c r="AS330" i="2"/>
  <c r="AS545" i="2"/>
  <c r="AS39" i="2"/>
  <c r="AS243" i="2"/>
  <c r="AS116" i="2"/>
  <c r="AS689" i="2"/>
  <c r="AS220" i="2"/>
  <c r="AS439" i="2"/>
  <c r="AS20" i="2"/>
  <c r="AS23" i="2"/>
  <c r="AS632" i="2"/>
  <c r="AS13" i="2"/>
  <c r="AS289" i="2"/>
  <c r="AS353" i="2"/>
  <c r="AS257" i="2"/>
  <c r="AS356" i="2"/>
  <c r="AS481" i="2"/>
  <c r="AS54" i="2"/>
  <c r="AS585" i="2"/>
  <c r="AS628" i="2"/>
  <c r="AS326" i="2"/>
  <c r="AT700" i="2"/>
  <c r="AT612" i="2"/>
  <c r="AT284" i="2"/>
  <c r="AT392" i="2"/>
  <c r="AT254" i="2"/>
  <c r="AT681" i="2"/>
  <c r="AT508" i="2"/>
  <c r="AT133" i="2"/>
  <c r="AT414" i="2"/>
  <c r="AT307" i="2"/>
  <c r="AT613" i="2"/>
  <c r="AT172" i="2"/>
  <c r="AT581" i="2"/>
  <c r="AT161" i="2"/>
  <c r="AT477" i="2"/>
  <c r="AT536" i="2"/>
  <c r="AT195" i="2"/>
  <c r="AT357" i="2"/>
  <c r="AT529" i="2"/>
  <c r="AT93" i="2"/>
  <c r="AT86" i="2"/>
  <c r="AT156" i="2"/>
  <c r="AT640" i="2"/>
  <c r="AT449" i="2"/>
  <c r="AT18" i="2"/>
  <c r="AT11" i="2"/>
  <c r="AT487" i="2"/>
  <c r="AT10" i="2"/>
  <c r="AT504" i="2"/>
  <c r="AT37" i="2"/>
  <c r="AT103" i="2"/>
  <c r="AT162" i="2"/>
  <c r="AT527" i="2"/>
  <c r="AT547" i="2"/>
  <c r="AT454" i="2"/>
  <c r="AT400" i="2"/>
  <c r="AT64" i="2"/>
  <c r="AT261" i="2"/>
  <c r="AT225" i="2"/>
  <c r="AT695" i="2"/>
  <c r="AT82" i="2"/>
  <c r="AT4" i="2"/>
  <c r="AT550" i="2"/>
  <c r="AT567" i="2"/>
  <c r="AT615" i="2"/>
  <c r="AT667" i="2"/>
  <c r="AT227" i="2"/>
  <c r="AT159" i="2"/>
  <c r="AT441" i="2"/>
  <c r="AT274" i="2"/>
  <c r="AT365" i="2"/>
  <c r="AT38" i="2"/>
  <c r="AT377" i="2"/>
  <c r="AT433" i="2"/>
  <c r="AT101" i="2"/>
  <c r="AT410" i="2"/>
  <c r="AT425" i="2"/>
  <c r="AT665" i="2"/>
  <c r="AT448" i="2"/>
  <c r="AT456" i="2"/>
  <c r="AT95" i="2"/>
  <c r="AR363" i="2"/>
  <c r="AR513" i="2"/>
  <c r="AR128" i="2"/>
  <c r="AR97" i="2"/>
  <c r="AR19" i="2"/>
  <c r="AR234" i="2"/>
  <c r="AR190" i="2"/>
  <c r="AR88" i="2"/>
  <c r="AR22" i="2"/>
  <c r="AR215" i="2"/>
  <c r="AR96" i="2"/>
  <c r="AR3" i="2"/>
  <c r="AR14" i="2"/>
  <c r="AR147" i="2"/>
  <c r="AR71" i="2"/>
  <c r="AR317" i="2"/>
  <c r="AR463" i="2"/>
  <c r="AR286" i="2"/>
  <c r="AR90" i="2"/>
  <c r="AR323" i="2"/>
  <c r="AR352" i="2"/>
  <c r="AR276" i="2"/>
  <c r="AU700" i="2"/>
  <c r="AU612" i="2"/>
  <c r="AU284" i="2"/>
  <c r="AU392" i="2"/>
  <c r="AU254" i="2"/>
  <c r="AU681" i="2"/>
  <c r="AU508" i="2"/>
  <c r="AU133" i="2"/>
  <c r="AU414" i="2"/>
  <c r="AU307" i="2"/>
  <c r="AU613" i="2"/>
  <c r="AU172" i="2"/>
  <c r="AU581" i="2"/>
  <c r="AU161" i="2"/>
  <c r="AU477" i="2"/>
  <c r="AU536" i="2"/>
  <c r="AU195" i="2"/>
  <c r="AU357" i="2"/>
  <c r="AT707" i="2"/>
  <c r="AT687" i="2"/>
  <c r="AT682" i="2"/>
  <c r="AT185" i="2"/>
  <c r="AT285" i="2"/>
  <c r="AT726" i="2"/>
  <c r="AT273" i="2"/>
  <c r="AT141" i="2"/>
  <c r="AT656" i="2"/>
  <c r="AT506" i="2"/>
  <c r="AT99" i="2"/>
  <c r="AT644" i="2"/>
  <c r="AT531" i="2"/>
  <c r="AT457" i="2"/>
  <c r="AT283" i="2"/>
  <c r="AT421" i="2"/>
  <c r="AT712" i="2"/>
  <c r="AT21" i="2"/>
  <c r="AT321" i="2"/>
  <c r="AT119" i="2"/>
  <c r="AT436" i="2"/>
  <c r="AT460" i="2"/>
  <c r="AT427" i="2"/>
  <c r="AT704" i="2"/>
  <c r="AT619" i="2"/>
  <c r="AT553" i="2"/>
  <c r="AT624" i="2"/>
  <c r="AT177" i="2"/>
  <c r="AT313" i="2"/>
  <c r="AT35" i="2"/>
  <c r="AT617" i="2"/>
  <c r="AT137" i="2"/>
  <c r="AT451" i="2"/>
  <c r="AT467" i="2"/>
  <c r="AT403" i="2"/>
  <c r="AT446" i="2"/>
  <c r="AT87" i="2"/>
  <c r="AT291" i="2"/>
  <c r="AT521" i="2"/>
  <c r="AT417" i="2"/>
  <c r="AT641" i="2"/>
  <c r="AT478" i="2"/>
  <c r="AT620" i="2"/>
  <c r="AT233" i="2"/>
  <c r="AT16" i="2"/>
  <c r="AT672" i="2"/>
  <c r="AT109" i="2"/>
  <c r="AT473" i="2"/>
  <c r="AT63" i="2"/>
  <c r="AT543" i="2"/>
  <c r="AT164" i="2"/>
  <c r="AT165" i="2"/>
  <c r="AT532" i="2"/>
  <c r="AT230" i="2"/>
  <c r="AT70" i="2"/>
  <c r="AT112" i="2"/>
  <c r="AT517" i="2"/>
  <c r="AR133" i="2"/>
  <c r="AR307" i="2"/>
  <c r="AR195" i="2"/>
  <c r="AR93" i="2"/>
  <c r="AR86" i="2"/>
  <c r="AR156" i="2"/>
  <c r="AR449" i="2"/>
  <c r="AR18" i="2"/>
  <c r="AR11" i="2"/>
  <c r="AR37" i="2"/>
  <c r="AR103" i="2"/>
  <c r="AR64" i="2"/>
  <c r="AR225" i="2"/>
  <c r="AR82" i="2"/>
  <c r="AR4" i="2"/>
  <c r="AR227" i="2"/>
  <c r="AR38" i="2"/>
  <c r="AR448" i="2"/>
  <c r="AR95" i="2"/>
  <c r="AU707" i="2"/>
  <c r="AU687" i="2"/>
  <c r="AU682" i="2"/>
  <c r="AU185" i="2"/>
  <c r="AU285" i="2"/>
  <c r="AU726" i="2"/>
  <c r="AU273" i="2"/>
  <c r="AU141" i="2"/>
  <c r="AU656" i="2"/>
  <c r="AU277" i="2"/>
  <c r="AU506" i="2"/>
  <c r="AU99" i="2"/>
  <c r="AU194" i="2"/>
  <c r="AU644" i="2"/>
  <c r="AU531" i="2"/>
  <c r="AU457" i="2"/>
  <c r="AU283" i="2"/>
  <c r="AU421" i="2"/>
  <c r="AU712" i="2"/>
  <c r="AU21" i="2"/>
  <c r="AU321" i="2"/>
  <c r="AU720" i="2"/>
  <c r="AU119" i="2"/>
  <c r="AU436" i="2"/>
  <c r="AU493" i="2"/>
  <c r="AU460" i="2"/>
  <c r="AU427" i="2"/>
  <c r="AU704" i="2"/>
  <c r="AU619" i="2"/>
  <c r="AU553" i="2"/>
  <c r="AU624" i="2"/>
  <c r="AU177" i="2"/>
  <c r="AU313" i="2"/>
  <c r="AU35" i="2"/>
  <c r="AU617" i="2"/>
  <c r="AU137" i="2"/>
  <c r="AS11" i="2"/>
  <c r="AS487" i="2"/>
  <c r="AS10" i="2"/>
  <c r="AS504" i="2"/>
  <c r="AS37" i="2"/>
  <c r="AS103" i="2"/>
  <c r="AS162" i="2"/>
  <c r="AS527" i="2"/>
  <c r="AS547" i="2"/>
  <c r="AS454" i="2"/>
  <c r="AS400" i="2"/>
  <c r="AS64" i="2"/>
  <c r="AS261" i="2"/>
  <c r="AS225" i="2"/>
  <c r="AS695" i="2"/>
  <c r="AS82" i="2"/>
  <c r="AS4" i="2"/>
  <c r="AS550" i="2"/>
  <c r="AS567" i="2"/>
  <c r="AS615" i="2"/>
  <c r="AS667" i="2"/>
  <c r="AS227" i="2"/>
  <c r="AS159" i="2"/>
  <c r="AS441" i="2"/>
  <c r="AS274" i="2"/>
  <c r="AS365" i="2"/>
  <c r="AS38" i="2"/>
  <c r="AS377" i="2"/>
  <c r="AS433" i="2"/>
  <c r="AS101" i="2"/>
  <c r="AS410" i="2"/>
  <c r="AS425" i="2"/>
  <c r="AS665" i="2"/>
  <c r="AS448" i="2"/>
  <c r="AS456" i="2"/>
  <c r="AS95" i="2"/>
  <c r="AT686" i="2"/>
  <c r="AT683" i="2"/>
  <c r="AT515" i="2"/>
  <c r="AT470" i="2"/>
  <c r="AT335" i="2"/>
  <c r="AT701" i="2"/>
  <c r="AT709" i="2"/>
  <c r="AT106" i="2"/>
  <c r="AT694" i="2"/>
  <c r="AT653" i="2"/>
  <c r="AT642" i="2"/>
  <c r="AT716" i="2"/>
  <c r="AT258" i="2"/>
  <c r="AT606" i="2"/>
  <c r="AT488" i="2"/>
  <c r="AT174" i="2"/>
  <c r="AT597" i="2"/>
  <c r="AT260" i="2"/>
  <c r="AT51" i="2"/>
  <c r="AT184" i="2"/>
  <c r="AT697" i="2"/>
  <c r="AT690" i="2"/>
  <c r="AT123" i="2"/>
  <c r="AT77" i="2"/>
  <c r="AT598" i="2"/>
  <c r="AT200" i="2"/>
  <c r="AT376" i="2"/>
  <c r="AT552" i="2"/>
  <c r="AT126" i="2"/>
  <c r="AT2" i="2"/>
  <c r="AT674" i="2"/>
  <c r="AT160" i="2"/>
  <c r="AT311" i="2"/>
  <c r="AT81" i="2"/>
  <c r="AT216" i="2"/>
  <c r="AT154" i="2"/>
  <c r="AT210" i="2"/>
  <c r="AT399" i="2"/>
  <c r="AT568" i="2"/>
  <c r="AT664" i="2"/>
  <c r="AT397" i="2"/>
  <c r="AT510" i="2"/>
  <c r="AT268" i="2"/>
  <c r="AT60" i="2"/>
  <c r="AT192" i="2"/>
  <c r="AT28" i="2"/>
  <c r="AT570" i="2"/>
  <c r="AT453" i="2"/>
  <c r="AT398" i="2"/>
  <c r="AT404" i="2"/>
  <c r="AT329" i="2"/>
  <c r="AT677" i="2"/>
  <c r="AT100" i="2"/>
  <c r="AT139" i="2"/>
  <c r="AT183" i="2"/>
  <c r="AT298" i="2"/>
  <c r="AT367" i="2"/>
  <c r="AT198" i="2"/>
  <c r="AT589" i="2"/>
  <c r="AT657" i="2"/>
  <c r="AT569" i="2"/>
  <c r="AR185" i="2"/>
  <c r="AR141" i="2"/>
  <c r="AR277" i="2"/>
  <c r="AR531" i="2"/>
  <c r="AR21" i="2"/>
  <c r="AR313" i="2"/>
  <c r="AR35" i="2"/>
  <c r="AR617" i="2"/>
  <c r="AR137" i="2"/>
  <c r="AR87" i="2"/>
  <c r="AR478" i="2"/>
  <c r="AR16" i="2"/>
  <c r="AR63" i="2"/>
  <c r="AR164" i="2"/>
  <c r="AR517" i="2"/>
  <c r="AU686" i="2"/>
  <c r="AU683" i="2"/>
  <c r="AU515" i="2"/>
  <c r="AU470" i="2"/>
  <c r="AU335" i="2"/>
  <c r="AU701" i="2"/>
  <c r="AU709" i="2"/>
  <c r="AU106" i="2"/>
  <c r="AU694" i="2"/>
  <c r="AU653" i="2"/>
  <c r="AU642" i="2"/>
  <c r="AU716" i="2"/>
  <c r="AU258" i="2"/>
  <c r="AU606" i="2"/>
  <c r="AU488" i="2"/>
  <c r="AU174" i="2"/>
  <c r="AU597" i="2"/>
  <c r="AU260" i="2"/>
  <c r="AU51" i="2"/>
  <c r="AU184" i="2"/>
  <c r="AS99" i="2"/>
  <c r="AS194" i="2"/>
  <c r="AS644" i="2"/>
  <c r="AS531" i="2"/>
  <c r="AS283" i="2"/>
  <c r="AS421" i="2"/>
  <c r="AS712" i="2"/>
  <c r="AS321" i="2"/>
  <c r="AS720" i="2"/>
  <c r="AS119" i="2"/>
  <c r="AS436" i="2"/>
  <c r="AS493" i="2"/>
  <c r="AS427" i="2"/>
  <c r="AS704" i="2"/>
  <c r="AS553" i="2"/>
  <c r="AS624" i="2"/>
  <c r="AS177" i="2"/>
  <c r="AS313" i="2"/>
  <c r="AS35" i="2"/>
  <c r="AS617" i="2"/>
  <c r="AS137" i="2"/>
  <c r="AS451" i="2"/>
  <c r="AS467" i="2"/>
  <c r="AS403" i="2"/>
  <c r="AS446" i="2"/>
  <c r="AS291" i="2"/>
  <c r="AS521" i="2"/>
  <c r="AS417" i="2"/>
  <c r="AS641" i="2"/>
  <c r="AS478" i="2"/>
  <c r="AS620" i="2"/>
  <c r="AS233" i="2"/>
  <c r="AS16" i="2"/>
  <c r="AS672" i="2"/>
  <c r="AS473" i="2"/>
  <c r="AS63" i="2"/>
  <c r="AS543" i="2"/>
  <c r="AS164" i="2"/>
  <c r="AS165" i="2"/>
  <c r="AS532" i="2"/>
  <c r="AS230" i="2"/>
  <c r="AS70" i="2"/>
  <c r="AS112" i="2"/>
  <c r="AS517" i="2"/>
  <c r="AT688" i="2"/>
  <c r="AT703" i="2"/>
  <c r="AT691" i="2"/>
  <c r="AT618" i="2"/>
  <c r="AT492" i="2"/>
  <c r="AT491" i="2"/>
  <c r="AT623" i="2"/>
  <c r="AT556" i="2"/>
  <c r="AT219" i="2"/>
  <c r="AT583" i="2"/>
  <c r="AT293" i="2"/>
  <c r="AT389" i="2"/>
  <c r="AT187" i="2"/>
  <c r="AT391" i="2"/>
  <c r="AT696" i="2"/>
  <c r="AT424" i="2"/>
  <c r="AT416" i="2"/>
  <c r="AT512" i="2"/>
  <c r="AT558" i="2"/>
  <c r="AT364" i="2"/>
  <c r="AT157" i="2"/>
  <c r="AT12" i="2"/>
  <c r="AT452" i="2"/>
  <c r="AT727" i="2"/>
  <c r="AT609" i="2"/>
  <c r="AT393" i="2"/>
  <c r="AT325" i="2"/>
  <c r="AT599" i="2"/>
  <c r="AT275" i="2"/>
  <c r="AT110" i="2"/>
  <c r="AT546" i="2"/>
  <c r="AT636" i="2"/>
  <c r="AT265" i="2"/>
  <c r="AT608" i="2"/>
  <c r="AT605" i="2"/>
  <c r="AT670" i="2"/>
  <c r="AT443" i="2"/>
  <c r="AT150" i="2"/>
  <c r="AT614" i="2"/>
  <c r="AT182" i="2"/>
  <c r="AT394" i="2"/>
  <c r="AT431" i="2"/>
  <c r="AT435" i="2"/>
  <c r="AT272" i="2"/>
  <c r="AT579" i="2"/>
  <c r="AT607" i="2"/>
  <c r="AT649" i="2"/>
  <c r="AT232" i="2"/>
  <c r="AT287" i="2"/>
  <c r="AT280" i="2"/>
  <c r="AT303" i="2"/>
  <c r="AT526" i="2"/>
  <c r="AT295" i="2"/>
  <c r="AT327" i="2"/>
  <c r="AT396" i="2"/>
  <c r="AT490" i="2"/>
  <c r="AT240" i="2"/>
  <c r="AT411" i="2"/>
  <c r="AT297" i="2"/>
  <c r="AT145" i="2"/>
  <c r="AT639" i="2"/>
  <c r="AR470" i="2"/>
  <c r="AR106" i="2"/>
  <c r="AR258" i="2"/>
  <c r="AR174" i="2"/>
  <c r="AR260" i="2"/>
  <c r="AR184" i="2"/>
  <c r="AR123" i="2"/>
  <c r="AR77" i="2"/>
  <c r="AR2" i="2"/>
  <c r="AR160" i="2"/>
  <c r="AR81" i="2"/>
  <c r="AR154" i="2"/>
  <c r="AR60" i="2"/>
  <c r="AR28" i="2"/>
  <c r="AR139" i="2"/>
  <c r="AU688" i="2"/>
  <c r="AU703" i="2"/>
  <c r="AU691" i="2"/>
  <c r="AU618" i="2"/>
  <c r="AU492" i="2"/>
  <c r="AU491" i="2"/>
  <c r="AU623" i="2"/>
  <c r="AU556" i="2"/>
  <c r="AU219" i="2"/>
  <c r="AU583" i="2"/>
  <c r="AU293" i="2"/>
  <c r="AU136" i="2"/>
  <c r="AU111" i="2"/>
  <c r="AU616" i="2"/>
  <c r="AU118" i="2"/>
  <c r="AU248" i="2"/>
  <c r="AU699" i="2"/>
  <c r="AU266" i="2"/>
  <c r="AU484" i="2"/>
  <c r="AU555" i="2"/>
  <c r="AU6" i="2"/>
  <c r="AU186" i="2"/>
  <c r="AU189" i="2"/>
  <c r="AU120" i="2"/>
  <c r="AU360" i="2"/>
  <c r="AU250" i="2"/>
  <c r="AU574" i="2"/>
  <c r="AU444" i="2"/>
  <c r="AU455" i="2"/>
  <c r="AU514" i="2"/>
  <c r="AU426" i="2"/>
  <c r="AU152" i="2"/>
  <c r="AU203" i="2"/>
  <c r="AU535" i="2"/>
  <c r="AU442" i="2"/>
  <c r="AU236" i="2"/>
  <c r="AU575" i="2"/>
  <c r="AU501" i="2"/>
  <c r="AU271" i="2"/>
  <c r="AU255" i="2"/>
  <c r="AU413" i="2"/>
  <c r="AU65" i="2"/>
  <c r="AU408" i="2"/>
  <c r="AU267" i="2"/>
  <c r="AU338" i="2"/>
  <c r="AU344" i="2"/>
  <c r="AU458" i="2"/>
  <c r="AU534" i="2"/>
  <c r="AU140" i="2"/>
  <c r="AU50" i="2"/>
  <c r="AU461" i="2"/>
  <c r="AU529" i="2"/>
  <c r="AU93" i="2"/>
  <c r="AU86" i="2"/>
  <c r="AU156" i="2"/>
  <c r="AU640" i="2"/>
  <c r="AU449" i="2"/>
  <c r="AU18" i="2"/>
  <c r="AU11" i="2"/>
  <c r="AU487" i="2"/>
  <c r="AU10" i="2"/>
  <c r="AU504" i="2"/>
  <c r="AU37" i="2"/>
  <c r="AU103" i="2"/>
  <c r="AU162" i="2"/>
  <c r="AU527" i="2"/>
  <c r="AU547" i="2"/>
  <c r="AU454" i="2"/>
  <c r="AU400" i="2"/>
  <c r="AU64" i="2"/>
  <c r="AU261" i="2"/>
  <c r="AU225" i="2"/>
  <c r="AU695" i="2"/>
  <c r="AU82" i="2"/>
  <c r="AU4" i="2"/>
  <c r="AU550" i="2"/>
  <c r="AU567" i="2"/>
  <c r="AU615" i="2"/>
  <c r="AU667" i="2"/>
  <c r="AU227" i="2"/>
  <c r="AU159" i="2"/>
  <c r="AU441" i="2"/>
  <c r="AU274" i="2"/>
  <c r="AU365" i="2"/>
  <c r="AU38" i="2"/>
  <c r="AU377" i="2"/>
  <c r="AU433" i="2"/>
  <c r="AU101" i="2"/>
  <c r="AU410" i="2"/>
  <c r="AU425" i="2"/>
  <c r="AU665" i="2"/>
  <c r="AU448" i="2"/>
  <c r="AU456" i="2"/>
  <c r="AU95" i="2"/>
  <c r="AU451" i="2"/>
  <c r="AU467" i="2"/>
  <c r="AU403" i="2"/>
  <c r="AU446" i="2"/>
  <c r="AU87" i="2"/>
  <c r="AU291" i="2"/>
  <c r="AU521" i="2"/>
  <c r="AU417" i="2"/>
  <c r="AU641" i="2"/>
  <c r="AU478" i="2"/>
  <c r="AU620" i="2"/>
  <c r="AU233" i="2"/>
  <c r="AU16" i="2"/>
  <c r="AU672" i="2"/>
  <c r="AU109" i="2"/>
  <c r="AU473" i="2"/>
  <c r="AU63" i="2"/>
  <c r="AU543" i="2"/>
  <c r="AU164" i="2"/>
  <c r="AU165" i="2"/>
  <c r="AU532" i="2"/>
  <c r="AU230" i="2"/>
  <c r="AU70" i="2"/>
  <c r="AU112" i="2"/>
  <c r="AU517" i="2"/>
  <c r="AU697" i="2"/>
  <c r="AU690" i="2"/>
  <c r="AU123" i="2"/>
  <c r="AU77" i="2"/>
  <c r="AU598" i="2"/>
  <c r="AU200" i="2"/>
  <c r="AU376" i="2"/>
  <c r="AU552" i="2"/>
  <c r="AU126" i="2"/>
  <c r="AU2" i="2"/>
  <c r="AU674" i="2"/>
  <c r="AU160" i="2"/>
  <c r="AU311" i="2"/>
  <c r="AU81" i="2"/>
  <c r="AU216" i="2"/>
  <c r="AU154" i="2"/>
  <c r="AU210" i="2"/>
  <c r="AU399" i="2"/>
  <c r="AU568" i="2"/>
  <c r="AU664" i="2"/>
  <c r="AU397" i="2"/>
  <c r="AU510" i="2"/>
  <c r="AU268" i="2"/>
  <c r="AU60" i="2"/>
  <c r="AU192" i="2"/>
  <c r="AU28" i="2"/>
  <c r="AU570" i="2"/>
  <c r="AU453" i="2"/>
  <c r="AU398" i="2"/>
  <c r="AU404" i="2"/>
  <c r="AU329" i="2"/>
  <c r="AU677" i="2"/>
  <c r="AU100" i="2"/>
  <c r="AU139" i="2"/>
  <c r="AU183" i="2"/>
  <c r="AU298" i="2"/>
  <c r="AU367" i="2"/>
  <c r="AU198" i="2"/>
  <c r="AU589" i="2"/>
  <c r="AU657" i="2"/>
  <c r="AU569" i="2"/>
  <c r="AU389" i="2"/>
  <c r="AU187" i="2"/>
  <c r="AU391" i="2"/>
  <c r="AU696" i="2"/>
  <c r="AU424" i="2"/>
  <c r="AU416" i="2"/>
  <c r="AU512" i="2"/>
  <c r="AU558" i="2"/>
  <c r="AU364" i="2"/>
  <c r="AU157" i="2"/>
  <c r="AU12" i="2"/>
  <c r="AU452" i="2"/>
  <c r="AU727" i="2"/>
  <c r="AU609" i="2"/>
  <c r="AU393" i="2"/>
  <c r="AU325" i="2"/>
  <c r="AU599" i="2"/>
  <c r="AU275" i="2"/>
  <c r="AU110" i="2"/>
  <c r="AU546" i="2"/>
  <c r="AU636" i="2"/>
  <c r="AU265" i="2"/>
  <c r="AU608" i="2"/>
  <c r="AU605" i="2"/>
  <c r="AU670" i="2"/>
  <c r="AU443" i="2"/>
  <c r="AU150" i="2"/>
  <c r="AU614" i="2"/>
  <c r="AU182" i="2"/>
  <c r="AU394" i="2"/>
  <c r="AU431" i="2"/>
  <c r="AU435" i="2"/>
  <c r="AU272" i="2"/>
  <c r="AU579" i="2"/>
  <c r="AU607" i="2"/>
  <c r="AU649" i="2"/>
  <c r="AU232" i="2"/>
  <c r="AU287" i="2"/>
  <c r="AU280" i="2"/>
  <c r="AU303" i="2"/>
  <c r="AU526" i="2"/>
  <c r="AU295" i="2"/>
  <c r="AU327" i="2"/>
  <c r="AU396" i="2"/>
  <c r="AU490" i="2"/>
  <c r="AU240" i="2"/>
  <c r="AU411" i="2"/>
  <c r="AU297" i="2"/>
  <c r="AU145" i="2"/>
  <c r="AU639" i="2"/>
  <c r="AU259" i="2"/>
  <c r="AU251" i="2"/>
  <c r="AU302" i="2"/>
  <c r="AU73" i="2"/>
  <c r="AU149" i="2"/>
  <c r="AU32" i="2"/>
  <c r="AU168" i="2"/>
  <c r="AU239" i="2"/>
  <c r="AU432" i="2"/>
  <c r="AU334" i="2"/>
  <c r="AU634" i="2"/>
  <c r="AU173" i="2"/>
  <c r="AU471" i="2"/>
  <c r="AU627" i="2"/>
  <c r="AU166" i="2"/>
  <c r="AU26" i="2"/>
  <c r="AU548" i="2"/>
  <c r="AU524" i="2"/>
  <c r="AU144" i="2"/>
  <c r="AU350" i="2"/>
  <c r="AU678" i="2"/>
  <c r="AU78" i="2"/>
  <c r="AU486" i="2"/>
  <c r="AU204" i="2"/>
  <c r="AU368" i="2"/>
  <c r="AU24" i="2"/>
  <c r="AU300" i="2"/>
  <c r="AU31" i="2"/>
  <c r="AU482" i="2"/>
  <c r="AU122" i="2"/>
  <c r="AU645" i="2"/>
  <c r="AU306" i="2"/>
  <c r="AU418" i="2"/>
  <c r="AU544" i="2"/>
  <c r="AU29" i="2"/>
  <c r="AU213" i="2"/>
  <c r="AU153" i="2"/>
  <c r="AU282" i="2"/>
  <c r="AU132" i="2"/>
  <c r="AU241" i="2"/>
  <c r="AU525" i="2"/>
  <c r="AU308" i="2"/>
  <c r="AU207" i="2"/>
  <c r="AU231" i="2"/>
  <c r="AU91" i="2"/>
  <c r="AU516" i="2"/>
  <c r="AU379" i="2"/>
  <c r="AU637" i="2"/>
  <c r="AU62" i="2"/>
  <c r="AU647" i="2"/>
  <c r="AU322" i="2"/>
  <c r="AU592" i="2"/>
  <c r="AU468" i="2"/>
  <c r="AU33" i="2"/>
  <c r="AU246" i="2"/>
  <c r="AU721" i="2"/>
  <c r="AU328" i="2"/>
  <c r="AU224" i="2"/>
  <c r="AU652" i="2"/>
  <c r="AU387" i="2"/>
  <c r="AU66" i="2"/>
  <c r="AU369" i="2"/>
  <c r="AU520" i="2"/>
  <c r="AU595" i="2"/>
  <c r="AU459" i="2"/>
  <c r="AU117" i="2"/>
  <c r="AU263" i="2"/>
  <c r="AU658" i="2"/>
  <c r="AU679" i="2"/>
  <c r="AU262" i="2"/>
  <c r="AU509" i="2"/>
  <c r="AU342" i="2"/>
  <c r="AU633" i="2"/>
  <c r="AU105" i="2"/>
  <c r="AU171" i="2"/>
  <c r="AU465" i="2"/>
  <c r="AU406" i="2"/>
  <c r="AU343" i="2"/>
  <c r="AU666" i="2"/>
  <c r="AU629" i="2"/>
  <c r="AU58" i="2"/>
  <c r="AU591" i="2"/>
  <c r="AU196" i="2"/>
  <c r="AU539" i="2"/>
  <c r="AU494" i="2"/>
  <c r="AU238" i="2"/>
  <c r="AU692" i="2"/>
  <c r="AU178" i="2"/>
  <c r="AU466" i="2"/>
  <c r="AU292" i="2"/>
  <c r="AU625" i="2"/>
  <c r="AU55" i="2"/>
  <c r="AU336" i="2"/>
  <c r="AU351" i="2"/>
  <c r="AU412" i="2"/>
  <c r="AU693" i="2"/>
  <c r="AU381" i="2"/>
  <c r="AU503" i="2"/>
  <c r="AV202" i="2" l="1"/>
  <c r="AV7" i="2"/>
  <c r="AV148" i="2"/>
  <c r="AV551" i="2"/>
  <c r="AV401" i="2"/>
  <c r="AV155" i="2"/>
  <c r="AV571" i="2"/>
  <c r="AV402" i="2"/>
  <c r="W110" i="3"/>
  <c r="W52" i="3"/>
  <c r="AV427" i="2"/>
  <c r="AV253" i="2"/>
  <c r="AV46" i="2"/>
  <c r="AV715" i="2"/>
  <c r="Y79" i="3"/>
  <c r="AV25" i="2"/>
  <c r="AV80" i="2"/>
  <c r="Y10" i="3"/>
  <c r="AV541" i="2"/>
  <c r="AV528" i="2"/>
  <c r="AV264" i="2"/>
  <c r="AV429" i="2"/>
  <c r="AV180" i="2"/>
  <c r="AV316" i="2"/>
  <c r="AV40" i="2"/>
  <c r="Y37" i="3"/>
  <c r="AV712" i="2"/>
  <c r="AV289" i="2"/>
  <c r="AV330" i="2"/>
  <c r="AV422" i="2"/>
  <c r="AV587" i="2"/>
  <c r="AV52" i="2"/>
  <c r="AV108" i="2"/>
  <c r="AV283" i="2"/>
  <c r="AV333" i="2"/>
  <c r="AV102" i="2"/>
  <c r="AV366" i="2"/>
  <c r="AV304" i="2"/>
  <c r="W114" i="3"/>
  <c r="AV319" i="2"/>
  <c r="Y23" i="3"/>
  <c r="AV659" i="2"/>
  <c r="Y30" i="3"/>
  <c r="Y78" i="3"/>
  <c r="W67" i="3"/>
  <c r="Y103" i="3"/>
  <c r="Y67" i="3"/>
  <c r="W18" i="3"/>
  <c r="W119" i="3"/>
  <c r="Y96" i="3"/>
  <c r="W102" i="3"/>
  <c r="Y115" i="3"/>
  <c r="Y17" i="3"/>
  <c r="W69" i="3"/>
  <c r="W97" i="3"/>
  <c r="W122" i="3"/>
  <c r="Y50" i="3"/>
  <c r="W14" i="3"/>
  <c r="W73" i="3"/>
  <c r="W115" i="3"/>
  <c r="W126" i="3"/>
  <c r="Y73" i="3"/>
  <c r="Y8" i="3"/>
  <c r="W41" i="3"/>
  <c r="Y123" i="3"/>
  <c r="W37" i="3"/>
  <c r="W61" i="3"/>
  <c r="W53" i="3"/>
  <c r="Y12" i="3"/>
  <c r="Y126" i="3"/>
  <c r="Y14" i="3"/>
  <c r="W107" i="3"/>
  <c r="Y46" i="3"/>
  <c r="W94" i="3"/>
  <c r="W87" i="3"/>
  <c r="Y35" i="3"/>
  <c r="Y33" i="3"/>
  <c r="Y102" i="3"/>
  <c r="W90" i="3"/>
  <c r="Y27" i="3"/>
  <c r="Y9" i="3"/>
  <c r="Y97" i="3"/>
  <c r="Y122" i="3"/>
  <c r="W82" i="3"/>
  <c r="Y48" i="3"/>
  <c r="W40" i="3"/>
  <c r="Y112" i="3"/>
  <c r="W31" i="3"/>
  <c r="W42" i="3"/>
  <c r="Y119" i="3"/>
  <c r="W3" i="3"/>
  <c r="Y114" i="3"/>
  <c r="Y51" i="3"/>
  <c r="W12" i="3"/>
  <c r="Y40" i="3"/>
  <c r="Y104" i="3"/>
  <c r="W121" i="3"/>
  <c r="W125" i="3"/>
  <c r="W64" i="3"/>
  <c r="W92" i="3"/>
  <c r="W34" i="3"/>
  <c r="W46" i="3"/>
  <c r="W85" i="3"/>
  <c r="Y29" i="3"/>
  <c r="W113" i="3"/>
  <c r="Y101" i="3"/>
  <c r="W24" i="3"/>
  <c r="W25" i="3"/>
  <c r="W62" i="3"/>
  <c r="Y42" i="3"/>
  <c r="Y18" i="3"/>
  <c r="W51" i="3"/>
  <c r="W118" i="3"/>
  <c r="W75" i="3"/>
  <c r="Y49" i="3"/>
  <c r="Y108" i="3"/>
  <c r="W36" i="3"/>
  <c r="W58" i="3"/>
  <c r="W4" i="3"/>
  <c r="W50" i="3"/>
  <c r="Y76" i="3"/>
  <c r="Y94" i="3"/>
  <c r="Y125" i="3"/>
  <c r="Y28" i="3"/>
  <c r="W91" i="3"/>
  <c r="W105" i="3"/>
  <c r="W71" i="3"/>
  <c r="Y85" i="3"/>
  <c r="W116" i="3"/>
  <c r="Y99" i="3"/>
  <c r="Y25" i="3"/>
  <c r="W101" i="3"/>
  <c r="W111" i="3"/>
  <c r="W13" i="3"/>
  <c r="W26" i="3"/>
  <c r="W117" i="3"/>
  <c r="W19" i="3"/>
  <c r="Y89" i="3"/>
  <c r="W74" i="3"/>
  <c r="W7" i="3"/>
  <c r="W49" i="3"/>
  <c r="W21" i="3"/>
  <c r="W39" i="3"/>
  <c r="W10" i="3"/>
  <c r="Y44" i="3"/>
  <c r="W120" i="3"/>
  <c r="Y22" i="3"/>
  <c r="Y69" i="3"/>
  <c r="Y81" i="3"/>
  <c r="W79" i="3"/>
  <c r="W100" i="3"/>
  <c r="Y71" i="3"/>
  <c r="W16" i="3"/>
  <c r="Y100" i="3"/>
  <c r="Y34" i="3"/>
  <c r="W59" i="3"/>
  <c r="Y13" i="3"/>
  <c r="W55" i="3"/>
  <c r="Y24" i="3"/>
  <c r="Y41" i="3"/>
  <c r="Y118" i="3"/>
  <c r="Y121" i="3"/>
  <c r="W32" i="3"/>
  <c r="Y72" i="3"/>
  <c r="Y32" i="3"/>
  <c r="W38" i="3"/>
  <c r="W11" i="3"/>
  <c r="W23" i="3"/>
  <c r="Y38" i="3"/>
  <c r="W76" i="3"/>
  <c r="W65" i="3"/>
  <c r="W35" i="3"/>
  <c r="W99" i="3"/>
  <c r="Y92" i="3"/>
  <c r="W48" i="3"/>
  <c r="W63" i="3"/>
  <c r="Y116" i="3"/>
  <c r="W22" i="3"/>
  <c r="Y95" i="3"/>
  <c r="W80" i="3"/>
  <c r="W56" i="3"/>
  <c r="Y26" i="3"/>
  <c r="Y55" i="3"/>
  <c r="Y7" i="3"/>
  <c r="Y19" i="3"/>
  <c r="Y20" i="3"/>
  <c r="W95" i="3"/>
  <c r="Y74" i="3"/>
  <c r="W96" i="3"/>
  <c r="Y90" i="3"/>
  <c r="Y43" i="3"/>
  <c r="Y124" i="3"/>
  <c r="W83" i="3"/>
  <c r="W28" i="3"/>
  <c r="Y61" i="3"/>
  <c r="W20" i="3"/>
  <c r="Y70" i="3"/>
  <c r="Y65" i="3"/>
  <c r="Y82" i="3"/>
  <c r="Y54" i="3"/>
  <c r="W33" i="3"/>
  <c r="W47" i="3"/>
  <c r="Y80" i="3"/>
  <c r="Y56" i="3"/>
  <c r="W98" i="3"/>
  <c r="Y53" i="3"/>
  <c r="Y106" i="3"/>
  <c r="W68" i="3"/>
  <c r="W43" i="3"/>
  <c r="W17" i="3"/>
  <c r="W89" i="3"/>
  <c r="W5" i="3"/>
  <c r="Y3" i="3"/>
  <c r="Y68" i="3"/>
  <c r="W93" i="3"/>
  <c r="Y86" i="3"/>
  <c r="Y59" i="3"/>
  <c r="Y105" i="3"/>
  <c r="W57" i="3"/>
  <c r="W104" i="3"/>
  <c r="Y83" i="3"/>
  <c r="W112" i="3"/>
  <c r="Y63" i="3"/>
  <c r="W2" i="3"/>
  <c r="W60" i="3"/>
  <c r="Y98" i="3"/>
  <c r="Y120" i="3"/>
  <c r="Y16" i="3"/>
  <c r="W44" i="3"/>
  <c r="W6" i="3"/>
  <c r="W27" i="3"/>
  <c r="Y36" i="3"/>
  <c r="Y52" i="3"/>
  <c r="W103" i="3"/>
  <c r="Y109" i="3"/>
  <c r="Y91" i="3"/>
  <c r="Y45" i="3"/>
  <c r="Y77" i="3"/>
  <c r="Y62" i="3"/>
  <c r="W123" i="3"/>
  <c r="Y60" i="3"/>
  <c r="W66" i="3"/>
  <c r="Y87" i="3"/>
  <c r="Y113" i="3"/>
  <c r="W86" i="3"/>
  <c r="W77" i="3"/>
  <c r="W106" i="3"/>
  <c r="Y58" i="3"/>
  <c r="W81" i="3"/>
  <c r="Y21" i="3"/>
  <c r="Y93" i="3"/>
  <c r="Y110" i="3"/>
  <c r="W15" i="3"/>
  <c r="W29" i="3"/>
  <c r="Y75" i="3"/>
  <c r="Y57" i="3"/>
  <c r="W8" i="3"/>
  <c r="W88" i="3"/>
  <c r="Y111" i="3"/>
  <c r="Y47" i="3"/>
  <c r="Y2" i="3"/>
  <c r="Y5" i="3"/>
  <c r="Y66" i="3"/>
  <c r="W72" i="3"/>
  <c r="W124" i="3"/>
  <c r="Y64" i="3"/>
  <c r="W70" i="3"/>
  <c r="Y107" i="3"/>
  <c r="W45" i="3"/>
  <c r="Y39" i="3"/>
  <c r="W84" i="3"/>
  <c r="Y11" i="3"/>
  <c r="Y15" i="3"/>
  <c r="Y31" i="3"/>
  <c r="Y117" i="3"/>
  <c r="Y84" i="3"/>
  <c r="W9" i="3"/>
  <c r="W108" i="3"/>
  <c r="W78" i="3"/>
  <c r="Y4" i="3"/>
  <c r="Y6" i="3"/>
  <c r="Y88" i="3"/>
  <c r="W30" i="3"/>
  <c r="W109" i="3"/>
  <c r="W54" i="3"/>
  <c r="AV326" i="2"/>
  <c r="AV20" i="2"/>
  <c r="AV163" i="2"/>
  <c r="AV386" i="2"/>
  <c r="AV447" i="2"/>
  <c r="AV35" i="2"/>
  <c r="AV624" i="2"/>
  <c r="AV531" i="2"/>
  <c r="AV698" i="2"/>
  <c r="AV553" i="2"/>
  <c r="AV628" i="2"/>
  <c r="AV439" i="2"/>
  <c r="AV361" i="2"/>
  <c r="AV320" i="2"/>
  <c r="AV49" i="2"/>
  <c r="AV430" i="2"/>
  <c r="AV507" i="2"/>
  <c r="AV318" i="2"/>
  <c r="AV481" i="2"/>
  <c r="AV116" i="2"/>
  <c r="AV74" i="2"/>
  <c r="AV728" i="2"/>
  <c r="AV321" i="2"/>
  <c r="AV580" i="2"/>
  <c r="AV59" i="2"/>
  <c r="AV496" i="2"/>
  <c r="AV500" i="2"/>
  <c r="AV94" i="2"/>
  <c r="AV621" i="2"/>
  <c r="AV124" i="2"/>
  <c r="AV420" i="2"/>
  <c r="AV586" i="2"/>
  <c r="AV676" i="2"/>
  <c r="AV356" i="2"/>
  <c r="AV243" i="2"/>
  <c r="AV646" i="2"/>
  <c r="AV489" i="2"/>
  <c r="AV554" i="2"/>
  <c r="AV191" i="2"/>
  <c r="AV462" i="2"/>
  <c r="AV313" i="2"/>
  <c r="AV13" i="2"/>
  <c r="AV206" i="2"/>
  <c r="AV370" i="2"/>
  <c r="AV221" i="2"/>
  <c r="AV470" i="2"/>
  <c r="AV23" i="2"/>
  <c r="AV349" i="2"/>
  <c r="AV354" i="2"/>
  <c r="AV15" i="2"/>
  <c r="AV34" i="2"/>
  <c r="AV217" i="2"/>
  <c r="AV642" i="2"/>
  <c r="AV694" i="2"/>
  <c r="AV644" i="2"/>
  <c r="AV515" i="2"/>
  <c r="AV114" i="2"/>
  <c r="AV380" i="2"/>
  <c r="AV660" i="2"/>
  <c r="AV704" i="2"/>
  <c r="AV683" i="2"/>
  <c r="AV67" i="2"/>
  <c r="AV423" i="2"/>
  <c r="AV398" i="2"/>
  <c r="AV446" i="2"/>
  <c r="AV686" i="2"/>
  <c r="AV585" i="2"/>
  <c r="AV220" i="2"/>
  <c r="AV294" i="2"/>
  <c r="AV374" i="2"/>
  <c r="AV63" i="2"/>
  <c r="AV403" i="2"/>
  <c r="AV493" i="2"/>
  <c r="AV95" i="2"/>
  <c r="AV441" i="2"/>
  <c r="AV64" i="2"/>
  <c r="AV54" i="2"/>
  <c r="AV689" i="2"/>
  <c r="AV47" i="2"/>
  <c r="AV497" i="2"/>
  <c r="AV413" i="2"/>
  <c r="AV30" i="2"/>
  <c r="AV574" i="2"/>
  <c r="AV616" i="2"/>
  <c r="AV483" i="2"/>
  <c r="AV48" i="2"/>
  <c r="AV375" i="2"/>
  <c r="AV56" i="2"/>
  <c r="AV201" i="2"/>
  <c r="AV76" i="2"/>
  <c r="AV31" i="2"/>
  <c r="AV8" i="2"/>
  <c r="AV142" i="2"/>
  <c r="AV631" i="2"/>
  <c r="AV407" i="2"/>
  <c r="AV379" i="2"/>
  <c r="AV625" i="2"/>
  <c r="AV666" i="2"/>
  <c r="AV263" i="2"/>
  <c r="AV246" i="2"/>
  <c r="AV385" i="2"/>
  <c r="AV634" i="2"/>
  <c r="AV300" i="2"/>
  <c r="AV141" i="2"/>
  <c r="AV675" i="2"/>
  <c r="AV161" i="2"/>
  <c r="AV612" i="2"/>
  <c r="AV170" i="2"/>
  <c r="AV650" i="2"/>
  <c r="AV540" i="2"/>
  <c r="AV519" i="2"/>
  <c r="AV199" i="2"/>
  <c r="AV270" i="2"/>
  <c r="AV473" i="2"/>
  <c r="AV175" i="2"/>
  <c r="AV578" i="2"/>
  <c r="AV176" i="2"/>
  <c r="AV720" i="2"/>
  <c r="AV257" i="2"/>
  <c r="AV655" i="2"/>
  <c r="AV713" i="2"/>
  <c r="AV467" i="2"/>
  <c r="AV436" i="2"/>
  <c r="AV456" i="2"/>
  <c r="AV159" i="2"/>
  <c r="AV400" i="2"/>
  <c r="AV255" i="2"/>
  <c r="AV643" i="2"/>
  <c r="AV271" i="2"/>
  <c r="AV250" i="2"/>
  <c r="AV111" i="2"/>
  <c r="AV135" i="2"/>
  <c r="AV36" i="2"/>
  <c r="AV340" i="2"/>
  <c r="AV724" i="2"/>
  <c r="AV584" i="2"/>
  <c r="AV17" i="2"/>
  <c r="AV278" i="2"/>
  <c r="AV486" i="2"/>
  <c r="AV411" i="2"/>
  <c r="AV355" i="2"/>
  <c r="AV43" i="2"/>
  <c r="AV562" i="2"/>
  <c r="AV685" i="2"/>
  <c r="AV241" i="2"/>
  <c r="AV292" i="2"/>
  <c r="AV343" i="2"/>
  <c r="AV117" i="2"/>
  <c r="AV33" i="2"/>
  <c r="AV717" i="2"/>
  <c r="AV302" i="2"/>
  <c r="AV110" i="2"/>
  <c r="AV78" i="2"/>
  <c r="AV240" i="2"/>
  <c r="AV273" i="2"/>
  <c r="AV732" i="2"/>
  <c r="AV18" i="2"/>
  <c r="AV581" i="2"/>
  <c r="AV700" i="2"/>
  <c r="AV301" i="2"/>
  <c r="AV722" i="2"/>
  <c r="AV14" i="2"/>
  <c r="AV22" i="2"/>
  <c r="AV97" i="2"/>
  <c r="AV630" i="2"/>
  <c r="AV152" i="2"/>
  <c r="AV598" i="2"/>
  <c r="AV216" i="2"/>
  <c r="AV664" i="2"/>
  <c r="AV589" i="2"/>
  <c r="AV672" i="2"/>
  <c r="AV451" i="2"/>
  <c r="AV119" i="2"/>
  <c r="AV448" i="2"/>
  <c r="AV227" i="2"/>
  <c r="AV454" i="2"/>
  <c r="AV98" i="2"/>
  <c r="AV476" i="2"/>
  <c r="AV461" i="2"/>
  <c r="AV419" i="2"/>
  <c r="AV501" i="2"/>
  <c r="AV360" i="2"/>
  <c r="AV136" i="2"/>
  <c r="AV104" i="2"/>
  <c r="AV593" i="2"/>
  <c r="AV415" i="2"/>
  <c r="AV450" i="2"/>
  <c r="AV208" i="2"/>
  <c r="AV127" i="2"/>
  <c r="AV42" i="2"/>
  <c r="AV26" i="2"/>
  <c r="AV232" i="2"/>
  <c r="AV382" i="2"/>
  <c r="AV314" i="2"/>
  <c r="AV557" i="2"/>
  <c r="AV635" i="2"/>
  <c r="AV29" i="2"/>
  <c r="AV466" i="2"/>
  <c r="AV406" i="2"/>
  <c r="AV459" i="2"/>
  <c r="AV468" i="2"/>
  <c r="AV638" i="2"/>
  <c r="AV157" i="2"/>
  <c r="AV627" i="2"/>
  <c r="AV649" i="2"/>
  <c r="AV726" i="2"/>
  <c r="AV85" i="2"/>
  <c r="AV449" i="2"/>
  <c r="AV172" i="2"/>
  <c r="AV128" i="2"/>
  <c r="AV719" i="2"/>
  <c r="AV237" i="2"/>
  <c r="AV718" i="2"/>
  <c r="AV88" i="2"/>
  <c r="AV603" i="2"/>
  <c r="AV388" i="2"/>
  <c r="AV118" i="2"/>
  <c r="AV606" i="2"/>
  <c r="AV123" i="2"/>
  <c r="AV2" i="2"/>
  <c r="AV404" i="2"/>
  <c r="AV16" i="2"/>
  <c r="AV137" i="2"/>
  <c r="AV665" i="2"/>
  <c r="AV667" i="2"/>
  <c r="AV547" i="2"/>
  <c r="AV39" i="2"/>
  <c r="AV68" i="2"/>
  <c r="AV50" i="2"/>
  <c r="AV575" i="2"/>
  <c r="AV120" i="2"/>
  <c r="AV511" i="2"/>
  <c r="AV680" i="2"/>
  <c r="AV582" i="2"/>
  <c r="AV341" i="2"/>
  <c r="AV305" i="2"/>
  <c r="AV167" i="2"/>
  <c r="AV472" i="2"/>
  <c r="AV269" i="2"/>
  <c r="AV239" i="2"/>
  <c r="AV150" i="2"/>
  <c r="AV563" i="2"/>
  <c r="AV27" i="2"/>
  <c r="AV705" i="2"/>
  <c r="AV518" i="2"/>
  <c r="AV645" i="2"/>
  <c r="AV178" i="2"/>
  <c r="AV465" i="2"/>
  <c r="AV595" i="2"/>
  <c r="AV592" i="2"/>
  <c r="AV559" i="2"/>
  <c r="AV293" i="2"/>
  <c r="AV168" i="2"/>
  <c r="AV443" i="2"/>
  <c r="AV109" i="2"/>
  <c r="AV285" i="2"/>
  <c r="AV479" i="2"/>
  <c r="AV297" i="2"/>
  <c r="AV640" i="2"/>
  <c r="AV613" i="2"/>
  <c r="AV107" i="2"/>
  <c r="AV91" i="2"/>
  <c r="AV526" i="2"/>
  <c r="AV331" i="2"/>
  <c r="AV3" i="2"/>
  <c r="AV242" i="2"/>
  <c r="AV485" i="2"/>
  <c r="AV678" i="2"/>
  <c r="AV396" i="2"/>
  <c r="AV565" i="2"/>
  <c r="AV106" i="2"/>
  <c r="AV184" i="2"/>
  <c r="AV569" i="2"/>
  <c r="AV568" i="2"/>
  <c r="AV517" i="2"/>
  <c r="AV233" i="2"/>
  <c r="AV617" i="2"/>
  <c r="AV425" i="2"/>
  <c r="AV615" i="2"/>
  <c r="AV527" i="2"/>
  <c r="AV353" i="2"/>
  <c r="AV545" i="2"/>
  <c r="AV140" i="2"/>
  <c r="AV251" i="2"/>
  <c r="AV577" i="2"/>
  <c r="AV169" i="2"/>
  <c r="AV332" i="2"/>
  <c r="AV651" i="2"/>
  <c r="AV236" i="2"/>
  <c r="AV189" i="2"/>
  <c r="AV561" i="2"/>
  <c r="AV731" i="2"/>
  <c r="AV464" i="2"/>
  <c r="AV480" i="2"/>
  <c r="AV72" i="2"/>
  <c r="AV223" i="2"/>
  <c r="AV663" i="2"/>
  <c r="AV299" i="2"/>
  <c r="AV599" i="2"/>
  <c r="AV502" i="2"/>
  <c r="AV193" i="2"/>
  <c r="AV438" i="2"/>
  <c r="AV668" i="2"/>
  <c r="AV368" i="2"/>
  <c r="AV692" i="2"/>
  <c r="AV171" i="2"/>
  <c r="AV520" i="2"/>
  <c r="AV322" i="2"/>
  <c r="AV688" i="2"/>
  <c r="AV325" i="2"/>
  <c r="AV87" i="2"/>
  <c r="AV185" i="2"/>
  <c r="AV516" i="2"/>
  <c r="AV287" i="2"/>
  <c r="AV156" i="2"/>
  <c r="AV307" i="2"/>
  <c r="AV522" i="2"/>
  <c r="AV548" i="2"/>
  <c r="AV431" i="2"/>
  <c r="AV276" i="2"/>
  <c r="AV671" i="2"/>
  <c r="AV113" i="2"/>
  <c r="AV190" i="2"/>
  <c r="AV573" i="2"/>
  <c r="AV471" i="2"/>
  <c r="AV579" i="2"/>
  <c r="AV367" i="2"/>
  <c r="AV703" i="2"/>
  <c r="AV100" i="2"/>
  <c r="AV653" i="2"/>
  <c r="AV677" i="2"/>
  <c r="AV552" i="2"/>
  <c r="AV112" i="2"/>
  <c r="AV620" i="2"/>
  <c r="AV410" i="2"/>
  <c r="AV567" i="2"/>
  <c r="AV162" i="2"/>
  <c r="AV146" i="2"/>
  <c r="AV534" i="2"/>
  <c r="AV259" i="2"/>
  <c r="AV143" i="2"/>
  <c r="AV442" i="2"/>
  <c r="AV186" i="2"/>
  <c r="AV576" i="2"/>
  <c r="AV499" i="2"/>
  <c r="AV525" i="2"/>
  <c r="AV327" i="2"/>
  <c r="AV228" i="2"/>
  <c r="AV498" i="2"/>
  <c r="AV725" i="2"/>
  <c r="AV290" i="2"/>
  <c r="AV530" i="2"/>
  <c r="AV512" i="2"/>
  <c r="AV129" i="2"/>
  <c r="AV229" i="2"/>
  <c r="AV434" i="2"/>
  <c r="AV702" i="2"/>
  <c r="AV144" i="2"/>
  <c r="AV490" i="2"/>
  <c r="AV503" i="2"/>
  <c r="AV238" i="2"/>
  <c r="AV105" i="2"/>
  <c r="AV369" i="2"/>
  <c r="AV647" i="2"/>
  <c r="AV572" i="2"/>
  <c r="AV424" i="2"/>
  <c r="AV673" i="2"/>
  <c r="AV639" i="2"/>
  <c r="AV295" i="2"/>
  <c r="AV619" i="2"/>
  <c r="AV682" i="2"/>
  <c r="AV524" i="2"/>
  <c r="AV614" i="2"/>
  <c r="AV86" i="2"/>
  <c r="AV414" i="2"/>
  <c r="AV324" i="2"/>
  <c r="AV432" i="2"/>
  <c r="AV265" i="2"/>
  <c r="AV566" i="2"/>
  <c r="AV286" i="2"/>
  <c r="AV339" i="2"/>
  <c r="AV234" i="2"/>
  <c r="AV708" i="2"/>
  <c r="AV149" i="2"/>
  <c r="AV605" i="2"/>
  <c r="AV570" i="2"/>
  <c r="AV298" i="2"/>
  <c r="AV60" i="2"/>
  <c r="AV510" i="2"/>
  <c r="AV268" i="2"/>
  <c r="AV597" i="2"/>
  <c r="AV70" i="2"/>
  <c r="AV478" i="2"/>
  <c r="AV421" i="2"/>
  <c r="AV101" i="2"/>
  <c r="AV550" i="2"/>
  <c r="AV103" i="2"/>
  <c r="AV45" i="2"/>
  <c r="AV458" i="2"/>
  <c r="AV53" i="2"/>
  <c r="AV535" i="2"/>
  <c r="AV6" i="2"/>
  <c r="AV542" i="2"/>
  <c r="AV244" i="2"/>
  <c r="AV213" i="2"/>
  <c r="AV435" i="2"/>
  <c r="AV158" i="2"/>
  <c r="AV125" i="2"/>
  <c r="AV41" i="2"/>
  <c r="AV648" i="2"/>
  <c r="AV533" i="2"/>
  <c r="AV219" i="2"/>
  <c r="AV181" i="2"/>
  <c r="AV428" i="2"/>
  <c r="AV590" i="2"/>
  <c r="AV121" i="2"/>
  <c r="AV710" i="2"/>
  <c r="AV173" i="2"/>
  <c r="AV607" i="2"/>
  <c r="AV381" i="2"/>
  <c r="AV494" i="2"/>
  <c r="AV633" i="2"/>
  <c r="AV66" i="2"/>
  <c r="AV62" i="2"/>
  <c r="AV231" i="2"/>
  <c r="AV491" i="2"/>
  <c r="AV303" i="2"/>
  <c r="AV272" i="2"/>
  <c r="AV460" i="2"/>
  <c r="AV687" i="2"/>
  <c r="AV334" i="2"/>
  <c r="AV275" i="2"/>
  <c r="AV93" i="2"/>
  <c r="AV133" i="2"/>
  <c r="AV211" i="2"/>
  <c r="AV594" i="2"/>
  <c r="AV452" i="2"/>
  <c r="AV661" i="2"/>
  <c r="AV538" i="2"/>
  <c r="AV371" i="2"/>
  <c r="AV309" i="2"/>
  <c r="AV602" i="2"/>
  <c r="AV279" i="2"/>
  <c r="AV609" i="2"/>
  <c r="AV210" i="2"/>
  <c r="AV453" i="2"/>
  <c r="AV81" i="2"/>
  <c r="AV200" i="2"/>
  <c r="AV311" i="2"/>
  <c r="AV335" i="2"/>
  <c r="AV154" i="2"/>
  <c r="AV230" i="2"/>
  <c r="AV641" i="2"/>
  <c r="AV177" i="2"/>
  <c r="AV433" i="2"/>
  <c r="AV4" i="2"/>
  <c r="AV37" i="2"/>
  <c r="AV632" i="2"/>
  <c r="AV222" i="2"/>
  <c r="AV344" i="2"/>
  <c r="AV179" i="2"/>
  <c r="AV622" i="2"/>
  <c r="AV203" i="2"/>
  <c r="AV555" i="2"/>
  <c r="AV560" i="2"/>
  <c r="AV611" i="2"/>
  <c r="AV482" i="2"/>
  <c r="AV636" i="2"/>
  <c r="AV474" i="2"/>
  <c r="AV138" i="2"/>
  <c r="AV115" i="2"/>
  <c r="AV281" i="2"/>
  <c r="AV596" i="2"/>
  <c r="AV296" i="2"/>
  <c r="AV288" i="2"/>
  <c r="AV604" i="2"/>
  <c r="AV209" i="2"/>
  <c r="AV537" i="2"/>
  <c r="AV73" i="2"/>
  <c r="AV670" i="2"/>
  <c r="AV693" i="2"/>
  <c r="AV539" i="2"/>
  <c r="AV342" i="2"/>
  <c r="AV387" i="2"/>
  <c r="AV637" i="2"/>
  <c r="AV132" i="2"/>
  <c r="AV394" i="2"/>
  <c r="AV608" i="2"/>
  <c r="AV21" i="2"/>
  <c r="AV707" i="2"/>
  <c r="AV440" i="2"/>
  <c r="AV364" i="2"/>
  <c r="AV529" i="2"/>
  <c r="AV508" i="2"/>
  <c r="AV469" i="2"/>
  <c r="AV249" i="2"/>
  <c r="AV187" i="2"/>
  <c r="AV188" i="2"/>
  <c r="AV463" i="2"/>
  <c r="AV252" i="2"/>
  <c r="AV600" i="2"/>
  <c r="AV513" i="2"/>
  <c r="AV372" i="2"/>
  <c r="AV696" i="2"/>
  <c r="AV126" i="2"/>
  <c r="AV399" i="2"/>
  <c r="AV77" i="2"/>
  <c r="AV488" i="2"/>
  <c r="AV690" i="2"/>
  <c r="AV657" i="2"/>
  <c r="AV182" i="2"/>
  <c r="AV532" i="2"/>
  <c r="AV417" i="2"/>
  <c r="AV377" i="2"/>
  <c r="AV82" i="2"/>
  <c r="AV504" i="2"/>
  <c r="AV338" i="2"/>
  <c r="AV151" i="2"/>
  <c r="AV426" i="2"/>
  <c r="AV484" i="2"/>
  <c r="AV588" i="2"/>
  <c r="AV610" i="2"/>
  <c r="AV204" i="2"/>
  <c r="AV558" i="2"/>
  <c r="AV84" i="2"/>
  <c r="AV337" i="2"/>
  <c r="AV348" i="2"/>
  <c r="AV134" i="2"/>
  <c r="AV205" i="2"/>
  <c r="AV197" i="2"/>
  <c r="AV5" i="2"/>
  <c r="AV378" i="2"/>
  <c r="AV711" i="2"/>
  <c r="AV393" i="2"/>
  <c r="AV412" i="2"/>
  <c r="AV196" i="2"/>
  <c r="AV509" i="2"/>
  <c r="AV652" i="2"/>
  <c r="AV235" i="2"/>
  <c r="AV544" i="2"/>
  <c r="AV546" i="2"/>
  <c r="AV727" i="2"/>
  <c r="AV457" i="2"/>
  <c r="AV226" i="2"/>
  <c r="AV245" i="2"/>
  <c r="AV583" i="2"/>
  <c r="AV357" i="2"/>
  <c r="AV681" i="2"/>
  <c r="AV362" i="2"/>
  <c r="AV691" i="2"/>
  <c r="AV352" i="2"/>
  <c r="AV317" i="2"/>
  <c r="AV96" i="2"/>
  <c r="AV723" i="2"/>
  <c r="AV75" i="2"/>
  <c r="AV492" i="2"/>
  <c r="AV260" i="2"/>
  <c r="AV376" i="2"/>
  <c r="AV258" i="2"/>
  <c r="AV716" i="2"/>
  <c r="AV329" i="2"/>
  <c r="AV165" i="2"/>
  <c r="AV521" i="2"/>
  <c r="AV38" i="2"/>
  <c r="AV695" i="2"/>
  <c r="AV10" i="2"/>
  <c r="AV267" i="2"/>
  <c r="AV514" i="2"/>
  <c r="AV266" i="2"/>
  <c r="AV729" i="2"/>
  <c r="AV730" i="2"/>
  <c r="AV166" i="2"/>
  <c r="AV556" i="2"/>
  <c r="AV9" i="2"/>
  <c r="AV445" i="2"/>
  <c r="AV405" i="2"/>
  <c r="AV706" i="2"/>
  <c r="AV207" i="2"/>
  <c r="AV654" i="2"/>
  <c r="AV315" i="2"/>
  <c r="AV312" i="2"/>
  <c r="AV395" i="2"/>
  <c r="AV416" i="2"/>
  <c r="AV351" i="2"/>
  <c r="AV591" i="2"/>
  <c r="AV262" i="2"/>
  <c r="AV224" i="2"/>
  <c r="AV256" i="2"/>
  <c r="AV122" i="2"/>
  <c r="AV308" i="2"/>
  <c r="AV12" i="2"/>
  <c r="AV391" i="2"/>
  <c r="AV506" i="2"/>
  <c r="AV363" i="2"/>
  <c r="AV195" i="2"/>
  <c r="AV254" i="2"/>
  <c r="AV310" i="2"/>
  <c r="AV323" i="2"/>
  <c r="AV57" i="2"/>
  <c r="AV345" i="2"/>
  <c r="AV662" i="2"/>
  <c r="AV358" i="2"/>
  <c r="AV709" i="2"/>
  <c r="AV174" i="2"/>
  <c r="AV397" i="2"/>
  <c r="AV192" i="2"/>
  <c r="AV164" i="2"/>
  <c r="AV291" i="2"/>
  <c r="AV194" i="2"/>
  <c r="AV365" i="2"/>
  <c r="AV225" i="2"/>
  <c r="AV487" i="2"/>
  <c r="AV408" i="2"/>
  <c r="AV455" i="2"/>
  <c r="AV699" i="2"/>
  <c r="AV44" i="2"/>
  <c r="AV626" i="2"/>
  <c r="AV32" i="2"/>
  <c r="AV373" i="2"/>
  <c r="AV359" i="2"/>
  <c r="AV212" i="2"/>
  <c r="AV218" i="2"/>
  <c r="AV282" i="2"/>
  <c r="AV549" i="2"/>
  <c r="AV69" i="2"/>
  <c r="AV131" i="2"/>
  <c r="AV714" i="2"/>
  <c r="AV623" i="2"/>
  <c r="AV336" i="2"/>
  <c r="AV58" i="2"/>
  <c r="AV679" i="2"/>
  <c r="AV328" i="2"/>
  <c r="AV523" i="2"/>
  <c r="AV24" i="2"/>
  <c r="AV145" i="2"/>
  <c r="AV153" i="2"/>
  <c r="AV389" i="2"/>
  <c r="AV618" i="2"/>
  <c r="AV277" i="2"/>
  <c r="AV684" i="2"/>
  <c r="AV536" i="2"/>
  <c r="AV392" i="2"/>
  <c r="AV495" i="2"/>
  <c r="AV390" i="2"/>
  <c r="AV71" i="2"/>
  <c r="AV215" i="2"/>
  <c r="AV564" i="2"/>
  <c r="AV669" i="2"/>
  <c r="AV183" i="2"/>
  <c r="AV701" i="2"/>
  <c r="AV198" i="2"/>
  <c r="AV160" i="2"/>
  <c r="AV674" i="2"/>
  <c r="AV543" i="2"/>
  <c r="AV99" i="2"/>
  <c r="AV274" i="2"/>
  <c r="AV261" i="2"/>
  <c r="AV11" i="2"/>
  <c r="AV65" i="2"/>
  <c r="AV89" i="2"/>
  <c r="AV346" i="2"/>
  <c r="AV444" i="2"/>
  <c r="AV248" i="2"/>
  <c r="AV79" i="2"/>
  <c r="AV347" i="2"/>
  <c r="AV247" i="2"/>
  <c r="AV505" i="2"/>
  <c r="AV409" i="2"/>
  <c r="AV475" i="2"/>
  <c r="AV418" i="2"/>
  <c r="AV61" i="2"/>
  <c r="AV214" i="2"/>
  <c r="AV383" i="2"/>
  <c r="AV83" i="2"/>
  <c r="AV55" i="2"/>
  <c r="AV629" i="2"/>
  <c r="AV658" i="2"/>
  <c r="AV721" i="2"/>
  <c r="AV437" i="2"/>
  <c r="AV350" i="2"/>
  <c r="AV280" i="2"/>
  <c r="AV306" i="2"/>
  <c r="AV656" i="2"/>
  <c r="AV384" i="2"/>
  <c r="AV477" i="2"/>
  <c r="AV284" i="2"/>
  <c r="AV601" i="2"/>
  <c r="AV90" i="2"/>
  <c r="AV147" i="2"/>
  <c r="AV130" i="2"/>
  <c r="AV19" i="2"/>
  <c r="AV92" i="2"/>
  <c r="AV28" i="2"/>
  <c r="AV139" i="2"/>
  <c r="AV697" i="2"/>
  <c r="AV51" i="2"/>
  <c r="Z117" i="3" l="1"/>
  <c r="Z66" i="3"/>
  <c r="X93" i="3"/>
  <c r="Z93" i="3"/>
  <c r="X73" i="3"/>
  <c r="X22" i="3"/>
  <c r="X38" i="3"/>
  <c r="Z100" i="3"/>
  <c r="X21" i="3"/>
  <c r="Z99" i="3"/>
  <c r="X58" i="3"/>
  <c r="Z101" i="3"/>
  <c r="X12" i="3"/>
  <c r="Z97" i="3"/>
  <c r="Z126" i="3"/>
  <c r="X14" i="3"/>
  <c r="Z103" i="3"/>
  <c r="Z43" i="3"/>
  <c r="Z14" i="3"/>
  <c r="Z90" i="3"/>
  <c r="X54" i="3"/>
  <c r="Z15" i="3"/>
  <c r="Z2" i="3"/>
  <c r="X81" i="3"/>
  <c r="Z45" i="3"/>
  <c r="X60" i="3"/>
  <c r="Z3" i="3"/>
  <c r="X33" i="3"/>
  <c r="X96" i="3"/>
  <c r="Z116" i="3"/>
  <c r="Z32" i="3"/>
  <c r="X16" i="3"/>
  <c r="X49" i="3"/>
  <c r="X116" i="3"/>
  <c r="X36" i="3"/>
  <c r="X113" i="3"/>
  <c r="Z51" i="3"/>
  <c r="Z9" i="3"/>
  <c r="Z12" i="3"/>
  <c r="Z50" i="3"/>
  <c r="X67" i="3"/>
  <c r="X11" i="3"/>
  <c r="X47" i="3"/>
  <c r="X109" i="3"/>
  <c r="Z11" i="3"/>
  <c r="Z47" i="3"/>
  <c r="Z58" i="3"/>
  <c r="Z91" i="3"/>
  <c r="X2" i="3"/>
  <c r="X5" i="3"/>
  <c r="Z54" i="3"/>
  <c r="Z74" i="3"/>
  <c r="X63" i="3"/>
  <c r="Z72" i="3"/>
  <c r="Z71" i="3"/>
  <c r="X7" i="3"/>
  <c r="Z85" i="3"/>
  <c r="Z108" i="3"/>
  <c r="Z29" i="3"/>
  <c r="Z114" i="3"/>
  <c r="Z27" i="3"/>
  <c r="X53" i="3"/>
  <c r="X122" i="3"/>
  <c r="Z78" i="3"/>
  <c r="Z40" i="3"/>
  <c r="Z68" i="3"/>
  <c r="X30" i="3"/>
  <c r="X84" i="3"/>
  <c r="Z111" i="3"/>
  <c r="X106" i="3"/>
  <c r="Z109" i="3"/>
  <c r="Z63" i="3"/>
  <c r="X89" i="3"/>
  <c r="Z82" i="3"/>
  <c r="X95" i="3"/>
  <c r="X48" i="3"/>
  <c r="X32" i="3"/>
  <c r="X100" i="3"/>
  <c r="X74" i="3"/>
  <c r="X71" i="3"/>
  <c r="Z49" i="3"/>
  <c r="X85" i="3"/>
  <c r="X3" i="3"/>
  <c r="X90" i="3"/>
  <c r="X61" i="3"/>
  <c r="X97" i="3"/>
  <c r="Z30" i="3"/>
  <c r="Z80" i="3"/>
  <c r="Z122" i="3"/>
  <c r="Z98" i="3"/>
  <c r="Z88" i="3"/>
  <c r="Z39" i="3"/>
  <c r="X88" i="3"/>
  <c r="X77" i="3"/>
  <c r="X103" i="3"/>
  <c r="X112" i="3"/>
  <c r="X17" i="3"/>
  <c r="Z65" i="3"/>
  <c r="Z20" i="3"/>
  <c r="Z92" i="3"/>
  <c r="Z121" i="3"/>
  <c r="X79" i="3"/>
  <c r="Z89" i="3"/>
  <c r="X105" i="3"/>
  <c r="X75" i="3"/>
  <c r="X46" i="3"/>
  <c r="Z119" i="3"/>
  <c r="Z102" i="3"/>
  <c r="X37" i="3"/>
  <c r="X69" i="3"/>
  <c r="Z23" i="3"/>
  <c r="Z120" i="3"/>
  <c r="Z25" i="3"/>
  <c r="Z77" i="3"/>
  <c r="Z6" i="3"/>
  <c r="X45" i="3"/>
  <c r="X8" i="3"/>
  <c r="X86" i="3"/>
  <c r="Z52" i="3"/>
  <c r="Z83" i="3"/>
  <c r="X43" i="3"/>
  <c r="Z70" i="3"/>
  <c r="Z19" i="3"/>
  <c r="X99" i="3"/>
  <c r="Z118" i="3"/>
  <c r="Z81" i="3"/>
  <c r="X19" i="3"/>
  <c r="X91" i="3"/>
  <c r="X118" i="3"/>
  <c r="X34" i="3"/>
  <c r="X42" i="3"/>
  <c r="Z33" i="3"/>
  <c r="Z123" i="3"/>
  <c r="Z17" i="3"/>
  <c r="X52" i="3"/>
  <c r="X24" i="3"/>
  <c r="Z21" i="3"/>
  <c r="Z4" i="3"/>
  <c r="Z107" i="3"/>
  <c r="Z57" i="3"/>
  <c r="Z113" i="3"/>
  <c r="Z36" i="3"/>
  <c r="X104" i="3"/>
  <c r="X68" i="3"/>
  <c r="X20" i="3"/>
  <c r="Z7" i="3"/>
  <c r="X35" i="3"/>
  <c r="Z41" i="3"/>
  <c r="Z69" i="3"/>
  <c r="X117" i="3"/>
  <c r="Z28" i="3"/>
  <c r="X51" i="3"/>
  <c r="X92" i="3"/>
  <c r="X31" i="3"/>
  <c r="Z35" i="3"/>
  <c r="X41" i="3"/>
  <c r="Z115" i="3"/>
  <c r="X110" i="3"/>
  <c r="Z34" i="3"/>
  <c r="X78" i="3"/>
  <c r="X70" i="3"/>
  <c r="Z75" i="3"/>
  <c r="Z87" i="3"/>
  <c r="X27" i="3"/>
  <c r="X57" i="3"/>
  <c r="Z106" i="3"/>
  <c r="Z61" i="3"/>
  <c r="Z55" i="3"/>
  <c r="X65" i="3"/>
  <c r="Z24" i="3"/>
  <c r="Z22" i="3"/>
  <c r="X26" i="3"/>
  <c r="Z125" i="3"/>
  <c r="Z18" i="3"/>
  <c r="X64" i="3"/>
  <c r="Z112" i="3"/>
  <c r="X87" i="3"/>
  <c r="Z8" i="3"/>
  <c r="X102" i="3"/>
  <c r="Z79" i="3"/>
  <c r="X39" i="3"/>
  <c r="Z31" i="3"/>
  <c r="X108" i="3"/>
  <c r="Z64" i="3"/>
  <c r="X29" i="3"/>
  <c r="X66" i="3"/>
  <c r="X6" i="3"/>
  <c r="Z105" i="3"/>
  <c r="Z53" i="3"/>
  <c r="X28" i="3"/>
  <c r="Z26" i="3"/>
  <c r="X76" i="3"/>
  <c r="X55" i="3"/>
  <c r="X120" i="3"/>
  <c r="X13" i="3"/>
  <c r="Z94" i="3"/>
  <c r="Z42" i="3"/>
  <c r="X125" i="3"/>
  <c r="X40" i="3"/>
  <c r="X94" i="3"/>
  <c r="Z73" i="3"/>
  <c r="Z96" i="3"/>
  <c r="X114" i="3"/>
  <c r="X4" i="3"/>
  <c r="Z5" i="3"/>
  <c r="X9" i="3"/>
  <c r="X124" i="3"/>
  <c r="X15" i="3"/>
  <c r="Z60" i="3"/>
  <c r="X44" i="3"/>
  <c r="Z59" i="3"/>
  <c r="X98" i="3"/>
  <c r="X83" i="3"/>
  <c r="X56" i="3"/>
  <c r="Z38" i="3"/>
  <c r="Z13" i="3"/>
  <c r="Z44" i="3"/>
  <c r="X111" i="3"/>
  <c r="Z76" i="3"/>
  <c r="X62" i="3"/>
  <c r="X121" i="3"/>
  <c r="Z48" i="3"/>
  <c r="Z46" i="3"/>
  <c r="X126" i="3"/>
  <c r="X119" i="3"/>
  <c r="Z37" i="3"/>
  <c r="Z62" i="3"/>
  <c r="Z95" i="3"/>
  <c r="Z67" i="3"/>
  <c r="Z84" i="3"/>
  <c r="X72" i="3"/>
  <c r="Z110" i="3"/>
  <c r="X123" i="3"/>
  <c r="Z16" i="3"/>
  <c r="Z86" i="3"/>
  <c r="Z56" i="3"/>
  <c r="Z124" i="3"/>
  <c r="X80" i="3"/>
  <c r="X23" i="3"/>
  <c r="X59" i="3"/>
  <c r="X10" i="3"/>
  <c r="X101" i="3"/>
  <c r="X50" i="3"/>
  <c r="X25" i="3"/>
  <c r="Z104" i="3"/>
  <c r="X82" i="3"/>
  <c r="X107" i="3"/>
  <c r="X115" i="3"/>
  <c r="X18" i="3"/>
  <c r="Z10" i="3"/>
</calcChain>
</file>

<file path=xl/sharedStrings.xml><?xml version="1.0" encoding="utf-8"?>
<sst xmlns="http://schemas.openxmlformats.org/spreadsheetml/2006/main" count="10487" uniqueCount="3196">
  <si>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</si>
  <si>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</si>
  <si>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</si>
  <si>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</si>
  <si>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</si>
  <si>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</si>
  <si>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</si>
  <si>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</si>
  <si>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</si>
  <si>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</si>
  <si>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</si>
  <si>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</si>
  <si>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</si>
  <si>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</si>
  <si>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</si>
  <si>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</si>
  <si>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</si>
  <si>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</si>
  <si>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</si>
  <si>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</si>
  <si>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</si>
  <si>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</si>
  <si>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</si>
  <si>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</si>
  <si>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</si>
  <si>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</si>
  <si>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</si>
  <si>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</si>
  <si>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</si>
  <si>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</si>
  <si>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</si>
  <si>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</si>
  <si>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</si>
  <si>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</si>
  <si>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</si>
  <si>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</si>
  <si>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</si>
  <si>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</si>
  <si>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</si>
  <si>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</si>
  <si>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</si>
  <si>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</si>
  <si>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</si>
  <si>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</si>
  <si>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Larsen and Toubro Ltd</t>
  </si>
  <si>
    <t>LT</t>
  </si>
  <si>
    <t>Construction &amp; Engineering</t>
  </si>
  <si>
    <t>HCL Technologies Ltd</t>
  </si>
  <si>
    <t>HCLTECH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</si>
  <si>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</si>
  <si>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</si>
  <si>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</si>
  <si>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</si>
  <si>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</si>
  <si>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</si>
  <si>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</si>
  <si>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</si>
  <si>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</si>
  <si>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Axis Bank Ltd</t>
  </si>
  <si>
    <t>AXISBANK</t>
  </si>
  <si>
    <t>Maruti Suzuki India Ltd</t>
  </si>
  <si>
    <t>MARUTI</t>
  </si>
  <si>
    <t>Four Wheelers</t>
  </si>
  <si>
    <t>Kotak Mahindra Bank Ltd</t>
  </si>
  <si>
    <t>KOTAKBANK</t>
  </si>
  <si>
    <t>Mahindra and Mahindra Ltd</t>
  </si>
  <si>
    <t>M&amp;M</t>
  </si>
  <si>
    <t>Adani Enterprises Ltd</t>
  </si>
  <si>
    <t>ADANIENT</t>
  </si>
  <si>
    <t>Commodities Trading</t>
  </si>
  <si>
    <t>Oil and Natural Gas Corporation Ltd</t>
  </si>
  <si>
    <t>ONGC</t>
  </si>
  <si>
    <t>Oil &amp; Gas - Exploration &amp; Production</t>
  </si>
  <si>
    <t>UltraTech Cement Ltd</t>
  </si>
  <si>
    <t>ULTRACEMCO</t>
  </si>
  <si>
    <t>Cement</t>
  </si>
  <si>
    <t>Tata Motors Ltd</t>
  </si>
  <si>
    <t>TATAMOTORS</t>
  </si>
  <si>
    <t>Power Grid Corporation of India Ltd</t>
  </si>
  <si>
    <t>POWERGRID</t>
  </si>
  <si>
    <t>Power Transmission &amp; Distribution</t>
  </si>
  <si>
    <t>Adani Ports and Special Economic Zone Ltd</t>
  </si>
  <si>
    <t>ADANIPORTS</t>
  </si>
  <si>
    <t>Ports</t>
  </si>
  <si>
    <t>Titan Company Ltd</t>
  </si>
  <si>
    <t>TITAN</t>
  </si>
  <si>
    <t>Precious Metals, Jewellery &amp; Watches</t>
  </si>
  <si>
    <t>Hindustan Aeronautics Ltd</t>
  </si>
  <si>
    <t>HAL</t>
  </si>
  <si>
    <t>Aerospace &amp; Defense Equipments</t>
  </si>
  <si>
    <t>Wipro Ltd</t>
  </si>
  <si>
    <t>WIPRO</t>
  </si>
  <si>
    <t>Asian Paints Ltd</t>
  </si>
  <si>
    <t>ASIANPAINT</t>
  </si>
  <si>
    <t>Paints</t>
  </si>
  <si>
    <t>Bajaj Finserv Ltd</t>
  </si>
  <si>
    <t>BAJAJFINSV</t>
  </si>
  <si>
    <t>Bajaj Auto Limited</t>
  </si>
  <si>
    <t>BAJAJ-AUTO</t>
  </si>
  <si>
    <t>Two Wheelers</t>
  </si>
  <si>
    <t>Coal India Ltd</t>
  </si>
  <si>
    <t>COALINDIA</t>
  </si>
  <si>
    <t>Mining - Coal</t>
  </si>
  <si>
    <t>Adani Green Energy Ltd</t>
  </si>
  <si>
    <t>ADANIGREEN</t>
  </si>
  <si>
    <t>Renewable Energy</t>
  </si>
  <si>
    <t>Avenue Supermarts Ltd</t>
  </si>
  <si>
    <t>DMART</t>
  </si>
  <si>
    <t>Retail - Department Stores</t>
  </si>
  <si>
    <t>Siemens Ltd</t>
  </si>
  <si>
    <t>SIEMENS</t>
  </si>
  <si>
    <t>Conglomerates</t>
  </si>
  <si>
    <t>Trent Ltd</t>
  </si>
  <si>
    <t>TRENT</t>
  </si>
  <si>
    <t>Retail - Apparel</t>
  </si>
  <si>
    <t>JSW Steel Ltd</t>
  </si>
  <si>
    <t>JSWSTEEL</t>
  </si>
  <si>
    <t>Iron &amp; Steel</t>
  </si>
  <si>
    <t>Hindustan Zinc Ltd</t>
  </si>
  <si>
    <t>HINDZINC</t>
  </si>
  <si>
    <t>Mining - Diversified</t>
  </si>
  <si>
    <t>Adani Power Ltd</t>
  </si>
  <si>
    <t>ADANIPOWER</t>
  </si>
  <si>
    <t>Nestle India Ltd</t>
  </si>
  <si>
    <t>NESTLEIND</t>
  </si>
  <si>
    <t>FMCG - Foods</t>
  </si>
  <si>
    <t>Zomato Ltd</t>
  </si>
  <si>
    <t>ZOMATO</t>
  </si>
  <si>
    <t>Online Services</t>
  </si>
  <si>
    <t>Bharat Electronics Ltd</t>
  </si>
  <si>
    <t>BEL</t>
  </si>
  <si>
    <t>Electronic Equipments</t>
  </si>
  <si>
    <t>Jio Financial Services Ltd</t>
  </si>
  <si>
    <t>JIOFIN</t>
  </si>
  <si>
    <t>Indian Oil Corporation Ltd</t>
  </si>
  <si>
    <t>IOC</t>
  </si>
  <si>
    <t>Indian Railway Finance Corp Ltd</t>
  </si>
  <si>
    <t>IRFC</t>
  </si>
  <si>
    <t>Specialized Finance</t>
  </si>
  <si>
    <t>DLF Ltd</t>
  </si>
  <si>
    <t>DLF</t>
  </si>
  <si>
    <t>Real Estate</t>
  </si>
  <si>
    <t>Varun Beverages Ltd</t>
  </si>
  <si>
    <t>VBL</t>
  </si>
  <si>
    <t>Soft Drinks</t>
  </si>
  <si>
    <t>Tata Steel Ltd</t>
  </si>
  <si>
    <t>TATASTEEL</t>
  </si>
  <si>
    <t>Vedanta Ltd</t>
  </si>
  <si>
    <t>VEDL</t>
  </si>
  <si>
    <t>Metals - Diversified</t>
  </si>
  <si>
    <t>Grasim Industries Ltd</t>
  </si>
  <si>
    <t>GRASIM</t>
  </si>
  <si>
    <t>LTIMindtree Ltd</t>
  </si>
  <si>
    <t>LTIM</t>
  </si>
  <si>
    <t>SBI Life Insurance Company Ltd</t>
  </si>
  <si>
    <t>SBILIFE</t>
  </si>
  <si>
    <t>Tech Mahindra Ltd</t>
  </si>
  <si>
    <t>TECHM</t>
  </si>
  <si>
    <t>Pidilite Industries Ltd</t>
  </si>
  <si>
    <t>PIDILITIND</t>
  </si>
  <si>
    <t>Diversified Chemicals</t>
  </si>
  <si>
    <t>HDFC Life Insurance Company Ltd</t>
  </si>
  <si>
    <t>HDFCLIFE</t>
  </si>
  <si>
    <t>Divi's Laboratories Ltd</t>
  </si>
  <si>
    <t>DIVISLAB</t>
  </si>
  <si>
    <t>Labs &amp; Life Sciences Services</t>
  </si>
  <si>
    <t>Power Finance Corporation Ltd</t>
  </si>
  <si>
    <t>PFC</t>
  </si>
  <si>
    <t>Interglobe Aviation Ltd</t>
  </si>
  <si>
    <t>INDIGO</t>
  </si>
  <si>
    <t>Airlines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</si>
  <si>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</si>
  <si>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</si>
  <si>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</si>
  <si>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</si>
  <si>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</si>
  <si>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</si>
  <si>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Hyundai Motor India Ltd</t>
  </si>
  <si>
    <t>HYUNDAI</t>
  </si>
  <si>
    <t>Ambuja Cements Ltd</t>
  </si>
  <si>
    <t>AMBUJACEM</t>
  </si>
  <si>
    <t>Tata Power Company Ltd</t>
  </si>
  <si>
    <t>TATAPOWER</t>
  </si>
  <si>
    <t>REC Limited</t>
  </si>
  <si>
    <t>RECLTD</t>
  </si>
  <si>
    <t>Britannia Industries Ltd</t>
  </si>
  <si>
    <t>BRITANNIA</t>
  </si>
  <si>
    <t>Eicher Motors Ltd</t>
  </si>
  <si>
    <t>EICHERMOT</t>
  </si>
  <si>
    <t>Trucks &amp; Buses</t>
  </si>
  <si>
    <t>Bharat Petroleum Corporation Ltd</t>
  </si>
  <si>
    <t>BPCL</t>
  </si>
  <si>
    <t>Bank of Baroda Ltd</t>
  </si>
  <si>
    <t>BANKBARODA</t>
  </si>
  <si>
    <t>Samvardhana Motherson International Ltd</t>
  </si>
  <si>
    <t>MOTHERSON</t>
  </si>
  <si>
    <t>Auto Parts</t>
  </si>
  <si>
    <t>Godrej Consumer Products Ltd</t>
  </si>
  <si>
    <t>GODREJCP</t>
  </si>
  <si>
    <t>FMCG - Personal Products</t>
  </si>
  <si>
    <t>Cipla Ltd</t>
  </si>
  <si>
    <t>CIPLA</t>
  </si>
  <si>
    <t>Gail (India) Ltd</t>
  </si>
  <si>
    <t>GAIL</t>
  </si>
  <si>
    <t>Gas Distribution</t>
  </si>
  <si>
    <t>Adani Energy Solutions Ltd</t>
  </si>
  <si>
    <t>ADANIENSOL</t>
  </si>
  <si>
    <t>Power Infrastructure</t>
  </si>
  <si>
    <t>Punjab National Bank</t>
  </si>
  <si>
    <t>PNB</t>
  </si>
  <si>
    <t>Shriram Finance Ltd</t>
  </si>
  <si>
    <t>SHRIRAMFIN</t>
  </si>
  <si>
    <t>Bajaj Holdings and Investment Ltd</t>
  </si>
  <si>
    <t>BAJAJHLDNG</t>
  </si>
  <si>
    <t>Asset Management</t>
  </si>
  <si>
    <t>TVS Motor Company Ltd</t>
  </si>
  <si>
    <t>TVSMOTOR</t>
  </si>
  <si>
    <t>Macrotech Developers Ltd</t>
  </si>
  <si>
    <t>LODHA</t>
  </si>
  <si>
    <t>JSW Energy Ltd</t>
  </si>
  <si>
    <t>JSWENERGY</t>
  </si>
  <si>
    <t>Bajaj Housing Finance Ltd</t>
  </si>
  <si>
    <t>BAJAJHFL</t>
  </si>
  <si>
    <t>Mankind Pharma Ltd</t>
  </si>
  <si>
    <t>MANKIND</t>
  </si>
  <si>
    <t>Cholamandalam Investment and Finance Company Ltd</t>
  </si>
  <si>
    <t>CHOLAFIN</t>
  </si>
  <si>
    <t>Torrent Pharmaceuticals Ltd</t>
  </si>
  <si>
    <t>TORNTPHARM</t>
  </si>
  <si>
    <t>CG Power and Industrial Solutions Ltd</t>
  </si>
  <si>
    <t>CGPOWER</t>
  </si>
  <si>
    <t>Dr Reddy's Laboratories Ltd</t>
  </si>
  <si>
    <t>DRREDDY</t>
  </si>
  <si>
    <t>ICICI Prudential Life Insurance Company Ltd</t>
  </si>
  <si>
    <t>ICICIPRULI</t>
  </si>
  <si>
    <t>United Spirits Ltd</t>
  </si>
  <si>
    <t>UNITDSPR</t>
  </si>
  <si>
    <t>Alcoholic Beverages</t>
  </si>
  <si>
    <t>Bosch Ltd</t>
  </si>
  <si>
    <t>BOSCHLTD</t>
  </si>
  <si>
    <t>Havells India Ltd</t>
  </si>
  <si>
    <t>HAVELLS</t>
  </si>
  <si>
    <t>Electrical Components &amp; Equipments</t>
  </si>
  <si>
    <t>Indian Overseas Bank</t>
  </si>
  <si>
    <t>IOB</t>
  </si>
  <si>
    <t>Max Healthcare Institute Ltd</t>
  </si>
  <si>
    <t>MAXHEALTH</t>
  </si>
  <si>
    <t>Hospitals &amp; Diagnostic Centres</t>
  </si>
  <si>
    <t>Apollo Hospitals Enterprise Ltd</t>
  </si>
  <si>
    <t>APOLLOHOSP</t>
  </si>
  <si>
    <t>Waaree Energies Ltd</t>
  </si>
  <si>
    <t>WAAREEENER</t>
  </si>
  <si>
    <t>Renewable Energy Equipment &amp; Services</t>
  </si>
  <si>
    <t>Polycab India Ltd</t>
  </si>
  <si>
    <t>POLYCAB</t>
  </si>
  <si>
    <t>Lupin Ltd</t>
  </si>
  <si>
    <t>LUPIN</t>
  </si>
  <si>
    <t>Zydus Lifesciences Ltd</t>
  </si>
  <si>
    <t>ZYDUSLIFE</t>
  </si>
  <si>
    <t>Tata Consumer Products Ltd</t>
  </si>
  <si>
    <t>TATACONSUM</t>
  </si>
  <si>
    <t>Tea &amp; Coffee</t>
  </si>
  <si>
    <t>Info Edge (India) Ltd</t>
  </si>
  <si>
    <t>NAUKRI</t>
  </si>
  <si>
    <t>Cummins India Ltd</t>
  </si>
  <si>
    <t>CUMMINSIND</t>
  </si>
  <si>
    <t>Industrial Machinery</t>
  </si>
  <si>
    <t>Hero MotoCorp Ltd</t>
  </si>
  <si>
    <t>HEROMOTOCO</t>
  </si>
  <si>
    <t>Indian Hotels Company Ltd</t>
  </si>
  <si>
    <t>INDHOTEL</t>
  </si>
  <si>
    <t>Hotels, Resorts &amp; Cruise Lines</t>
  </si>
  <si>
    <t>Oracle Financial Services Software Ltd</t>
  </si>
  <si>
    <t>OFSS</t>
  </si>
  <si>
    <t>Software Services</t>
  </si>
  <si>
    <t>ICICI Lombard General Insurance Company Ltd</t>
  </si>
  <si>
    <t>ICICIGI</t>
  </si>
  <si>
    <t>Dabur India Ltd</t>
  </si>
  <si>
    <t>DABUR</t>
  </si>
  <si>
    <t>Jindal Steel And Power Ltd</t>
  </si>
  <si>
    <t>JINDALSTEL</t>
  </si>
  <si>
    <t>Canara Bank Ltd</t>
  </si>
  <si>
    <t>CANBK</t>
  </si>
  <si>
    <t>Rail Vikas Nigam Ltd</t>
  </si>
  <si>
    <t>RVNL</t>
  </si>
  <si>
    <t>Suzlon Energy Ltd</t>
  </si>
  <si>
    <t>SUZLON</t>
  </si>
  <si>
    <t>HDFC Asset Management Company Ltd</t>
  </si>
  <si>
    <t>HDFCAMC</t>
  </si>
  <si>
    <t>Solar Industries India Ltd</t>
  </si>
  <si>
    <t>SOLARINDS</t>
  </si>
  <si>
    <t>Commodity Chemicals</t>
  </si>
  <si>
    <t>Indus Towers Ltd</t>
  </si>
  <si>
    <t>INDUSTOWER</t>
  </si>
  <si>
    <t>Telecom Infrastructure</t>
  </si>
  <si>
    <t>Union Bank of India Ltd</t>
  </si>
  <si>
    <t>UNIONBANK</t>
  </si>
  <si>
    <t>Shree Cement Ltd</t>
  </si>
  <si>
    <t>SHREECEM</t>
  </si>
  <si>
    <t>IDBI Bank Ltd</t>
  </si>
  <si>
    <t>IDBI</t>
  </si>
  <si>
    <t>Private Bank</t>
  </si>
  <si>
    <t>Dixon Technologies (India) Ltd</t>
  </si>
  <si>
    <t>DIXON</t>
  </si>
  <si>
    <t>Home Electronics &amp; Appliances</t>
  </si>
  <si>
    <t>Indusind Bank Ltd</t>
  </si>
  <si>
    <t>INDUSINDBK</t>
  </si>
  <si>
    <t>Mazagon Dock Shipbuilders Ltd</t>
  </si>
  <si>
    <t>MAZDOCK</t>
  </si>
  <si>
    <t>Shipbuilding</t>
  </si>
  <si>
    <t>Persistent Systems Ltd</t>
  </si>
  <si>
    <t>PERSISTENT</t>
  </si>
  <si>
    <t>GMR Airports Ltd</t>
  </si>
  <si>
    <t>GMRINFRA</t>
  </si>
  <si>
    <t>Torrent Power Ltd</t>
  </si>
  <si>
    <t>TORNTPOWER</t>
  </si>
  <si>
    <t>Marico Ltd</t>
  </si>
  <si>
    <t>MARICO</t>
  </si>
  <si>
    <t>Bharat Heavy Electricals Ltd</t>
  </si>
  <si>
    <t>BHEL</t>
  </si>
  <si>
    <t>Aurobindo Pharma Ltd</t>
  </si>
  <si>
    <t>AUROPHARMA</t>
  </si>
  <si>
    <t>Colgate-Palmolive (India) Ltd</t>
  </si>
  <si>
    <t>COLPAL</t>
  </si>
  <si>
    <t>Tube Investments of India Ltd</t>
  </si>
  <si>
    <t>TIINDIA</t>
  </si>
  <si>
    <t>Cycles</t>
  </si>
  <si>
    <t>Oil India Ltd</t>
  </si>
  <si>
    <t>OIL</t>
  </si>
  <si>
    <t>NHPC Ltd</t>
  </si>
  <si>
    <t>NHPC</t>
  </si>
  <si>
    <t>Hindustan Petroleum Corp Ltd</t>
  </si>
  <si>
    <t>HINDPETRO</t>
  </si>
  <si>
    <t>Adani Total Gas Ltd</t>
  </si>
  <si>
    <t>ATGL</t>
  </si>
  <si>
    <t>Godrej Properties Ltd</t>
  </si>
  <si>
    <t>GODREJPROP</t>
  </si>
  <si>
    <t>Indian Bank</t>
  </si>
  <si>
    <t>INDIANB</t>
  </si>
  <si>
    <t>Muthoot Finance Ltd</t>
  </si>
  <si>
    <t>MUTHOOTFIN</t>
  </si>
  <si>
    <t>PB Fintech Ltd</t>
  </si>
  <si>
    <t>POLICYBZR</t>
  </si>
  <si>
    <t>Oberoi Realty Ltd</t>
  </si>
  <si>
    <t>OBEROIRLTY</t>
  </si>
  <si>
    <t>Bharti Hexacom Ltd</t>
  </si>
  <si>
    <t>BHARTIHEXA</t>
  </si>
  <si>
    <t>Prestige Estates Projects Ltd</t>
  </si>
  <si>
    <t>PRESTIGE</t>
  </si>
  <si>
    <t>PI Industries Ltd</t>
  </si>
  <si>
    <t>PIIND</t>
  </si>
  <si>
    <t>NMDC Ltd</t>
  </si>
  <si>
    <t>NMDC</t>
  </si>
  <si>
    <t>Mining - Iron Ore</t>
  </si>
  <si>
    <t>SRF Ltd</t>
  </si>
  <si>
    <t>SRF</t>
  </si>
  <si>
    <t>Bharat Forge Ltd</t>
  </si>
  <si>
    <t>BHARATFORG</t>
  </si>
  <si>
    <t>Alkem Laboratories Ltd</t>
  </si>
  <si>
    <t>ALKEM</t>
  </si>
  <si>
    <t>Kalyan Jewellers India Ltd</t>
  </si>
  <si>
    <t>KALYANKJIL</t>
  </si>
  <si>
    <t>Patanjali Foods Ltd</t>
  </si>
  <si>
    <t>PATANJALI</t>
  </si>
  <si>
    <t>Packaged Foods &amp; Meats</t>
  </si>
  <si>
    <t>Linde India Ltd</t>
  </si>
  <si>
    <t>LINDEINDIA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</si>
  <si>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</si>
  <si>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</si>
  <si>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</si>
  <si>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</si>
  <si>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</si>
  <si>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General Insurance Corporation of India</t>
  </si>
  <si>
    <t>GICRE</t>
  </si>
  <si>
    <t>Yes Bank Ltd</t>
  </si>
  <si>
    <t>YESBANK</t>
  </si>
  <si>
    <t>JSW Infrastructure Ltd</t>
  </si>
  <si>
    <t>JSWINFRA</t>
  </si>
  <si>
    <t>Abbott India Ltd</t>
  </si>
  <si>
    <t>ABBOTINDIA</t>
  </si>
  <si>
    <t>BSE Ltd</t>
  </si>
  <si>
    <t>BSE</t>
  </si>
  <si>
    <t>Stock Exchanges &amp; Ratings</t>
  </si>
  <si>
    <t>Ashok Leyland Ltd</t>
  </si>
  <si>
    <t>ASHOKLEY</t>
  </si>
  <si>
    <t>Berger Paints India Ltd</t>
  </si>
  <si>
    <t>BERGEPAINT</t>
  </si>
  <si>
    <t>Hitachi Energy India Ltd</t>
  </si>
  <si>
    <t>POWERINDIA</t>
  </si>
  <si>
    <t>Jindal Stainless Ltd</t>
  </si>
  <si>
    <t>JSL</t>
  </si>
  <si>
    <t>Vodafone Idea Ltd</t>
  </si>
  <si>
    <t>IDEA</t>
  </si>
  <si>
    <t>Thermax Limited</t>
  </si>
  <si>
    <t>THERMAX</t>
  </si>
  <si>
    <t>Voltas Ltd</t>
  </si>
  <si>
    <t>VOLTAS</t>
  </si>
  <si>
    <t>Motilal Oswal Financial Services Ltd</t>
  </si>
  <si>
    <t>MOTILALOFS</t>
  </si>
  <si>
    <t>Diversified Financials</t>
  </si>
  <si>
    <t>Supreme Industries Ltd</t>
  </si>
  <si>
    <t>SUPREMEIND</t>
  </si>
  <si>
    <t>Plastic Products</t>
  </si>
  <si>
    <t>Fertilisers And Chemicals Travancore Ltd</t>
  </si>
  <si>
    <t>FACT</t>
  </si>
  <si>
    <t>Fertilizers &amp; Agro Chemicals</t>
  </si>
  <si>
    <t>UCO Bank</t>
  </si>
  <si>
    <t>UCOBANK</t>
  </si>
  <si>
    <t>Indian Renewable Energy Development Agency Ltd</t>
  </si>
  <si>
    <t>IREDA</t>
  </si>
  <si>
    <t>UNO Minda Ltd</t>
  </si>
  <si>
    <t>UNOMINDA</t>
  </si>
  <si>
    <t>Sundaram Finance Ltd</t>
  </si>
  <si>
    <t>SUNDARMFIN</t>
  </si>
  <si>
    <t>Mphasis Ltd</t>
  </si>
  <si>
    <t>MPHASIS</t>
  </si>
  <si>
    <t>Balkrishna Industries Ltd</t>
  </si>
  <si>
    <t>BALKRISIND</t>
  </si>
  <si>
    <t>Tires &amp; Rubber</t>
  </si>
  <si>
    <t>Schaeffler India Ltd</t>
  </si>
  <si>
    <t>SCHAEFFLER</t>
  </si>
  <si>
    <t>Phoenix Mills Ltd</t>
  </si>
  <si>
    <t>PHOENIXLTD</t>
  </si>
  <si>
    <t>Aditya Birla Capital Ltd</t>
  </si>
  <si>
    <t>ABCAPITAL</t>
  </si>
  <si>
    <t>L&amp;T Technology Services Ltd</t>
  </si>
  <si>
    <t>LTTS</t>
  </si>
  <si>
    <t>Fsn E-Commerce Ventures Ltd</t>
  </si>
  <si>
    <t>NYKAA</t>
  </si>
  <si>
    <t>Wellness Services</t>
  </si>
  <si>
    <t>Premier Energies Ltd</t>
  </si>
  <si>
    <t>PREMIERENE</t>
  </si>
  <si>
    <t>Procter &amp; Gamble Hygiene and Health Care Ltd</t>
  </si>
  <si>
    <t>PGHH</t>
  </si>
  <si>
    <t>United Breweries Ltd</t>
  </si>
  <si>
    <t>UBL</t>
  </si>
  <si>
    <t>Container Corporation of India Ltd</t>
  </si>
  <si>
    <t>CONCOR</t>
  </si>
  <si>
    <t>Logistics</t>
  </si>
  <si>
    <t>Lloyds Metals And Energy Ltd</t>
  </si>
  <si>
    <t>LLOYDSME</t>
  </si>
  <si>
    <t>MRF Ltd</t>
  </si>
  <si>
    <t>MRF</t>
  </si>
  <si>
    <t>Coforge Ltd</t>
  </si>
  <si>
    <t>COFORGE</t>
  </si>
  <si>
    <t>Bank of India Ltd</t>
  </si>
  <si>
    <t>BANKINDIA</t>
  </si>
  <si>
    <t>Petronet LNG Ltd</t>
  </si>
  <si>
    <t>PETRONET</t>
  </si>
  <si>
    <t>Oil &amp; Gas - Storage &amp; Transportation</t>
  </si>
  <si>
    <t>Federal Bank Ltd</t>
  </si>
  <si>
    <t>FEDERALBNK</t>
  </si>
  <si>
    <t>Tata Communications Ltd</t>
  </si>
  <si>
    <t>TATACOMM</t>
  </si>
  <si>
    <t>Central Bank of India Ltd</t>
  </si>
  <si>
    <t>CENTRALBK</t>
  </si>
  <si>
    <t>Coromandel International Ltd</t>
  </si>
  <si>
    <t>COROMANDEL</t>
  </si>
  <si>
    <t>Steel Authority of India Ltd</t>
  </si>
  <si>
    <t>SAIL</t>
  </si>
  <si>
    <t>Glenmark Pharmaceuticals Ltd</t>
  </si>
  <si>
    <t>GLENMARK</t>
  </si>
  <si>
    <t>One 97 Communications Ltd</t>
  </si>
  <si>
    <t>PAYTM</t>
  </si>
  <si>
    <t>Business Support Services</t>
  </si>
  <si>
    <t>IDFC First Bank Ltd</t>
  </si>
  <si>
    <t>IDFCFIRSTB</t>
  </si>
  <si>
    <t>Page Industries Ltd</t>
  </si>
  <si>
    <t>PAGEIND</t>
  </si>
  <si>
    <t>Apparel &amp; Accessories</t>
  </si>
  <si>
    <t>Astral Ltd</t>
  </si>
  <si>
    <t>ASTRAL</t>
  </si>
  <si>
    <t>Building Products - Pipes</t>
  </si>
  <si>
    <t>Gujarat Fluorochemicals Ltd</t>
  </si>
  <si>
    <t>FLUOROCHEM</t>
  </si>
  <si>
    <t>Specialty Chemicals</t>
  </si>
  <si>
    <t>Fortis Healthcare Ltd</t>
  </si>
  <si>
    <t>FORTIS</t>
  </si>
  <si>
    <t>AU Small Finance Bank Ltd</t>
  </si>
  <si>
    <t>AUBANK</t>
  </si>
  <si>
    <t>Nippon Life India Asset Management Ltd</t>
  </si>
  <si>
    <t>NAM-INDIA</t>
  </si>
  <si>
    <t>GE Vernova T&amp;D India Ltd</t>
  </si>
  <si>
    <t>GVT&amp;D</t>
  </si>
  <si>
    <t>SJVN Ltd</t>
  </si>
  <si>
    <t>SJVN</t>
  </si>
  <si>
    <t>Housing and Urban Development Corporation Ltd</t>
  </si>
  <si>
    <t>HUDCO</t>
  </si>
  <si>
    <t>Adani Wilmar Ltd</t>
  </si>
  <si>
    <t>AWL</t>
  </si>
  <si>
    <t>GlaxoSmithKline Pharmaceuticals Ltd</t>
  </si>
  <si>
    <t>GLAXO</t>
  </si>
  <si>
    <t>Tata Elxsi Ltd</t>
  </si>
  <si>
    <t>TATAELXSI</t>
  </si>
  <si>
    <t>ACC Ltd</t>
  </si>
  <si>
    <t>ACC</t>
  </si>
  <si>
    <t>Max Financial Services Ltd</t>
  </si>
  <si>
    <t>MFSL</t>
  </si>
  <si>
    <t>National Aluminium Co Ltd</t>
  </si>
  <si>
    <t>NATIONALUM</t>
  </si>
  <si>
    <t>Bank of Maharashtra Ltd</t>
  </si>
  <si>
    <t>MAHABANK</t>
  </si>
  <si>
    <t>Sona BLW Precision Forgings Ltd</t>
  </si>
  <si>
    <t>SONACOMS</t>
  </si>
  <si>
    <t>APL Apollo Tubes Ltd</t>
  </si>
  <si>
    <t>APLAPOLLO</t>
  </si>
  <si>
    <t>UPL Ltd</t>
  </si>
  <si>
    <t>UPL</t>
  </si>
  <si>
    <t>Tata Technologies Ltd</t>
  </si>
  <si>
    <t>TATATECH</t>
  </si>
  <si>
    <t>Escorts Kubota Ltd</t>
  </si>
  <si>
    <t>ESCORTS</t>
  </si>
  <si>
    <t>Tractors</t>
  </si>
  <si>
    <t>IPCA Laboratories Ltd</t>
  </si>
  <si>
    <t>IPCALAB</t>
  </si>
  <si>
    <t>360 One Wam Ltd</t>
  </si>
  <si>
    <t>360ONE</t>
  </si>
  <si>
    <t>Investment Banking &amp; Brokerage</t>
  </si>
  <si>
    <t>3M India Ltd</t>
  </si>
  <si>
    <t>3MINDIA</t>
  </si>
  <si>
    <t>Stationery</t>
  </si>
  <si>
    <t>Honeywell Automation India Ltd</t>
  </si>
  <si>
    <t>HONAUT</t>
  </si>
  <si>
    <t>Cochin Shipyard Ltd</t>
  </si>
  <si>
    <t>COCHINSHIP</t>
  </si>
  <si>
    <t>CRISIL Ltd</t>
  </si>
  <si>
    <t>CRISIL</t>
  </si>
  <si>
    <t>Jubilant Foodworks Ltd</t>
  </si>
  <si>
    <t>JUBLFOOD</t>
  </si>
  <si>
    <t>Restaurants &amp; Cafes</t>
  </si>
  <si>
    <t>Ajanta Pharma Ltd</t>
  </si>
  <si>
    <t>AJANTPHARM</t>
  </si>
  <si>
    <t>Blue Star Ltd</t>
  </si>
  <si>
    <t>BLUESTARCO</t>
  </si>
  <si>
    <t>Apar Industries Ltd</t>
  </si>
  <si>
    <t>APARINDS</t>
  </si>
  <si>
    <t>Bharat Dynamics Ltd</t>
  </si>
  <si>
    <t>BDL</t>
  </si>
  <si>
    <t>Biocon Ltd</t>
  </si>
  <si>
    <t>BIOCON</t>
  </si>
  <si>
    <t>Biotechnology</t>
  </si>
  <si>
    <t>KPIT Technologies Ltd</t>
  </si>
  <si>
    <t>KPITTECH</t>
  </si>
  <si>
    <t>Exide Industries Ltd</t>
  </si>
  <si>
    <t>EXIDEIND</t>
  </si>
  <si>
    <t>Batteries</t>
  </si>
  <si>
    <t>Deepak Nitrite Ltd</t>
  </si>
  <si>
    <t>DEEPAKNTR</t>
  </si>
  <si>
    <t>L&amp;T Finance Ltd</t>
  </si>
  <si>
    <t>LTF</t>
  </si>
  <si>
    <t>Piramal Pharma Ltd</t>
  </si>
  <si>
    <t>PPLPHARMA</t>
  </si>
  <si>
    <t>BASF India Ltd</t>
  </si>
  <si>
    <t>BASF</t>
  </si>
  <si>
    <t>KEI Industries Ltd</t>
  </si>
  <si>
    <t>KEI</t>
  </si>
  <si>
    <t>Cables</t>
  </si>
  <si>
    <t>Punjab &amp; Sind Bank</t>
  </si>
  <si>
    <t>PSB</t>
  </si>
  <si>
    <t>NLC India Ltd</t>
  </si>
  <si>
    <t>NLCINDIA</t>
  </si>
  <si>
    <t>Godfrey Phillips India Ltd</t>
  </si>
  <si>
    <t>GODFRYPHLP</t>
  </si>
  <si>
    <t>Gujarat Gas Ltd</t>
  </si>
  <si>
    <t>GUJGASLTD</t>
  </si>
  <si>
    <t>AIA Engineering Ltd</t>
  </si>
  <si>
    <t>AIAENG</t>
  </si>
  <si>
    <t>Syngene International Ltd</t>
  </si>
  <si>
    <t>SYNGENE</t>
  </si>
  <si>
    <t>LIC Housing Finance Ltd</t>
  </si>
  <si>
    <t>LICHSGFIN</t>
  </si>
  <si>
    <t>Home Financing</t>
  </si>
  <si>
    <t>Mahindra and Mahindra Financial Services Ltd</t>
  </si>
  <si>
    <t>M&amp;MFIN</t>
  </si>
  <si>
    <t>Godrej Industries Ltd</t>
  </si>
  <si>
    <t>GODREJIND</t>
  </si>
  <si>
    <t>Gillette India Ltd</t>
  </si>
  <si>
    <t>GILLETTE</t>
  </si>
  <si>
    <t>Kaynes Technology India Ltd</t>
  </si>
  <si>
    <t>KAYNES</t>
  </si>
  <si>
    <t>Suven Pharmaceuticals Ltd</t>
  </si>
  <si>
    <t>SUVENPHAR</t>
  </si>
  <si>
    <t>Tata Investment Corporation Ltd</t>
  </si>
  <si>
    <t>TATAINVEST</t>
  </si>
  <si>
    <t>Endurance Technologies Ltd</t>
  </si>
  <si>
    <t>ENDURANCE</t>
  </si>
  <si>
    <t>Vedant Fashions Ltd</t>
  </si>
  <si>
    <t>MANYAVAR</t>
  </si>
  <si>
    <t>Textiles</t>
  </si>
  <si>
    <t>Dalmia Bharat Ltd</t>
  </si>
  <si>
    <t>DALBHARAT</t>
  </si>
  <si>
    <t>Multi Commodity Exchange of India Ltd</t>
  </si>
  <si>
    <t>MCX</t>
  </si>
  <si>
    <t>Cholamandalam Financial Holdings Ltd</t>
  </si>
  <si>
    <t>CHOLAHLDNG</t>
  </si>
  <si>
    <t>Metro Brands Ltd</t>
  </si>
  <si>
    <t>METROBRAND</t>
  </si>
  <si>
    <t>Footwear</t>
  </si>
  <si>
    <t>Aditya Birla Fashion and Retail Ltd</t>
  </si>
  <si>
    <t>ABFRL</t>
  </si>
  <si>
    <t>Central Depository Services (India) Ltd</t>
  </si>
  <si>
    <t>CDSL</t>
  </si>
  <si>
    <t>Embassy Office Parks REIT</t>
  </si>
  <si>
    <t>EMBASSY</t>
  </si>
  <si>
    <t>Brainbees Solutions Ltd</t>
  </si>
  <si>
    <t>FIRSTCRY</t>
  </si>
  <si>
    <t>Radico Khaitan Ltd</t>
  </si>
  <si>
    <t>RADICO</t>
  </si>
  <si>
    <t>J K Cement Ltd</t>
  </si>
  <si>
    <t>JKCEMENT</t>
  </si>
  <si>
    <t>New India Assurance Company Ltd</t>
  </si>
  <si>
    <t>NIACL</t>
  </si>
  <si>
    <t>IRB Infrastructure Developers Ltd</t>
  </si>
  <si>
    <t>IRB</t>
  </si>
  <si>
    <t>Go Digit General Insurance Ltd</t>
  </si>
  <si>
    <t>GODIGIT</t>
  </si>
  <si>
    <t>Ola Electric Mobility Ltd</t>
  </si>
  <si>
    <t>OLAELEC</t>
  </si>
  <si>
    <t>KPR Mill Ltd</t>
  </si>
  <si>
    <t>KPRMILL</t>
  </si>
  <si>
    <t>Aditya Birla Real Estate Ltd</t>
  </si>
  <si>
    <t>ABREL</t>
  </si>
  <si>
    <t>Apollo Tyres Ltd</t>
  </si>
  <si>
    <t>APOLLOTYRE</t>
  </si>
  <si>
    <t>Bayer Cropscience Ltd</t>
  </si>
  <si>
    <t>BAYERCROP</t>
  </si>
  <si>
    <t>Emami Ltd</t>
  </si>
  <si>
    <t>EMAMILTD</t>
  </si>
  <si>
    <t>Gland Pharma Ltd</t>
  </si>
  <si>
    <t>GLAND</t>
  </si>
  <si>
    <t>Brigade Enterprises Ltd</t>
  </si>
  <si>
    <t>BRIGADE</t>
  </si>
  <si>
    <t>Indraprastha Gas Ltd</t>
  </si>
  <si>
    <t>IGL</t>
  </si>
  <si>
    <t>Sun Tv Network Ltd</t>
  </si>
  <si>
    <t>SUNTV</t>
  </si>
  <si>
    <t>TV Channels &amp; Broadcasters</t>
  </si>
  <si>
    <t>Bandhan Bank Ltd</t>
  </si>
  <si>
    <t>BANDHANBNK</t>
  </si>
  <si>
    <t>Himadri Speciality Chemical Ltd</t>
  </si>
  <si>
    <t>HSCL</t>
  </si>
  <si>
    <t>Hindustan Copper Ltd</t>
  </si>
  <si>
    <t>HINDCOPPER</t>
  </si>
  <si>
    <t>Mining - Copper</t>
  </si>
  <si>
    <t>Tata Chemicals Ltd</t>
  </si>
  <si>
    <t>TATACHEM</t>
  </si>
  <si>
    <t>J B Chemicals and Pharmaceuticals Ltd</t>
  </si>
  <si>
    <t>JBCHEPHARM</t>
  </si>
  <si>
    <t>Poonawalla Fincorp Ltd</t>
  </si>
  <si>
    <t>POONAWALLA</t>
  </si>
  <si>
    <t>Mangalore Refinery and Petrochemicals Ltd</t>
  </si>
  <si>
    <t>MRPL</t>
  </si>
  <si>
    <t>Inox Wind Ltd</t>
  </si>
  <si>
    <t>INOXWIND</t>
  </si>
  <si>
    <t>Poly Medicure Ltd</t>
  </si>
  <si>
    <t>POLYMED</t>
  </si>
  <si>
    <t>Health Care Equipment &amp; Supplies</t>
  </si>
  <si>
    <t>Global Health Ltd</t>
  </si>
  <si>
    <t>MEDANTA</t>
  </si>
  <si>
    <t>Authum Investment &amp; Infrastructure Ltd</t>
  </si>
  <si>
    <t>AIIL</t>
  </si>
  <si>
    <t>Motherson Sumi Wiring India Ltd</t>
  </si>
  <si>
    <t>MSUMI</t>
  </si>
  <si>
    <t>Sundram Fasteners Ltd</t>
  </si>
  <si>
    <t>SUNDRMFAST</t>
  </si>
  <si>
    <t>Sumitomo Chemical India Ltd</t>
  </si>
  <si>
    <t>SUMICHEM</t>
  </si>
  <si>
    <t>Star Health and Allied Insurance Company Ltd</t>
  </si>
  <si>
    <t>STARHEALTH</t>
  </si>
  <si>
    <t>Aegis Logistics Ltd</t>
  </si>
  <si>
    <t>AEGISLOG</t>
  </si>
  <si>
    <t>ICICI Securities Ltd</t>
  </si>
  <si>
    <t>ISEC</t>
  </si>
  <si>
    <t>TVS Holdings Ltd</t>
  </si>
  <si>
    <t>TVSHLTD</t>
  </si>
  <si>
    <t>ZF Commercial Vehicle Control Systems India Ltd</t>
  </si>
  <si>
    <t>ZFCVINDIA</t>
  </si>
  <si>
    <t>Emcure Pharmaceuticals Ltd</t>
  </si>
  <si>
    <t>EMCURE</t>
  </si>
  <si>
    <t>Carborundum Universal Ltd</t>
  </si>
  <si>
    <t>CARBORUNIV</t>
  </si>
  <si>
    <t>Laurus Labs Ltd</t>
  </si>
  <si>
    <t>LAURUSLABS</t>
  </si>
  <si>
    <t>Angel One Ltd</t>
  </si>
  <si>
    <t>ANGELONE</t>
  </si>
  <si>
    <t>Delhivery Ltd</t>
  </si>
  <si>
    <t>DELHIVERY</t>
  </si>
  <si>
    <t>NBCC (India) Ltd</t>
  </si>
  <si>
    <t>NBCC</t>
  </si>
  <si>
    <t>Whirlpool of India Ltd</t>
  </si>
  <si>
    <t>WHIRLPOOL</t>
  </si>
  <si>
    <t>Timken India Ltd</t>
  </si>
  <si>
    <t>TIMKEN</t>
  </si>
  <si>
    <t>Ratnamani Metals and Tubes Ltd</t>
  </si>
  <si>
    <t>RATNAMANI</t>
  </si>
  <si>
    <t>Anant Raj Ltd</t>
  </si>
  <si>
    <t>ANANTRAJ</t>
  </si>
  <si>
    <t>PNB Housing Finance Ltd</t>
  </si>
  <si>
    <t>PNBHOUSING</t>
  </si>
  <si>
    <t>Dr. Lal PathLabs Ltd</t>
  </si>
  <si>
    <t>LALPATHLAB</t>
  </si>
  <si>
    <t>Hatsun Agro Product Ltd</t>
  </si>
  <si>
    <t>HATSUN</t>
  </si>
  <si>
    <t>Firstsource Solutions Ltd</t>
  </si>
  <si>
    <t>FSL</t>
  </si>
  <si>
    <t>Outsourced services</t>
  </si>
  <si>
    <t>Natco Pharma Ltd</t>
  </si>
  <si>
    <t>NATCOPHARM</t>
  </si>
  <si>
    <t>KEC International Ltd</t>
  </si>
  <si>
    <t>KEC</t>
  </si>
  <si>
    <t>Nuvama Wealth Management Ltd</t>
  </si>
  <si>
    <t>NUVAMA</t>
  </si>
  <si>
    <t>SKF India Ltd</t>
  </si>
  <si>
    <t>SKFINDIA</t>
  </si>
  <si>
    <t>Crompton Greaves Consumer Electricals Ltd</t>
  </si>
  <si>
    <t>CROMPTON</t>
  </si>
  <si>
    <t>Jyoti CNC Automation Ltd</t>
  </si>
  <si>
    <t>JYOTICNC</t>
  </si>
  <si>
    <t>Computer Hardware</t>
  </si>
  <si>
    <t>Narayana Hrudayalaya Ltd</t>
  </si>
  <si>
    <t>NH</t>
  </si>
  <si>
    <t>Shyam Metalics and Energy Ltd</t>
  </si>
  <si>
    <t>SHYAMMETL</t>
  </si>
  <si>
    <t>CESC Ltd</t>
  </si>
  <si>
    <t>CESC</t>
  </si>
  <si>
    <t>Amara Raja Energy &amp; Mobility Ltd</t>
  </si>
  <si>
    <t>ARE&amp;M</t>
  </si>
  <si>
    <t>Piramal Enterprises Ltd</t>
  </si>
  <si>
    <t>PEL</t>
  </si>
  <si>
    <t>Grindwell Norton Ltd</t>
  </si>
  <si>
    <t>GRINDWELL</t>
  </si>
  <si>
    <t>Pfizer Ltd</t>
  </si>
  <si>
    <t>PFIZER</t>
  </si>
  <si>
    <t>Aditya Birla Sun Life AMC Ltd</t>
  </si>
  <si>
    <t>ABSLAMC</t>
  </si>
  <si>
    <t>Atul Ltd</t>
  </si>
  <si>
    <t>ATUL</t>
  </si>
  <si>
    <t>CPSE ETF</t>
  </si>
  <si>
    <t>CPSEETF</t>
  </si>
  <si>
    <t>Equity</t>
  </si>
  <si>
    <t>Tejas Networks Ltd</t>
  </si>
  <si>
    <t>TEJASNET</t>
  </si>
  <si>
    <t>Telecom Equipments</t>
  </si>
  <si>
    <t>Kansai Nerolac Paints Ltd</t>
  </si>
  <si>
    <t>KANSAINER</t>
  </si>
  <si>
    <t>Computer Age Management Services Ltd</t>
  </si>
  <si>
    <t>CAMS</t>
  </si>
  <si>
    <t>Krishna Institute of Medical Sciences Ltd</t>
  </si>
  <si>
    <t>KIMS</t>
  </si>
  <si>
    <t>EIH Ltd</t>
  </si>
  <si>
    <t>EIHOTEL</t>
  </si>
  <si>
    <t>Alembic Pharmaceuticals Ltd</t>
  </si>
  <si>
    <t>APLLTD</t>
  </si>
  <si>
    <t>Bikaji Foods International Ltd</t>
  </si>
  <si>
    <t>BIKAJI</t>
  </si>
  <si>
    <t>Affle (India) Ltd</t>
  </si>
  <si>
    <t>AFFLE</t>
  </si>
  <si>
    <t>Advertising</t>
  </si>
  <si>
    <t>Aster DM Healthcare Ltd</t>
  </si>
  <si>
    <t>ASTERDM</t>
  </si>
  <si>
    <t>Gujarat State Petronet Ltd</t>
  </si>
  <si>
    <t>GSPL</t>
  </si>
  <si>
    <t>ITI Ltd</t>
  </si>
  <si>
    <t>ITI</t>
  </si>
  <si>
    <t>Jupiter Wagons Ltd</t>
  </si>
  <si>
    <t>JWL</t>
  </si>
  <si>
    <t>Rail</t>
  </si>
  <si>
    <t>Triveni Turbine Ltd</t>
  </si>
  <si>
    <t>TRITURBINE</t>
  </si>
  <si>
    <t>Devyani International Ltd</t>
  </si>
  <si>
    <t>DEVYANI</t>
  </si>
  <si>
    <t>Jindal SAW Ltd</t>
  </si>
  <si>
    <t>JINDALSAW</t>
  </si>
  <si>
    <t>Ramco Cements Limited</t>
  </si>
  <si>
    <t>RAMCOCEM</t>
  </si>
  <si>
    <t>Cyient Ltd</t>
  </si>
  <si>
    <t>CYIENT</t>
  </si>
  <si>
    <t>Elgi Equipments Ltd</t>
  </si>
  <si>
    <t>ELGIEQUIP</t>
  </si>
  <si>
    <t>KIOCL Ltd</t>
  </si>
  <si>
    <t>KIOCL</t>
  </si>
  <si>
    <t>Amber Enterprises India Ltd</t>
  </si>
  <si>
    <t>AMBER</t>
  </si>
  <si>
    <t>Castrol India Ltd</t>
  </si>
  <si>
    <t>CASTROLIND</t>
  </si>
  <si>
    <t>Neuland Laboratories Ltd</t>
  </si>
  <si>
    <t>NEULANDLAB</t>
  </si>
  <si>
    <t>Nexus Select Trust</t>
  </si>
  <si>
    <t>NXST</t>
  </si>
  <si>
    <t>Mindspace Business Parks REIT</t>
  </si>
  <si>
    <t>MINDSPACE</t>
  </si>
  <si>
    <t>Kalpataru Projects International Ltd</t>
  </si>
  <si>
    <t>KPIL</t>
  </si>
  <si>
    <t>Ircon International Ltd</t>
  </si>
  <si>
    <t>IRCON</t>
  </si>
  <si>
    <t>Five-Star Business Finance Ltd</t>
  </si>
  <si>
    <t>FIVESTAR</t>
  </si>
  <si>
    <t>Jubilant Pharmova Ltd</t>
  </si>
  <si>
    <t>JUBLPHARMA</t>
  </si>
  <si>
    <t>Kajaria Ceramics Ltd</t>
  </si>
  <si>
    <t>KAJARIACER</t>
  </si>
  <si>
    <t>Building Products - Ceramics</t>
  </si>
  <si>
    <t>Welspun Corp Ltd</t>
  </si>
  <si>
    <t>WELCORP</t>
  </si>
  <si>
    <t>Wockhardt Ltd</t>
  </si>
  <si>
    <t>WOCKPHARMA</t>
  </si>
  <si>
    <t>Vinati Organics Ltd</t>
  </si>
  <si>
    <t>VINATIORGA</t>
  </si>
  <si>
    <t>Chambal Fertilisers and Chemicals Ltd</t>
  </si>
  <si>
    <t>CHAMBLFERT</t>
  </si>
  <si>
    <t>Akzo Nobel India Ltd</t>
  </si>
  <si>
    <t>AKZOINDIA</t>
  </si>
  <si>
    <t>Aadhar Housing Finance Ltd</t>
  </si>
  <si>
    <t>AADHARHFC</t>
  </si>
  <si>
    <t>NCC Ltd</t>
  </si>
  <si>
    <t>NCC</t>
  </si>
  <si>
    <t>Jai Balaji Industries Ltd</t>
  </si>
  <si>
    <t>JAIBALAJI</t>
  </si>
  <si>
    <t>V Guard Industries Ltd</t>
  </si>
  <si>
    <t>VGUARD</t>
  </si>
  <si>
    <t>Signatureglobal (India) Ltd</t>
  </si>
  <si>
    <t>SIGNATURE</t>
  </si>
  <si>
    <t>Relaxo Footwears Ltd</t>
  </si>
  <si>
    <t>RELAXO</t>
  </si>
  <si>
    <t>IIFL Finance Ltd</t>
  </si>
  <si>
    <t>IIFL</t>
  </si>
  <si>
    <t>Concord Biotech Ltd</t>
  </si>
  <si>
    <t>CONCORDBIO</t>
  </si>
  <si>
    <t>Bombay Burmah Trading Corporation</t>
  </si>
  <si>
    <t xml:space="preserve"> Ltd</t>
  </si>
  <si>
    <t>BBTC</t>
  </si>
  <si>
    <t>JBM Auto Ltd</t>
  </si>
  <si>
    <t>JBMA</t>
  </si>
  <si>
    <t>Chalet Hotels Ltd</t>
  </si>
  <si>
    <t>CHALET</t>
  </si>
  <si>
    <t>Finolex Industries Ltd</t>
  </si>
  <si>
    <t>FINPIPE</t>
  </si>
  <si>
    <t>Century Plyboards (India) Ltd</t>
  </si>
  <si>
    <t>CENTURYPLY</t>
  </si>
  <si>
    <t>Wood Products</t>
  </si>
  <si>
    <t>Blue Dart Express Ltd</t>
  </si>
  <si>
    <t>BLUEDART</t>
  </si>
  <si>
    <t>Astrazeneca Pharma India Ltd</t>
  </si>
  <si>
    <t>ASTRAZEN</t>
  </si>
  <si>
    <t>CIE Automotive India Ltd</t>
  </si>
  <si>
    <t>CIEINDIA</t>
  </si>
  <si>
    <t>Schneider Electric Infrastructure Ltd</t>
  </si>
  <si>
    <t>SCHNEIDER</t>
  </si>
  <si>
    <t>Aarti Industries Ltd</t>
  </si>
  <si>
    <t>AARTIIND</t>
  </si>
  <si>
    <t>Great Eastern Shipping Company Ltd</t>
  </si>
  <si>
    <t>GESHIP</t>
  </si>
  <si>
    <t>Finolex Cables Ltd</t>
  </si>
  <si>
    <t>FINCABLES</t>
  </si>
  <si>
    <t>HFCL Ltd</t>
  </si>
  <si>
    <t>HFCL</t>
  </si>
  <si>
    <t>Techno Electric &amp; Engineering Company Ltd</t>
  </si>
  <si>
    <t>TECHNOE</t>
  </si>
  <si>
    <t>Afcons Infrastructure Ltd</t>
  </si>
  <si>
    <t>AFCONS</t>
  </si>
  <si>
    <t>Cello World Ltd</t>
  </si>
  <si>
    <t>CELLO</t>
  </si>
  <si>
    <t>Karur Vysya Bank Ltd</t>
  </si>
  <si>
    <t>KARURVYSYA</t>
  </si>
  <si>
    <t>Jyothy Labs Ltd</t>
  </si>
  <si>
    <t>JYOTHYLAB</t>
  </si>
  <si>
    <t>PTC Industries Ltd</t>
  </si>
  <si>
    <t>PTCIL</t>
  </si>
  <si>
    <t>Sobha Ltd</t>
  </si>
  <si>
    <t>SOBHA</t>
  </si>
  <si>
    <t>Newgen Software Technologies Ltd</t>
  </si>
  <si>
    <t>NEWGEN</t>
  </si>
  <si>
    <t>Eris Lifesciences Ltd</t>
  </si>
  <si>
    <t>ERIS</t>
  </si>
  <si>
    <t>Garden Reach Shipbuilders &amp; Engineers Ltd</t>
  </si>
  <si>
    <t>GRSE</t>
  </si>
  <si>
    <t>LMW Ltd</t>
  </si>
  <si>
    <t>LMW</t>
  </si>
  <si>
    <t>Kfin Technologies Ltd</t>
  </si>
  <si>
    <t>KFINTECH</t>
  </si>
  <si>
    <t>Bata India Ltd</t>
  </si>
  <si>
    <t>BATAINDIA</t>
  </si>
  <si>
    <t>Capri Global Capital Ltd</t>
  </si>
  <si>
    <t>CGCL</t>
  </si>
  <si>
    <t>Asahi India Glass Ltd</t>
  </si>
  <si>
    <t>ASAHIINDIA</t>
  </si>
  <si>
    <t>Waaree Renewable Technologies Ltd</t>
  </si>
  <si>
    <t>WAAREERTL</t>
  </si>
  <si>
    <t>Aptus Value Housing Finance India Ltd</t>
  </si>
  <si>
    <t>APTUS</t>
  </si>
  <si>
    <t>Trident Ltd</t>
  </si>
  <si>
    <t>TRIDENT</t>
  </si>
  <si>
    <t>R R Kabel Ltd</t>
  </si>
  <si>
    <t>RRKABEL</t>
  </si>
  <si>
    <t>Bls International Services Ltd</t>
  </si>
  <si>
    <t>BLS</t>
  </si>
  <si>
    <t>UTI Asset Management Company Ltd</t>
  </si>
  <si>
    <t>UTIAMC</t>
  </si>
  <si>
    <t>Doms Industries Ltd</t>
  </si>
  <si>
    <t>DOMS</t>
  </si>
  <si>
    <t>Office Supplies</t>
  </si>
  <si>
    <t>Zen Technologies Ltd</t>
  </si>
  <si>
    <t>ZENTEC</t>
  </si>
  <si>
    <t>BEML Ltd</t>
  </si>
  <si>
    <t>BEML</t>
  </si>
  <si>
    <t>Anand Rathi Wealth Ltd</t>
  </si>
  <si>
    <t>ANANDRATHI</t>
  </si>
  <si>
    <t>Navin Fluorine International Ltd</t>
  </si>
  <si>
    <t>NAVINFLUOR</t>
  </si>
  <si>
    <t>Sonata Software Ltd</t>
  </si>
  <si>
    <t>SONATSOFTW</t>
  </si>
  <si>
    <t>Deepak Fertilisers and Petrochemicals Corp Ltd</t>
  </si>
  <si>
    <t>DEEPAKFERT</t>
  </si>
  <si>
    <t>Reliance Power Ltd</t>
  </si>
  <si>
    <t>RPOWER</t>
  </si>
  <si>
    <t>Tbo Tek Ltd</t>
  </si>
  <si>
    <t>TBOTEK</t>
  </si>
  <si>
    <t>Tour &amp; Travel Services</t>
  </si>
  <si>
    <t>Ramkrishna Forgings Ltd</t>
  </si>
  <si>
    <t>RKFORGE</t>
  </si>
  <si>
    <t>PG Electroplast Ltd</t>
  </si>
  <si>
    <t>PGEL</t>
  </si>
  <si>
    <t>DCM Shriram Ltd</t>
  </si>
  <si>
    <t>DCMSHRIRAM</t>
  </si>
  <si>
    <t>Kirloskar Brothers Ltd</t>
  </si>
  <si>
    <t>KIRLOSBROS</t>
  </si>
  <si>
    <t>Titagarh Rail Systems Ltd</t>
  </si>
  <si>
    <t>TITAGARH</t>
  </si>
  <si>
    <t>Kirloskar Oil Engines Ltd</t>
  </si>
  <si>
    <t>KIRLOSENG</t>
  </si>
  <si>
    <t>Clean Science and Technology Ltd</t>
  </si>
  <si>
    <t>CLEAN</t>
  </si>
  <si>
    <t>Zensar Technologies Ltd</t>
  </si>
  <si>
    <t>ZENSARTECH</t>
  </si>
  <si>
    <t>PCBL Ltd</t>
  </si>
  <si>
    <t>PCBL</t>
  </si>
  <si>
    <t>Indegene Ltd</t>
  </si>
  <si>
    <t>INDGN</t>
  </si>
  <si>
    <t>Rainbow Children's Medicare Ltd</t>
  </si>
  <si>
    <t>RAINBOW</t>
  </si>
  <si>
    <t>Sarda Energy &amp; Minerals Ltd</t>
  </si>
  <si>
    <t>SARDAEN</t>
  </si>
  <si>
    <t>Swan Energy Ltd</t>
  </si>
  <si>
    <t>SWANENERGY</t>
  </si>
  <si>
    <t>Action Construction Equipment Ltd</t>
  </si>
  <si>
    <t>ACE</t>
  </si>
  <si>
    <t>Heavy Machinery</t>
  </si>
  <si>
    <t>UTI S&amp;P BSE Sensex ETF</t>
  </si>
  <si>
    <t>UTISENSETF</t>
  </si>
  <si>
    <t>HBL Power Systems Ltd</t>
  </si>
  <si>
    <t>HBLPOWER</t>
  </si>
  <si>
    <t>Birlasoft Ltd</t>
  </si>
  <si>
    <t>BSOFT</t>
  </si>
  <si>
    <t>Redington Ltd</t>
  </si>
  <si>
    <t>REDINGTON</t>
  </si>
  <si>
    <t>Technology Hardware</t>
  </si>
  <si>
    <t>Indian Energy Exchange Ltd</t>
  </si>
  <si>
    <t>IEX</t>
  </si>
  <si>
    <t>Power Trading &amp; Consultancy</t>
  </si>
  <si>
    <t>Caplin Point Laboratories Ltd</t>
  </si>
  <si>
    <t>CAPLIPOINT</t>
  </si>
  <si>
    <t>G R Infraprojects Ltd</t>
  </si>
  <si>
    <t>GRINFRA</t>
  </si>
  <si>
    <t>Fine Organic Industries Ltd</t>
  </si>
  <si>
    <t>FINEORG</t>
  </si>
  <si>
    <t>Sanofi India Ltd</t>
  </si>
  <si>
    <t>SANOFI</t>
  </si>
  <si>
    <t>IFCI Ltd</t>
  </si>
  <si>
    <t>IFCI</t>
  </si>
  <si>
    <t>Netweb Technologies India Ltd</t>
  </si>
  <si>
    <t>NETWEB</t>
  </si>
  <si>
    <t>CreditAccess Grameen Ltd</t>
  </si>
  <si>
    <t>CREDITACC</t>
  </si>
  <si>
    <t>PVR INOX Ltd</t>
  </si>
  <si>
    <t>PVRINOX</t>
  </si>
  <si>
    <t>Theatres</t>
  </si>
  <si>
    <t>Welspun Living Ltd</t>
  </si>
  <si>
    <t>WELSPUNLIV</t>
  </si>
  <si>
    <t>Indiamart Intermesh Ltd</t>
  </si>
  <si>
    <t>INDIAMART</t>
  </si>
  <si>
    <t>Nava Limited</t>
  </si>
  <si>
    <t>NAVA</t>
  </si>
  <si>
    <t>Gravita India Ltd</t>
  </si>
  <si>
    <t>GRAVITA</t>
  </si>
  <si>
    <t>Metals - Lead</t>
  </si>
  <si>
    <t>E I D-Parry (India) Ltd</t>
  </si>
  <si>
    <t>EIDPARRY</t>
  </si>
  <si>
    <t>Sugar</t>
  </si>
  <si>
    <t>Supreme Petrochem Ltd</t>
  </si>
  <si>
    <t>SPLPETRO</t>
  </si>
  <si>
    <t>Inox Wind Energy Ltd</t>
  </si>
  <si>
    <t>IWEL</t>
  </si>
  <si>
    <t>Transformers and Rectifiers (India) Ltd</t>
  </si>
  <si>
    <t>TARIL</t>
  </si>
  <si>
    <t>eClerx Services Limited</t>
  </si>
  <si>
    <t>ECLERX</t>
  </si>
  <si>
    <t>Strides Pharma Science Ltd</t>
  </si>
  <si>
    <t>STAR</t>
  </si>
  <si>
    <t>RITES Ltd</t>
  </si>
  <si>
    <t>RITES</t>
  </si>
  <si>
    <t>Tata Teleservices (Maharashtra) Ltd</t>
  </si>
  <si>
    <t>TTML</t>
  </si>
  <si>
    <t>NMDC Steel Ltd</t>
  </si>
  <si>
    <t>NSLNISP</t>
  </si>
  <si>
    <t>Godrej Agrovet Ltd</t>
  </si>
  <si>
    <t>GODREJAGRO</t>
  </si>
  <si>
    <t>Agro Products</t>
  </si>
  <si>
    <t>KSB Ltd</t>
  </si>
  <si>
    <t>KSB</t>
  </si>
  <si>
    <t>Vardhman Textiles Ltd</t>
  </si>
  <si>
    <t>VTL</t>
  </si>
  <si>
    <t>Mahanagar Gas Ltd</t>
  </si>
  <si>
    <t>MGL</t>
  </si>
  <si>
    <t>Tega Industries Ltd</t>
  </si>
  <si>
    <t>TEGA</t>
  </si>
  <si>
    <t>JM Financial Ltd</t>
  </si>
  <si>
    <t>JMFINANCIL</t>
  </si>
  <si>
    <t>Manappuram Finance Ltd</t>
  </si>
  <si>
    <t>MANAPPURAM</t>
  </si>
  <si>
    <t>Sterling and Wilson Renewable Energy Ltd</t>
  </si>
  <si>
    <t>SWSOLAR</t>
  </si>
  <si>
    <t>Raymond Lifestyle Ltd</t>
  </si>
  <si>
    <t>RAYMONDLSL</t>
  </si>
  <si>
    <t>Granules India Ltd</t>
  </si>
  <si>
    <t>GRANULES</t>
  </si>
  <si>
    <t>Aavas Financiers Ltd</t>
  </si>
  <si>
    <t>AAVAS</t>
  </si>
  <si>
    <t>City Union Bank Ltd</t>
  </si>
  <si>
    <t>CUB</t>
  </si>
  <si>
    <t>LT Foods Ltd</t>
  </si>
  <si>
    <t>LTFOODS</t>
  </si>
  <si>
    <t>Olectra Greentech Ltd</t>
  </si>
  <si>
    <t>OLECTRA</t>
  </si>
  <si>
    <t>Godawari Power and Ispat Ltd</t>
  </si>
  <si>
    <t>GPIL</t>
  </si>
  <si>
    <t>Data Patterns (India) Ltd</t>
  </si>
  <si>
    <t>DATAPATTNS</t>
  </si>
  <si>
    <t>Marksans Pharma Ltd</t>
  </si>
  <si>
    <t>MARKSANS</t>
  </si>
  <si>
    <t>Praj Industries Ltd</t>
  </si>
  <si>
    <t>PRAJIND</t>
  </si>
  <si>
    <t>Railtel Corporation of India Ltd</t>
  </si>
  <si>
    <t>RAILTEL</t>
  </si>
  <si>
    <t>Communication &amp; Networking</t>
  </si>
  <si>
    <t>Akums Drugs and Pharmaceuticals Ltd</t>
  </si>
  <si>
    <t>AKUMS</t>
  </si>
  <si>
    <t>Elecon Engineering Company Ltd</t>
  </si>
  <si>
    <t>ELECON</t>
  </si>
  <si>
    <t>Glenmark Life Sciences Ltd</t>
  </si>
  <si>
    <t>GLS</t>
  </si>
  <si>
    <t>Ingersoll-Rand (India) Ltd</t>
  </si>
  <si>
    <t>INGERRAND</t>
  </si>
  <si>
    <t>Cube Highways Trust</t>
  </si>
  <si>
    <t>CUBEINVIT</t>
  </si>
  <si>
    <t>Roads</t>
  </si>
  <si>
    <t>Network18 Media &amp; Investments Ltd</t>
  </si>
  <si>
    <t>NETWORK18</t>
  </si>
  <si>
    <t>Movies &amp; TV Serials</t>
  </si>
  <si>
    <t>Usha Martin Ltd</t>
  </si>
  <si>
    <t>USHAMART</t>
  </si>
  <si>
    <t>RedTape</t>
  </si>
  <si>
    <t>REDTAPE</t>
  </si>
  <si>
    <t>Nuvoco Vistas Corporation Ltd</t>
  </si>
  <si>
    <t>NUVOCO</t>
  </si>
  <si>
    <t>Honasa Consumer Ltd</t>
  </si>
  <si>
    <t>HONASA</t>
  </si>
  <si>
    <t>Zydus Wellness Ltd</t>
  </si>
  <si>
    <t>ZYDUSWELL</t>
  </si>
  <si>
    <t>Genus Power Infrastructures Ltd</t>
  </si>
  <si>
    <t>GENUSPOWER</t>
  </si>
  <si>
    <t>IIFL Securities Ltd</t>
  </si>
  <si>
    <t>IIFLSEC</t>
  </si>
  <si>
    <t>Balrampur Chini Mills Ltd</t>
  </si>
  <si>
    <t>BALRAMCHIN</t>
  </si>
  <si>
    <t>Jaiprakash Power Ventures Ltd</t>
  </si>
  <si>
    <t>JPPOWER</t>
  </si>
  <si>
    <t>Minda Corporation Ltd</t>
  </si>
  <si>
    <t>MINDACORP</t>
  </si>
  <si>
    <t>Prudent Corporate Advisory Services Ltd</t>
  </si>
  <si>
    <t>PRUDENT</t>
  </si>
  <si>
    <t>RHI Magnesita India Ltd</t>
  </si>
  <si>
    <t>RHIM</t>
  </si>
  <si>
    <t>Craftsman Automation Ltd</t>
  </si>
  <si>
    <t>CRAFTSMAN</t>
  </si>
  <si>
    <t>TTK Prestige Ltd</t>
  </si>
  <si>
    <t>TTKPRESTIG</t>
  </si>
  <si>
    <t>Westlife Foodworld Ltd</t>
  </si>
  <si>
    <t>WESTLIFE</t>
  </si>
  <si>
    <t>Maharashtra Scooters Ltd</t>
  </si>
  <si>
    <t>MAHSCOOTER</t>
  </si>
  <si>
    <t>MMTC Ltd</t>
  </si>
  <si>
    <t>MMTC</t>
  </si>
  <si>
    <t>Zee Entertainment Enterprises Ltd</t>
  </si>
  <si>
    <t>ZEEL</t>
  </si>
  <si>
    <t>Reliance Infrastructure Ltd</t>
  </si>
  <si>
    <t>RELINFRA</t>
  </si>
  <si>
    <t>Tips Music Ltd</t>
  </si>
  <si>
    <t>TIPSMUSIC</t>
  </si>
  <si>
    <t>Gujarat Mineral Development Corporation Ltd</t>
  </si>
  <si>
    <t>GMDCLTD</t>
  </si>
  <si>
    <t>Can Fin Homes Ltd</t>
  </si>
  <si>
    <t>CANFINHOME</t>
  </si>
  <si>
    <t>Powergrid Infrastructure Investment Trust</t>
  </si>
  <si>
    <t>PGINVIT</t>
  </si>
  <si>
    <t>Jubilant Ingrevia Ltd</t>
  </si>
  <si>
    <t>JUBLINGREA</t>
  </si>
  <si>
    <t>Happiest Minds Technologies Ltd</t>
  </si>
  <si>
    <t>HAPPSTMNDS</t>
  </si>
  <si>
    <t>Aether Industries Ltd</t>
  </si>
  <si>
    <t>AETHER</t>
  </si>
  <si>
    <t>Sanofi Consumer Healthcare India Ltd</t>
  </si>
  <si>
    <t>SANOFICONR</t>
  </si>
  <si>
    <t>Bengal &amp; Assam Company Ltd</t>
  </si>
  <si>
    <t>BENGALASM</t>
  </si>
  <si>
    <t>India Cements Ltd</t>
  </si>
  <si>
    <t>INDIACEM</t>
  </si>
  <si>
    <t>Alok Industries Ltd</t>
  </si>
  <si>
    <t>ALOKINDS</t>
  </si>
  <si>
    <t>KPI Green Energy Ltd</t>
  </si>
  <si>
    <t>KPIGREEN</t>
  </si>
  <si>
    <t>Mrs. Bectors Food Specialities Ltd</t>
  </si>
  <si>
    <t>BECTORFOOD</t>
  </si>
  <si>
    <t>CEAT Ltd</t>
  </si>
  <si>
    <t>CEATLTD</t>
  </si>
  <si>
    <t>JSW Holdings Ltd</t>
  </si>
  <si>
    <t>JSWHL</t>
  </si>
  <si>
    <t>Jammu and Kashmir Bank Ltd</t>
  </si>
  <si>
    <t>J&amp;KBANK</t>
  </si>
  <si>
    <t>Metropolis Healthcare Ltd</t>
  </si>
  <si>
    <t>METROPOLIS</t>
  </si>
  <si>
    <t>Symphony Ltd</t>
  </si>
  <si>
    <t>SYMPHONY</t>
  </si>
  <si>
    <t>ELANTAS Beck India Ltd</t>
  </si>
  <si>
    <t>ELANTAS</t>
  </si>
  <si>
    <t>Raymond Ltd</t>
  </si>
  <si>
    <t>RAYMOND</t>
  </si>
  <si>
    <t>Alkyl Amines Chemicals Ltd</t>
  </si>
  <si>
    <t>ALKYLAMINE</t>
  </si>
  <si>
    <t>Safari Industries (India) Ltd</t>
  </si>
  <si>
    <t>SAFARI</t>
  </si>
  <si>
    <t>Engineers India Ltd</t>
  </si>
  <si>
    <t>ENGINERSIN</t>
  </si>
  <si>
    <t>Bharat 22 ETF</t>
  </si>
  <si>
    <t>ICICIB22</t>
  </si>
  <si>
    <t>Voltamp Transformers Ltd</t>
  </si>
  <si>
    <t>VOLTAMP</t>
  </si>
  <si>
    <t>Happy Forgings Ltd</t>
  </si>
  <si>
    <t>HAPPYFORGE</t>
  </si>
  <si>
    <t>Auto, Truck &amp; Motorcycle Parts</t>
  </si>
  <si>
    <t>Va Tech Wabag Ltd</t>
  </si>
  <si>
    <t>WABAG</t>
  </si>
  <si>
    <t>Water Management</t>
  </si>
  <si>
    <t>Quess Corp Ltd</t>
  </si>
  <si>
    <t>QUESS</t>
  </si>
  <si>
    <t>Employment Services</t>
  </si>
  <si>
    <t>Galaxy Surfactants Ltd</t>
  </si>
  <si>
    <t>GALAXYSURF</t>
  </si>
  <si>
    <t>JK Tyre &amp; Industries Ltd</t>
  </si>
  <si>
    <t>JKTYRE</t>
  </si>
  <si>
    <t>Nippon India ETF Nifty Bank BeES</t>
  </si>
  <si>
    <t>BANKBEES</t>
  </si>
  <si>
    <t>Vesuvius India Ltd</t>
  </si>
  <si>
    <t>VESUVIUS</t>
  </si>
  <si>
    <t>Choice International Ltd</t>
  </si>
  <si>
    <t>CHOICEIN</t>
  </si>
  <si>
    <t>Sammaan Capital Ltd</t>
  </si>
  <si>
    <t>SAMMAANCAP</t>
  </si>
  <si>
    <t>Kirloskar Ferrous Industries Ltd</t>
  </si>
  <si>
    <t>KIRLFER</t>
  </si>
  <si>
    <t>RBL Bank Ltd</t>
  </si>
  <si>
    <t>RBLBANK</t>
  </si>
  <si>
    <t>Kirloskar Pneumatic Company Ltd</t>
  </si>
  <si>
    <t>KIRLPNU</t>
  </si>
  <si>
    <t>CE Info Systems Ltd</t>
  </si>
  <si>
    <t>MAPMYINDIA</t>
  </si>
  <si>
    <t>Sapphire Foods India Ltd</t>
  </si>
  <si>
    <t>SAPPHIRE</t>
  </si>
  <si>
    <t>Puravankara Ltd</t>
  </si>
  <si>
    <t>PURVA</t>
  </si>
  <si>
    <t>Intellect Design Arena Ltd</t>
  </si>
  <si>
    <t>INTELLECT</t>
  </si>
  <si>
    <t>Home First Finance Company India Ltd</t>
  </si>
  <si>
    <t>HOMEFIRST</t>
  </si>
  <si>
    <t>Graphite India Ltd</t>
  </si>
  <si>
    <t>GRAPHITE</t>
  </si>
  <si>
    <t>Electrosteel Castings Ltd</t>
  </si>
  <si>
    <t>ELECTCAST</t>
  </si>
  <si>
    <t>INOX India Ltd</t>
  </si>
  <si>
    <t>INOXINDIA</t>
  </si>
  <si>
    <t>Sea-Borne Tankers</t>
  </si>
  <si>
    <t>Vijaya Diagnostic Centre Ltd</t>
  </si>
  <si>
    <t>VIJAYA</t>
  </si>
  <si>
    <t>Bajaj Electricals Ltd</t>
  </si>
  <si>
    <t>BAJAJELEC</t>
  </si>
  <si>
    <t>shipping corporation of India Ltd</t>
  </si>
  <si>
    <t>SCI</t>
  </si>
  <si>
    <t>Edelweiss Financial Services Ltd</t>
  </si>
  <si>
    <t>EDELWEISS</t>
  </si>
  <si>
    <t>Tanla Platforms Ltd</t>
  </si>
  <si>
    <t>TANLA</t>
  </si>
  <si>
    <t>Saregama India Ltd</t>
  </si>
  <si>
    <t>SAREGAMA</t>
  </si>
  <si>
    <t>Rattanindia Enterprises Ltd</t>
  </si>
  <si>
    <t>RTNINDIA</t>
  </si>
  <si>
    <t>Force Motors Ltd</t>
  </si>
  <si>
    <t>FORCEMOT</t>
  </si>
  <si>
    <t>Brookfield India Real Estate Trust</t>
  </si>
  <si>
    <t>BIRET</t>
  </si>
  <si>
    <t>Isgec Heavy Engineering Ltd</t>
  </si>
  <si>
    <t>ISGEC</t>
  </si>
  <si>
    <t>Azad Engineering Ltd</t>
  </si>
  <si>
    <t>AZAD</t>
  </si>
  <si>
    <t>ESAB India Ltd</t>
  </si>
  <si>
    <t>ESABINDIA</t>
  </si>
  <si>
    <t>Arvind Ltd</t>
  </si>
  <si>
    <t>ARVIND</t>
  </si>
  <si>
    <t>Ganesh Housing Corp Ltd</t>
  </si>
  <si>
    <t>GANESHHOUC</t>
  </si>
  <si>
    <t>P N Gadgil Jewellers Ltd</t>
  </si>
  <si>
    <t>PNGJL</t>
  </si>
  <si>
    <t>India Grid Trust</t>
  </si>
  <si>
    <t>INDIGRID</t>
  </si>
  <si>
    <t>Just Dial Ltd</t>
  </si>
  <si>
    <t>JUSTDIAL</t>
  </si>
  <si>
    <t>Prism Johnson Ltd</t>
  </si>
  <si>
    <t>PRSMJOHNSN</t>
  </si>
  <si>
    <t>Garware Hi-Tech Films Ltd</t>
  </si>
  <si>
    <t>GRWRHITECH</t>
  </si>
  <si>
    <t>ITD Cementation India Ltd</t>
  </si>
  <si>
    <t>ITDCEM</t>
  </si>
  <si>
    <t>Sansera Engineering Ltd</t>
  </si>
  <si>
    <t>SANSERA</t>
  </si>
  <si>
    <t>Route Mobile Ltd</t>
  </si>
  <si>
    <t>ROUTE</t>
  </si>
  <si>
    <t>Eureka Forbes Ltd</t>
  </si>
  <si>
    <t>EUREKAFORB</t>
  </si>
  <si>
    <t>Household Appliances</t>
  </si>
  <si>
    <t>Chennai Petroleum Corporation Ltd</t>
  </si>
  <si>
    <t>CHENNPETRO</t>
  </si>
  <si>
    <t>JK Lakshmi Cement Ltd</t>
  </si>
  <si>
    <t>JKLAKSHMI</t>
  </si>
  <si>
    <t>Latent View Analytics Ltd</t>
  </si>
  <si>
    <t>LATENTVIEW</t>
  </si>
  <si>
    <t>Aurionpro Solutions Ltd</t>
  </si>
  <si>
    <t>AURIONPRO</t>
  </si>
  <si>
    <t>Transport Corporation of India Ltd</t>
  </si>
  <si>
    <t>TCI</t>
  </si>
  <si>
    <t>Gujarat Pipavav Port Ltd</t>
  </si>
  <si>
    <t>GPPL</t>
  </si>
  <si>
    <t>Rategain Travel Technologies Ltd</t>
  </si>
  <si>
    <t>RATEGAIN</t>
  </si>
  <si>
    <t>Time Technoplast Ltd</t>
  </si>
  <si>
    <t>TIMETECHNO</t>
  </si>
  <si>
    <t>Power Mech Projects Ltd</t>
  </si>
  <si>
    <t>POWERMECH</t>
  </si>
  <si>
    <t>Allied Blenders and Distillers Ltd</t>
  </si>
  <si>
    <t>ABDL</t>
  </si>
  <si>
    <t>Lemon Tree Hotels Ltd</t>
  </si>
  <si>
    <t>LEMONTREE</t>
  </si>
  <si>
    <t>Epigral Ltd</t>
  </si>
  <si>
    <t>EPIGRAL</t>
  </si>
  <si>
    <t>Sheela Foam Ltd</t>
  </si>
  <si>
    <t>SFL</t>
  </si>
  <si>
    <t>Home Furnishing</t>
  </si>
  <si>
    <t>Max Estates Ltd</t>
  </si>
  <si>
    <t>MAXESTATES</t>
  </si>
  <si>
    <t>Procter &amp; Gamble Health Ltd</t>
  </si>
  <si>
    <t>PGHL</t>
  </si>
  <si>
    <t>Shree Renuka Sugars Ltd</t>
  </si>
  <si>
    <t>RENUKA</t>
  </si>
  <si>
    <t>Cera Sanitaryware Ltd</t>
  </si>
  <si>
    <t>CERA</t>
  </si>
  <si>
    <t>SBFC Finance Ltd</t>
  </si>
  <si>
    <t>SBFC</t>
  </si>
  <si>
    <t>Triveni Engineering and Industries Ltd</t>
  </si>
  <si>
    <t>TRIVENI</t>
  </si>
  <si>
    <t>Gujarat Narmada Valley Fertilizers &amp; Chemicals Ltd</t>
  </si>
  <si>
    <t>GNFC</t>
  </si>
  <si>
    <t>Birla Corporation Ltd</t>
  </si>
  <si>
    <t>BIRLACORPN</t>
  </si>
  <si>
    <t>Shriram Pistons &amp; Rings Ltd</t>
  </si>
  <si>
    <t>SHRIPISTON</t>
  </si>
  <si>
    <t>Jupiter Life Line Hospitals Ltd</t>
  </si>
  <si>
    <t>JLHL</t>
  </si>
  <si>
    <t>Syrma SGS Technology Ltd</t>
  </si>
  <si>
    <t>SYRMA</t>
  </si>
  <si>
    <t>Senco Gold Ltd</t>
  </si>
  <si>
    <t>SENCO</t>
  </si>
  <si>
    <t>Keystone Realtors Ltd</t>
  </si>
  <si>
    <t>RUSTOMJEE</t>
  </si>
  <si>
    <t>CCL Products (India) Ltd</t>
  </si>
  <si>
    <t>CCL</t>
  </si>
  <si>
    <t>Rashtriya Chemicals and Fertilizers Ltd</t>
  </si>
  <si>
    <t>RCF</t>
  </si>
  <si>
    <t>Shakti Pumps (India) Ltd</t>
  </si>
  <si>
    <t>SHAKTIPUMP</t>
  </si>
  <si>
    <t>Paradeep Phosphates Ltd</t>
  </si>
  <si>
    <t>PARADEEP</t>
  </si>
  <si>
    <t>Mastek Ltd</t>
  </si>
  <si>
    <t>MASTEK</t>
  </si>
  <si>
    <t>Campus Activewear Ltd</t>
  </si>
  <si>
    <t>CAMPUS</t>
  </si>
  <si>
    <t>ASK Automotive Ltd</t>
  </si>
  <si>
    <t>ASKAUTOLTD</t>
  </si>
  <si>
    <t>Insolation Energy Ltd</t>
  </si>
  <si>
    <t>INA</t>
  </si>
  <si>
    <t>Semiconductors</t>
  </si>
  <si>
    <t>Valor Estate Ltd</t>
  </si>
  <si>
    <t>DBREALTY</t>
  </si>
  <si>
    <t>National Standard (India) Ltd</t>
  </si>
  <si>
    <t>NATIONSTD</t>
  </si>
  <si>
    <t>F D C Ltd</t>
  </si>
  <si>
    <t>FDC</t>
  </si>
  <si>
    <t>Black Box Ltd</t>
  </si>
  <si>
    <t>BBOX</t>
  </si>
  <si>
    <t>Texmaco Rail &amp; Engineering Ltd</t>
  </si>
  <si>
    <t>TEXRAIL</t>
  </si>
  <si>
    <t>Blue Jet Healthcare Ltd</t>
  </si>
  <si>
    <t>BLUEJET</t>
  </si>
  <si>
    <t>Thomas Cook (India) Ltd</t>
  </si>
  <si>
    <t>THOMASCOOK</t>
  </si>
  <si>
    <t>Kotak Nifty Bank ETF</t>
  </si>
  <si>
    <t>BANKNIFTY1</t>
  </si>
  <si>
    <t>Maharashtra Seamless Ltd</t>
  </si>
  <si>
    <t>MAHSEAMLES</t>
  </si>
  <si>
    <t>HMT Ltd</t>
  </si>
  <si>
    <t>HMT</t>
  </si>
  <si>
    <t>HG Infra Engineering Ltd</t>
  </si>
  <si>
    <t>HGINFRA</t>
  </si>
  <si>
    <t>Ion Exchange (India) Ltd</t>
  </si>
  <si>
    <t>IONEXCHANG</t>
  </si>
  <si>
    <t>Environmental Services</t>
  </si>
  <si>
    <t>CMS Info Systems Ltd</t>
  </si>
  <si>
    <t>CMSINFO</t>
  </si>
  <si>
    <t>Diamond Power Infrastructure Ltd</t>
  </si>
  <si>
    <t>DIACABS</t>
  </si>
  <si>
    <t>Archean Chemical Industries Ltd</t>
  </si>
  <si>
    <t>ACI</t>
  </si>
  <si>
    <t>TVS Supply Chain Solutions Ltd</t>
  </si>
  <si>
    <t>TVSSCS</t>
  </si>
  <si>
    <t>Lloyds Engineering Works Ltd</t>
  </si>
  <si>
    <t>LLOYDSENGG</t>
  </si>
  <si>
    <t>E2E Networks Ltd</t>
  </si>
  <si>
    <t>E2E</t>
  </si>
  <si>
    <t>HEG Ltd</t>
  </si>
  <si>
    <t>HEG</t>
  </si>
  <si>
    <t>SBI Nifty 50 ETF</t>
  </si>
  <si>
    <t>SETFNIF50</t>
  </si>
  <si>
    <t>BHARAT Bond ETF-April 2023-Growth</t>
  </si>
  <si>
    <t>EBBETF0423</t>
  </si>
  <si>
    <t>Debt</t>
  </si>
  <si>
    <t>Ami Organics Ltd</t>
  </si>
  <si>
    <t>AMIORG</t>
  </si>
  <si>
    <t>EPL Ltd</t>
  </si>
  <si>
    <t>EPL</t>
  </si>
  <si>
    <t>Packaging</t>
  </si>
  <si>
    <t>GMR Power and Urban Infra Ltd</t>
  </si>
  <si>
    <t>GMRP&amp;UI</t>
  </si>
  <si>
    <t>Kama Holdings Ltd</t>
  </si>
  <si>
    <t>KAMAHOLD</t>
  </si>
  <si>
    <t>Star Cement Ltd</t>
  </si>
  <si>
    <t>STARCEMENT</t>
  </si>
  <si>
    <t>Bharat Global Developers Ltd</t>
  </si>
  <si>
    <t>BGDL</t>
  </si>
  <si>
    <t>Computer &amp; Electronics Retail</t>
  </si>
  <si>
    <t>Religare Enterprises Ltd</t>
  </si>
  <si>
    <t>RELIGARE</t>
  </si>
  <si>
    <t>V-mart Retail Ltd</t>
  </si>
  <si>
    <t>VMART</t>
  </si>
  <si>
    <t>Karnataka Bank Ltd</t>
  </si>
  <si>
    <t>KTKBANK</t>
  </si>
  <si>
    <t>KNR Constructions Ltd</t>
  </si>
  <si>
    <t>KNRCON</t>
  </si>
  <si>
    <t>Shilpa Medicare Ltd</t>
  </si>
  <si>
    <t>SHILPAMED</t>
  </si>
  <si>
    <t>Sunteck Realty Ltd</t>
  </si>
  <si>
    <t>SUNTECK</t>
  </si>
  <si>
    <t>Gujarat State Fertilizers &amp; Chemicals Ltd</t>
  </si>
  <si>
    <t>GSFC</t>
  </si>
  <si>
    <t>PNC Infratech Ltd</t>
  </si>
  <si>
    <t>PNCINFRA</t>
  </si>
  <si>
    <t>Anupam Rasayan India Ltd</t>
  </si>
  <si>
    <t>ANURAS</t>
  </si>
  <si>
    <t>Balu Forge Industries Ltd</t>
  </si>
  <si>
    <t>BALUFORGE</t>
  </si>
  <si>
    <t>Garware Technical Fibres Ltd</t>
  </si>
  <si>
    <t>GARFIBRES</t>
  </si>
  <si>
    <t>Varroc Engineering Ltd</t>
  </si>
  <si>
    <t>VARROC</t>
  </si>
  <si>
    <t>Avanti Feeds Ltd</t>
  </si>
  <si>
    <t>AVANTIFEED</t>
  </si>
  <si>
    <t>Protean eGov Technologies Ltd</t>
  </si>
  <si>
    <t>PROTEAN</t>
  </si>
  <si>
    <t>IT Consulting &amp; Other Services</t>
  </si>
  <si>
    <t>Equitas Small Finance Bank Ltd</t>
  </si>
  <si>
    <t>EQUITASBNK</t>
  </si>
  <si>
    <t>PC Jeweller Ltd</t>
  </si>
  <si>
    <t>PCJEWELLER</t>
  </si>
  <si>
    <t>Spicejet Ltd</t>
  </si>
  <si>
    <t>SPICEJET</t>
  </si>
  <si>
    <t>MedPlus Health Services Ltd</t>
  </si>
  <si>
    <t>MEDPLUS</t>
  </si>
  <si>
    <t>Infibeam Avenues Ltd</t>
  </si>
  <si>
    <t>INFIBEAM</t>
  </si>
  <si>
    <t>Gallantt Ispat Ltd</t>
  </si>
  <si>
    <t>GALLANTT</t>
  </si>
  <si>
    <t>Indigo Paints Ltd</t>
  </si>
  <si>
    <t>INDIGOPNTS</t>
  </si>
  <si>
    <t>Electronics Mart India Ltd</t>
  </si>
  <si>
    <t>EMIL</t>
  </si>
  <si>
    <t>Chemplast Sanmar Ltd</t>
  </si>
  <si>
    <t>CHEMPLASTS</t>
  </si>
  <si>
    <t>JK Paper Ltd</t>
  </si>
  <si>
    <t>JKPAPER</t>
  </si>
  <si>
    <t>Paper Products</t>
  </si>
  <si>
    <t>Rajesh Exports Ltd</t>
  </si>
  <si>
    <t>RAJESHEXPO</t>
  </si>
  <si>
    <t>PDS Limited</t>
  </si>
  <si>
    <t>PDSL</t>
  </si>
  <si>
    <t>Arvind Fashions Ltd</t>
  </si>
  <si>
    <t>ARVINDFASN</t>
  </si>
  <si>
    <t>RattanIndia Power Ltd</t>
  </si>
  <si>
    <t>RTNPOWER</t>
  </si>
  <si>
    <t>Indo Count Industries Ltd</t>
  </si>
  <si>
    <t>ICIL</t>
  </si>
  <si>
    <t>Mahindra Lifespace Developers Ltd</t>
  </si>
  <si>
    <t>MAHLIFE</t>
  </si>
  <si>
    <t>Laxmi Organic Industries Ltd</t>
  </si>
  <si>
    <t>LXCHEM</t>
  </si>
  <si>
    <t>Sundaram Finance Holdings Ltd</t>
  </si>
  <si>
    <t>SUNDARMHLD</t>
  </si>
  <si>
    <t>eMudhra Ltd</t>
  </si>
  <si>
    <t>EMUDHRA</t>
  </si>
  <si>
    <t>India Shelter Finance Corporation Ltd</t>
  </si>
  <si>
    <t>INDIASHLTR</t>
  </si>
  <si>
    <t>Juniper Hotels Ltd</t>
  </si>
  <si>
    <t>JUNIPER</t>
  </si>
  <si>
    <t>Mahindra Holidays and Resorts India Ltd</t>
  </si>
  <si>
    <t>MHRIL</t>
  </si>
  <si>
    <t>Privi Speciality Chemicals Ltd</t>
  </si>
  <si>
    <t>PRIVISCL</t>
  </si>
  <si>
    <t>Ujjivan Small Finance Bank Ltd</t>
  </si>
  <si>
    <t>UJJIVANSFB</t>
  </si>
  <si>
    <t>Astra Microwave Products Ltd</t>
  </si>
  <si>
    <t>ASTRAMICRO</t>
  </si>
  <si>
    <t>Sharda Cropchem Ltd</t>
  </si>
  <si>
    <t>SHARDACROP</t>
  </si>
  <si>
    <t>Sandur Manganese and Iron Ores Ltd</t>
  </si>
  <si>
    <t>SANDUMA</t>
  </si>
  <si>
    <t>Mining - Manganese</t>
  </si>
  <si>
    <t>Shoppers Stop Ltd</t>
  </si>
  <si>
    <t>SHOPERSTOP</t>
  </si>
  <si>
    <t>Surya Roshni Ltd</t>
  </si>
  <si>
    <t>SURYAROSNI</t>
  </si>
  <si>
    <t>Greenlam Industries Ltd</t>
  </si>
  <si>
    <t>GREENLAM</t>
  </si>
  <si>
    <t>Building Products - Laminates</t>
  </si>
  <si>
    <t>Orchid Pharma Ltd</t>
  </si>
  <si>
    <t>ORCHPHARMA</t>
  </si>
  <si>
    <t>Dilip Buildcon Ltd</t>
  </si>
  <si>
    <t>DBL</t>
  </si>
  <si>
    <t>Man Infraconstruction Ltd</t>
  </si>
  <si>
    <t>MANINFRA</t>
  </si>
  <si>
    <t>Suprajit Engineering Ltd</t>
  </si>
  <si>
    <t>SUPRAJIT</t>
  </si>
  <si>
    <t>Ahluwalia Contracts (India) Ltd</t>
  </si>
  <si>
    <t>AHLUCONT</t>
  </si>
  <si>
    <t>Nazara Technologies Ltd</t>
  </si>
  <si>
    <t>NAZARA</t>
  </si>
  <si>
    <t>Theme Parks &amp; Gaming</t>
  </si>
  <si>
    <t>Dodla Dairy Ltd</t>
  </si>
  <si>
    <t>DODLA</t>
  </si>
  <si>
    <t>Nesco Ltd</t>
  </si>
  <si>
    <t>NESCO</t>
  </si>
  <si>
    <t>Dhanuka Agritech Ltd</t>
  </si>
  <si>
    <t>DHANUKA</t>
  </si>
  <si>
    <t>Tamilnad Mercantile Bank Ltd</t>
  </si>
  <si>
    <t>TMB</t>
  </si>
  <si>
    <t>Responsive Industries Ltd</t>
  </si>
  <si>
    <t>RESPONIND</t>
  </si>
  <si>
    <t>Building Products - Granite</t>
  </si>
  <si>
    <t>Orient Cement Ltd</t>
  </si>
  <si>
    <t>ORIENTCEM</t>
  </si>
  <si>
    <t>Ethos Ltd</t>
  </si>
  <si>
    <t>ETHOSLTD</t>
  </si>
  <si>
    <t>Equinox India Developments Ltd</t>
  </si>
  <si>
    <t>EMBDL</t>
  </si>
  <si>
    <t>ICRA Ltd</t>
  </si>
  <si>
    <t>ICRA</t>
  </si>
  <si>
    <t>TD Power Systems Ltd</t>
  </si>
  <si>
    <t>TDPOWERSYS</t>
  </si>
  <si>
    <t>Sudarshan Chemical Industries Ltd</t>
  </si>
  <si>
    <t>SUDARSCHEM</t>
  </si>
  <si>
    <t>Balaji Amines Ltd</t>
  </si>
  <si>
    <t>BALAMINES</t>
  </si>
  <si>
    <t>Tarc Ltd</t>
  </si>
  <si>
    <t>TARC</t>
  </si>
  <si>
    <t>Sun Pharma Advanced Research Co Ltd</t>
  </si>
  <si>
    <t>SPARC</t>
  </si>
  <si>
    <t>Hindustan Foods Ltd</t>
  </si>
  <si>
    <t>HNDFDS</t>
  </si>
  <si>
    <t>V I P Industries Ltd</t>
  </si>
  <si>
    <t>VIPIND</t>
  </si>
  <si>
    <t>Ashoka Buildcon Ltd</t>
  </si>
  <si>
    <t>ASHOKA</t>
  </si>
  <si>
    <t>Technocraft Industries (India) Ltd</t>
  </si>
  <si>
    <t>TIIL</t>
  </si>
  <si>
    <t>National Highways Infra Trust</t>
  </si>
  <si>
    <t>NHIT</t>
  </si>
  <si>
    <t>Hindustan Construction Company Ltd</t>
  </si>
  <si>
    <t>HCC</t>
  </si>
  <si>
    <t>Moil Ltd</t>
  </si>
  <si>
    <t>MOIL</t>
  </si>
  <si>
    <t>Piccadily Agro Industries Ltd</t>
  </si>
  <si>
    <t>PICCADIL</t>
  </si>
  <si>
    <t>BHARAT Bond ETF-April 2030-Growth</t>
  </si>
  <si>
    <t>EBBETF0430</t>
  </si>
  <si>
    <t>Kesoram Industries Ltd</t>
  </si>
  <si>
    <t>KESORAMIND</t>
  </si>
  <si>
    <t>Healthcare Global Enterprises Ltd</t>
  </si>
  <si>
    <t>HCG</t>
  </si>
  <si>
    <t>Pilani Investment And Industries Corporation Ltd</t>
  </si>
  <si>
    <t>PILANIINVS</t>
  </si>
  <si>
    <t>Gabriel India Ltd</t>
  </si>
  <si>
    <t>GABRIEL</t>
  </si>
  <si>
    <t>Welspun Enterprises Ltd</t>
  </si>
  <si>
    <t>WELENT</t>
  </si>
  <si>
    <t>Rallis India Ltd</t>
  </si>
  <si>
    <t>RALLIS</t>
  </si>
  <si>
    <t>Ujaas Energy Ltd</t>
  </si>
  <si>
    <t>UEL</t>
  </si>
  <si>
    <t>Websol Energy System Ltd</t>
  </si>
  <si>
    <t>WEBELSOLAR</t>
  </si>
  <si>
    <t>Tilaknagar Industries Ltd</t>
  </si>
  <si>
    <t>TI</t>
  </si>
  <si>
    <t>Anup Engineering Ltd</t>
  </si>
  <si>
    <t>ANUP</t>
  </si>
  <si>
    <t>Kennametal India Ltd</t>
  </si>
  <si>
    <t>KENNAMET</t>
  </si>
  <si>
    <t>Skipper Ltd</t>
  </si>
  <si>
    <t>SKIPPER</t>
  </si>
  <si>
    <t>BHARAT Bond ETF-April 2032</t>
  </si>
  <si>
    <t>BBETF0432</t>
  </si>
  <si>
    <t>IFB Industries Ltd</t>
  </si>
  <si>
    <t>IFBIND</t>
  </si>
  <si>
    <t>KRBL Ltd</t>
  </si>
  <si>
    <t>KRBL</t>
  </si>
  <si>
    <t>Bansal Wire Industries Ltd</t>
  </si>
  <si>
    <t>BANSALWIRE</t>
  </si>
  <si>
    <t>India Infrastructure Trust</t>
  </si>
  <si>
    <t>INFRATRUST</t>
  </si>
  <si>
    <t>South Indian Bank Ltd</t>
  </si>
  <si>
    <t>SOUTHBANK</t>
  </si>
  <si>
    <t>Gopal Snacks Ltd</t>
  </si>
  <si>
    <t>GOPAL</t>
  </si>
  <si>
    <t>Share India Securities Ltd</t>
  </si>
  <si>
    <t>SHAREINDIA</t>
  </si>
  <si>
    <t>Go Fashion (India) Ltd</t>
  </si>
  <si>
    <t>GOCOLORS</t>
  </si>
  <si>
    <t>Indinfravit Trust</t>
  </si>
  <si>
    <t>INDINFR</t>
  </si>
  <si>
    <t>GMM Pfaudler Ltd</t>
  </si>
  <si>
    <t>GMMPFAUDLR</t>
  </si>
  <si>
    <t>Gujarat Alkalies And Chemicals Ltd</t>
  </si>
  <si>
    <t>GUJALKALI</t>
  </si>
  <si>
    <t>Sharda Motor Industries Ltd</t>
  </si>
  <si>
    <t>SHARDAMOTR</t>
  </si>
  <si>
    <t>Gokaldas Exports Ltd</t>
  </si>
  <si>
    <t>GOKEX</t>
  </si>
  <si>
    <t>Mishra Dhatu Nigam Ltd</t>
  </si>
  <si>
    <t>MIDHANI</t>
  </si>
  <si>
    <t>Thangamayil Jewellery Ltd</t>
  </si>
  <si>
    <t>THANGAMAYL</t>
  </si>
  <si>
    <t>Unichem Laboratories Ltd</t>
  </si>
  <si>
    <t>UNICHEMLAB</t>
  </si>
  <si>
    <t>Bondada Engineering Ltd</t>
  </si>
  <si>
    <t>BONDADA</t>
  </si>
  <si>
    <t>Rolex Rings Ltd</t>
  </si>
  <si>
    <t>ROLEXRINGS</t>
  </si>
  <si>
    <t>Kovai Medical Center and Hospital Ltd</t>
  </si>
  <si>
    <t>KOVAI</t>
  </si>
  <si>
    <t>Shilchar Technologies Ltd</t>
  </si>
  <si>
    <t>SHILCTECH</t>
  </si>
  <si>
    <t>Inox Green Energy Services Ltd</t>
  </si>
  <si>
    <t>INOXGREEN</t>
  </si>
  <si>
    <t>Jindal Worldwide Ltd</t>
  </si>
  <si>
    <t>JINDWORLD</t>
  </si>
  <si>
    <t>Entero Healthcare Solutions Ltd</t>
  </si>
  <si>
    <t>ENTERO</t>
  </si>
  <si>
    <t>Ceigall India Ltd</t>
  </si>
  <si>
    <t>CEIGALL</t>
  </si>
  <si>
    <t>LS Industries Ltd</t>
  </si>
  <si>
    <t>LSIND</t>
  </si>
  <si>
    <t>Gujarat Ambuja Exports Ltd</t>
  </si>
  <si>
    <t>GAEL</t>
  </si>
  <si>
    <t>Aarti Pharmalabs Ltd</t>
  </si>
  <si>
    <t>AARTIPHARM</t>
  </si>
  <si>
    <t>AGI Greenpac Ltd</t>
  </si>
  <si>
    <t>AGI</t>
  </si>
  <si>
    <t>R Systems International Ltd</t>
  </si>
  <si>
    <t>RSYSTEMS</t>
  </si>
  <si>
    <t>Sterlite Technologies Ltd</t>
  </si>
  <si>
    <t>STLTECH</t>
  </si>
  <si>
    <t>Manorama Industries Ltd</t>
  </si>
  <si>
    <t>MANORAMA</t>
  </si>
  <si>
    <t>Lloyds Enterprises Ltd</t>
  </si>
  <si>
    <t>LLOYDSENT</t>
  </si>
  <si>
    <t>Niit Learning Systems Ltd</t>
  </si>
  <si>
    <t>NIITMTS</t>
  </si>
  <si>
    <t>Education Services</t>
  </si>
  <si>
    <t>Gulf Oil Lubricants India Ltd</t>
  </si>
  <si>
    <t>GULFOILLUB</t>
  </si>
  <si>
    <t>Borosil Ltd</t>
  </si>
  <si>
    <t>BOROLTD</t>
  </si>
  <si>
    <t>Housewares</t>
  </si>
  <si>
    <t>Network People Services Technologies Ltd</t>
  </si>
  <si>
    <t>NPST</t>
  </si>
  <si>
    <t>DB Corp Ltd</t>
  </si>
  <si>
    <t>DBCORP</t>
  </si>
  <si>
    <t>Publishing</t>
  </si>
  <si>
    <t>Lux Industries Ltd</t>
  </si>
  <si>
    <t>LUXIND</t>
  </si>
  <si>
    <t>Neogen Chemicals Ltd</t>
  </si>
  <si>
    <t>NEOGEN</t>
  </si>
  <si>
    <t>Refex Industries Ltd</t>
  </si>
  <si>
    <t>REFEX</t>
  </si>
  <si>
    <t>Optiemus Infracom Ltd</t>
  </si>
  <si>
    <t>OPTIEMUS</t>
  </si>
  <si>
    <t>Jai Corp Ltd</t>
  </si>
  <si>
    <t>JAICORPLTD</t>
  </si>
  <si>
    <t>Yatharth Hospital &amp; Trauma Care Services Ltd</t>
  </si>
  <si>
    <t>YATHARTH</t>
  </si>
  <si>
    <t>Easy Trip Planners Ltd</t>
  </si>
  <si>
    <t>EASEMYTRIP</t>
  </si>
  <si>
    <t>Borosil Renewables Ltd</t>
  </si>
  <si>
    <t>BORORENEW</t>
  </si>
  <si>
    <t>Elcid Investments Ltd</t>
  </si>
  <si>
    <t>ELCIDIN</t>
  </si>
  <si>
    <t>Marsons Ltd</t>
  </si>
  <si>
    <t>MARSONS</t>
  </si>
  <si>
    <t>GHCL Ltd</t>
  </si>
  <si>
    <t>GHCL</t>
  </si>
  <si>
    <t>SIS Ltd</t>
  </si>
  <si>
    <t>SIS</t>
  </si>
  <si>
    <t>VST Industries Ltd</t>
  </si>
  <si>
    <t>VSTIND</t>
  </si>
  <si>
    <t>Pricol Ltd</t>
  </si>
  <si>
    <t>PRICOLLTD</t>
  </si>
  <si>
    <t>J Kumar Infraprojects Ltd</t>
  </si>
  <si>
    <t>JKIL</t>
  </si>
  <si>
    <t>Le Travenues Technology Ltd</t>
  </si>
  <si>
    <t>IXIGO</t>
  </si>
  <si>
    <t>Aditya Vision Ltd</t>
  </si>
  <si>
    <t>AVL</t>
  </si>
  <si>
    <t>Retail - Speciality</t>
  </si>
  <si>
    <t>Advanced Enzyme Technologies Ltd</t>
  </si>
  <si>
    <t>ADVENZYMES</t>
  </si>
  <si>
    <t>Allcargo Logistics Ltd</t>
  </si>
  <si>
    <t>ALLCARGO</t>
  </si>
  <si>
    <t>National Fertilizers Ltd</t>
  </si>
  <si>
    <t>NFL</t>
  </si>
  <si>
    <t>Ganesha Ecosphere Ltd</t>
  </si>
  <si>
    <t>GANECOS</t>
  </si>
  <si>
    <t>Rain Industries Ltd</t>
  </si>
  <si>
    <t>RAIN</t>
  </si>
  <si>
    <t>Johnson Controls-Hitachi Air Conditioning India Ltd</t>
  </si>
  <si>
    <t>JCHAC</t>
  </si>
  <si>
    <t>PTC India Ltd</t>
  </si>
  <si>
    <t>PTC</t>
  </si>
  <si>
    <t>WPIL Ltd</t>
  </si>
  <si>
    <t>WPIL</t>
  </si>
  <si>
    <t>Cartrade Tech Ltd</t>
  </si>
  <si>
    <t>CARTRADE</t>
  </si>
  <si>
    <t>MAS Financial Services Ltd</t>
  </si>
  <si>
    <t>MASFIN</t>
  </si>
  <si>
    <t>SeQuent Scientific Ltd</t>
  </si>
  <si>
    <t>SEQUENT</t>
  </si>
  <si>
    <t>Banco Products (India) Ltd</t>
  </si>
  <si>
    <t>BANCOINDIA</t>
  </si>
  <si>
    <t>Heidelbergcement India Ltd</t>
  </si>
  <si>
    <t>HEIDELBERG</t>
  </si>
  <si>
    <t>Prince Pipes and Fittings Ltd</t>
  </si>
  <si>
    <t>PRINCEPIPE</t>
  </si>
  <si>
    <t>CSB Bank Ltd</t>
  </si>
  <si>
    <t>CSBBANK</t>
  </si>
  <si>
    <t>Bharat Bijlee Ltd</t>
  </si>
  <si>
    <t>BBL</t>
  </si>
  <si>
    <t>Supriya Lifescience Ltd</t>
  </si>
  <si>
    <t>SUPRIYA</t>
  </si>
  <si>
    <t>Nippon India ETF Gold BeES</t>
  </si>
  <si>
    <t>GOLDBEES</t>
  </si>
  <si>
    <t>Gold</t>
  </si>
  <si>
    <t>India Tourism Development Corp Ltd</t>
  </si>
  <si>
    <t>ITDC</t>
  </si>
  <si>
    <t>Hemisphere Properties India Ltd</t>
  </si>
  <si>
    <t>HEMIPROP</t>
  </si>
  <si>
    <t>Awfis Space Solutions Ltd</t>
  </si>
  <si>
    <t>AWFIS</t>
  </si>
  <si>
    <t>Dynamatic Technologies Ltd</t>
  </si>
  <si>
    <t>DYNAMATECH</t>
  </si>
  <si>
    <t>Kirloskar Industries Ltd</t>
  </si>
  <si>
    <t>KIRLOSIND</t>
  </si>
  <si>
    <t>Sky Gold Ltd</t>
  </si>
  <si>
    <t>SKYGOLD</t>
  </si>
  <si>
    <t>Orient Electric Ltd</t>
  </si>
  <si>
    <t>ORIENTELEC</t>
  </si>
  <si>
    <t>Zaggle Prepaid Ocean Services Ltd</t>
  </si>
  <si>
    <t>ZAGGLE</t>
  </si>
  <si>
    <t>Thyrocare Technologies Ltd</t>
  </si>
  <si>
    <t>THYROCARE</t>
  </si>
  <si>
    <t>Cyient DLM Ltd</t>
  </si>
  <si>
    <t>CYIENTDLM</t>
  </si>
  <si>
    <t>Sundaram Clayton Ltd</t>
  </si>
  <si>
    <t>SUNCLAY</t>
  </si>
  <si>
    <t>MTAR Technologies Ltd</t>
  </si>
  <si>
    <t>MTARTECH</t>
  </si>
  <si>
    <t>Rajoo Engineers Ltd</t>
  </si>
  <si>
    <t>RAJOOENG</t>
  </si>
  <si>
    <t>Bharat Rasayan Ltd</t>
  </si>
  <si>
    <t>BHARATRAS</t>
  </si>
  <si>
    <t>Grauer And Weil (India) Ltd</t>
  </si>
  <si>
    <t>GRAUWEIL</t>
  </si>
  <si>
    <t>Magellanic Cloud Ltd</t>
  </si>
  <si>
    <t>MCLOUD</t>
  </si>
  <si>
    <t>VRL Logistics Ltd</t>
  </si>
  <si>
    <t>VRLLOG</t>
  </si>
  <si>
    <t>Orissa Minerals Development Company Ltd</t>
  </si>
  <si>
    <t>ORISSAMINE</t>
  </si>
  <si>
    <t>Wonderla Holidays Ltd</t>
  </si>
  <si>
    <t>WONDERLA</t>
  </si>
  <si>
    <t>Heritage Foods Ltd</t>
  </si>
  <si>
    <t>HERITGFOOD</t>
  </si>
  <si>
    <t>Shaily Engineering Plastics Ltd</t>
  </si>
  <si>
    <t>SHAILY</t>
  </si>
  <si>
    <t>Bombay Dyeing and Mfg Co Ltd</t>
  </si>
  <si>
    <t>BOMDYEING</t>
  </si>
  <si>
    <t>Oriana Power Ltd</t>
  </si>
  <si>
    <t>ORIANA</t>
  </si>
  <si>
    <t>Vaibhav Global Ltd</t>
  </si>
  <si>
    <t>VAIBHAVGBL</t>
  </si>
  <si>
    <t>SG Mart Ltd</t>
  </si>
  <si>
    <t>SGMART</t>
  </si>
  <si>
    <t>Renewable Electricity</t>
  </si>
  <si>
    <t>Kaveri Seed Company Ltd</t>
  </si>
  <si>
    <t>KSCL</t>
  </si>
  <si>
    <t>Seeds</t>
  </si>
  <si>
    <t>Pitti Engineering Ltd</t>
  </si>
  <si>
    <t>PITTIENG</t>
  </si>
  <si>
    <t>Innova Captab Ltd</t>
  </si>
  <si>
    <t>INNOVACAP</t>
  </si>
  <si>
    <t>Gufic Biosciences Ltd</t>
  </si>
  <si>
    <t>GUFICBIO</t>
  </si>
  <si>
    <t>Pearl Global Industries Ltd</t>
  </si>
  <si>
    <t>PGIL</t>
  </si>
  <si>
    <t>Hawkins Cookers Ltd</t>
  </si>
  <si>
    <t>HAWKINCOOK</t>
  </si>
  <si>
    <t>Jana Small Finance Bank Ltd</t>
  </si>
  <si>
    <t>JSFB</t>
  </si>
  <si>
    <t>Hikal Ltd</t>
  </si>
  <si>
    <t>HIKAL</t>
  </si>
  <si>
    <t>Nocil Ltd</t>
  </si>
  <si>
    <t>NOCIL</t>
  </si>
  <si>
    <t>Harsha Engineers International Ltd</t>
  </si>
  <si>
    <t>HARSHA</t>
  </si>
  <si>
    <t>Greenpanel Industries Ltd</t>
  </si>
  <si>
    <t>GREENPANEL</t>
  </si>
  <si>
    <t>MSTC Ltd</t>
  </si>
  <si>
    <t>MSTCLTD</t>
  </si>
  <si>
    <t>Utkarsh Small Finance Bank Ltd</t>
  </si>
  <si>
    <t>UTKARSHBNK</t>
  </si>
  <si>
    <t>Restaurant Brands Asia Ltd</t>
  </si>
  <si>
    <t>RBA</t>
  </si>
  <si>
    <t>Epack Durable Ltd</t>
  </si>
  <si>
    <t>EPACK</t>
  </si>
  <si>
    <t>Morepen Laboratories Ltd</t>
  </si>
  <si>
    <t>MOREPENLAB</t>
  </si>
  <si>
    <t>TeamLease Services Ltd</t>
  </si>
  <si>
    <t>TEAMLEASE</t>
  </si>
  <si>
    <t>Tinplate Company of India Ltd</t>
  </si>
  <si>
    <t>TINPLATE</t>
  </si>
  <si>
    <t>CARE Ratings Ltd</t>
  </si>
  <si>
    <t>CARERATING</t>
  </si>
  <si>
    <t>Greenply Industries Ltd</t>
  </si>
  <si>
    <t>GREENPLY</t>
  </si>
  <si>
    <t>Nippon India ETF Nifty 50 BeES</t>
  </si>
  <si>
    <t>NIFTYBEES</t>
  </si>
  <si>
    <t>Aarti Drugs Ltd</t>
  </si>
  <si>
    <t>AARTIDRUGS</t>
  </si>
  <si>
    <t>Jain Irrigation Systems Ltd</t>
  </si>
  <si>
    <t>JISLJALEQS</t>
  </si>
  <si>
    <t>Agricultural &amp; Farm Machinery</t>
  </si>
  <si>
    <t>Solara Active Pharma Sciences Ltd</t>
  </si>
  <si>
    <t>SOLARA</t>
  </si>
  <si>
    <t>EMS Ltd</t>
  </si>
  <si>
    <t>EMSLIMITED</t>
  </si>
  <si>
    <t>Rossari Biotech Ltd</t>
  </si>
  <si>
    <t>ROSSARI</t>
  </si>
  <si>
    <t>Moschip Technologies Ltd</t>
  </si>
  <si>
    <t>MOSCHIP</t>
  </si>
  <si>
    <t>Bannari Amman Sugars Ltd</t>
  </si>
  <si>
    <t>BANARISUG</t>
  </si>
  <si>
    <t>Jamna Auto Industries Ltd</t>
  </si>
  <si>
    <t>JAMNAAUTO</t>
  </si>
  <si>
    <t>JTEKT India Ltd</t>
  </si>
  <si>
    <t>JTEKTINDIA</t>
  </si>
  <si>
    <t>Greaves Cotton Ltd</t>
  </si>
  <si>
    <t>GREAVESCOT</t>
  </si>
  <si>
    <t>Medi Assist Healthcare Services Ltd</t>
  </si>
  <si>
    <t>MEDIASSIST</t>
  </si>
  <si>
    <t>Styrenix Performance Materials Ltd</t>
  </si>
  <si>
    <t>STYRENIX</t>
  </si>
  <si>
    <t>RPG Life Sciences Limited</t>
  </si>
  <si>
    <t>RPGLIFE</t>
  </si>
  <si>
    <t>Gateway Distriparks Ltd</t>
  </si>
  <si>
    <t>GATEWAY</t>
  </si>
  <si>
    <t>Bajaj Hindusthan Sugar Ltd</t>
  </si>
  <si>
    <t>BAJAJHIND</t>
  </si>
  <si>
    <t>Ramky Infrastructure Ltd</t>
  </si>
  <si>
    <t>RAMKY</t>
  </si>
  <si>
    <t>Eraaya Lifespaces Ltd</t>
  </si>
  <si>
    <t>ERAAYA</t>
  </si>
  <si>
    <t>Bhagiradha Chemicals and Industries Ltd</t>
  </si>
  <si>
    <t>BHAGCHEM</t>
  </si>
  <si>
    <t>Shanthi Gears Ltd</t>
  </si>
  <si>
    <t>SHANTIGEAR</t>
  </si>
  <si>
    <t>Subros Ltd</t>
  </si>
  <si>
    <t>SUBROS</t>
  </si>
  <si>
    <t>Jeena Sikho Lifecare Ltd</t>
  </si>
  <si>
    <t>JSLL</t>
  </si>
  <si>
    <t>LG Balakrishnan &amp; Bros Ltd</t>
  </si>
  <si>
    <t>LGBBROSLTD</t>
  </si>
  <si>
    <t>Arvind Smartspaces Ltd</t>
  </si>
  <si>
    <t>ARVSMART</t>
  </si>
  <si>
    <t>K.P. Energy Ltd</t>
  </si>
  <si>
    <t>KPEL</t>
  </si>
  <si>
    <t>S H Kelkar and Company Ltd</t>
  </si>
  <si>
    <t>SHK</t>
  </si>
  <si>
    <t>Imagicaaworld Entertainment Ltd</t>
  </si>
  <si>
    <t>IMAGICAA</t>
  </si>
  <si>
    <t>Fineotex Chemical Ltd</t>
  </si>
  <si>
    <t>FCL</t>
  </si>
  <si>
    <t>Fiem Industries Ltd</t>
  </si>
  <si>
    <t>FIEMIND</t>
  </si>
  <si>
    <t>Paras Defence and Space Technologies Ltd</t>
  </si>
  <si>
    <t>PARAS</t>
  </si>
  <si>
    <t>Uflex Ltd</t>
  </si>
  <si>
    <t>UFLEX</t>
  </si>
  <si>
    <t>Northern ARC Capital Ltd</t>
  </si>
  <si>
    <t>NORTHARC</t>
  </si>
  <si>
    <t>SEPC Ltd</t>
  </si>
  <si>
    <t>SEPC</t>
  </si>
  <si>
    <t>Servotech Power Systems Ltd</t>
  </si>
  <si>
    <t>SERVOTECH</t>
  </si>
  <si>
    <t>Exicom Tele-Systems Ltd</t>
  </si>
  <si>
    <t>EXICOM</t>
  </si>
  <si>
    <t>Jayaswal Neco Industries Ltd</t>
  </si>
  <si>
    <t>JAYNECOIND</t>
  </si>
  <si>
    <t>Prime Focus Ltd</t>
  </si>
  <si>
    <t>PFOCUS</t>
  </si>
  <si>
    <t>Animation</t>
  </si>
  <si>
    <t>Avantel Ltd</t>
  </si>
  <si>
    <t>AVANTEL</t>
  </si>
  <si>
    <t>Gokul Agro Resources Ltd</t>
  </si>
  <si>
    <t>GOKULAGRO</t>
  </si>
  <si>
    <t>Patel Engineering Ltd</t>
  </si>
  <si>
    <t>PATELENG</t>
  </si>
  <si>
    <t>Kitex Garments Ltd</t>
  </si>
  <si>
    <t>KITEX</t>
  </si>
  <si>
    <t>Paisalo Digital Ltd</t>
  </si>
  <si>
    <t>PAISALO</t>
  </si>
  <si>
    <t>Shrem InvIT</t>
  </si>
  <si>
    <t>SHREMINVIT</t>
  </si>
  <si>
    <t>VST Tillers Tractors Ltd</t>
  </si>
  <si>
    <t>VSTTILLERS</t>
  </si>
  <si>
    <t>Balmer Lawrie and Company Ltd</t>
  </si>
  <si>
    <t>BALMLAWRIE</t>
  </si>
  <si>
    <t>Samhi Hotels Ltd</t>
  </si>
  <si>
    <t>SAMHI</t>
  </si>
  <si>
    <t>Indraprastha Medical Corporation Ltd</t>
  </si>
  <si>
    <t>INDRAMEDCO</t>
  </si>
  <si>
    <t>Stylam Industries Ltd</t>
  </si>
  <si>
    <t>STYLAMIND</t>
  </si>
  <si>
    <t>V2 Retail Ltd</t>
  </si>
  <si>
    <t>V2RETAIL</t>
  </si>
  <si>
    <t>IndoStar Capital Finance Ltd</t>
  </si>
  <si>
    <t>INDOSTAR</t>
  </si>
  <si>
    <t>JTL Industries Ltd</t>
  </si>
  <si>
    <t>JTLIND</t>
  </si>
  <si>
    <t>D P Abhushan Ltd</t>
  </si>
  <si>
    <t>DPABHUSHAN</t>
  </si>
  <si>
    <t>Avalon Technologies Ltd</t>
  </si>
  <si>
    <t>AVALON</t>
  </si>
  <si>
    <t>India Glycols Ltd</t>
  </si>
  <si>
    <t>INDIAGLYCO</t>
  </si>
  <si>
    <t>Vishnu Prakash R Punglia Ltd</t>
  </si>
  <si>
    <t>VPRPL</t>
  </si>
  <si>
    <t>Hi-Tech Pipes Ltd</t>
  </si>
  <si>
    <t>HITECH</t>
  </si>
  <si>
    <t>Sunflag Iron and Steel Co Ltd</t>
  </si>
  <si>
    <t>SUNFLAG</t>
  </si>
  <si>
    <t>Kewal Kiran Clothing Ltd</t>
  </si>
  <si>
    <t>KKCL</t>
  </si>
  <si>
    <t>Fedbank Financial Services Ltd</t>
  </si>
  <si>
    <t>FEDFINA</t>
  </si>
  <si>
    <t>Cigniti Technologies Ltd</t>
  </si>
  <si>
    <t>CIGNITITEC</t>
  </si>
  <si>
    <t>Venus Pipes and Tubes Ltd</t>
  </si>
  <si>
    <t>VENUSPIPES</t>
  </si>
  <si>
    <t>Honda India Power Products Ltd</t>
  </si>
  <si>
    <t>HONDAPOWER</t>
  </si>
  <si>
    <t>SJS Enterprises Ltd</t>
  </si>
  <si>
    <t>SJS</t>
  </si>
  <si>
    <t>DCB Bank Ltd</t>
  </si>
  <si>
    <t>DCBBANK</t>
  </si>
  <si>
    <t>Artemis Medicare Services Ltd</t>
  </si>
  <si>
    <t>ARTEMISMED</t>
  </si>
  <si>
    <t>Goldiam International Ltd</t>
  </si>
  <si>
    <t>GOLDIAM</t>
  </si>
  <si>
    <t>Nirlon Ltd</t>
  </si>
  <si>
    <t>NIRLON</t>
  </si>
  <si>
    <t>La Opala R G Ltd</t>
  </si>
  <si>
    <t>LAOPALA</t>
  </si>
  <si>
    <t>Dalmia Bharat Sugar and Industries Ltd</t>
  </si>
  <si>
    <t>DALMIASUG</t>
  </si>
  <si>
    <t>West Coast Paper Mills Ltd</t>
  </si>
  <si>
    <t>WSTCSTPAPR</t>
  </si>
  <si>
    <t>DCX Systems Ltd</t>
  </si>
  <si>
    <t>DCXINDIA</t>
  </si>
  <si>
    <t>IRB InvIT Fund</t>
  </si>
  <si>
    <t>IRBINVIT</t>
  </si>
  <si>
    <t>TCI Express Ltd</t>
  </si>
  <si>
    <t>TCIEXP</t>
  </si>
  <si>
    <t>Kingfa Science and Technology (India) Ltd</t>
  </si>
  <si>
    <t>KINGFA</t>
  </si>
  <si>
    <t>Motilal Oswal NASDAQ 100 ETF</t>
  </si>
  <si>
    <t>MON100</t>
  </si>
  <si>
    <t>Indian Metals and Ferro Alloys Ltd</t>
  </si>
  <si>
    <t>IMFA</t>
  </si>
  <si>
    <t>Shivalik Bimetal Controls Ltd</t>
  </si>
  <si>
    <t>SBCL</t>
  </si>
  <si>
    <t>RPSG Ventures Ltd</t>
  </si>
  <si>
    <t>RPSGVENT</t>
  </si>
  <si>
    <t>TCNS Clothing Co Ltd</t>
  </si>
  <si>
    <t>TCNSBRANDS</t>
  </si>
  <si>
    <t>KP Green Engineering Ltd</t>
  </si>
  <si>
    <t>KPGEL</t>
  </si>
  <si>
    <t>Heavy Electrical Equipment</t>
  </si>
  <si>
    <t>Swaraj Engines Ltd</t>
  </si>
  <si>
    <t>SWARAJENG</t>
  </si>
  <si>
    <t>Monarch Networth Capital Ltd</t>
  </si>
  <si>
    <t>MONARCH</t>
  </si>
  <si>
    <t>Hubtown Ltd</t>
  </si>
  <si>
    <t>HUBTOWN</t>
  </si>
  <si>
    <t>Sula Vineyards Ltd</t>
  </si>
  <si>
    <t>SULA</t>
  </si>
  <si>
    <t>Hinduja Global Solutions Ltd</t>
  </si>
  <si>
    <t>HGS</t>
  </si>
  <si>
    <t>Sri Adhikari Brothers Television Network Ltd</t>
  </si>
  <si>
    <t>SABTNL</t>
  </si>
  <si>
    <t>Savita Oil Technologies Ltd</t>
  </si>
  <si>
    <t>SOTL</t>
  </si>
  <si>
    <t>Polyplex Corp Ltd</t>
  </si>
  <si>
    <t>POLYPLEX</t>
  </si>
  <si>
    <t>Vishnu Chemicals Ltd</t>
  </si>
  <si>
    <t>VISHNU</t>
  </si>
  <si>
    <t>Muthoot Microfin Ltd</t>
  </si>
  <si>
    <t>MUTHOOTMF</t>
  </si>
  <si>
    <t>Microfinancing</t>
  </si>
  <si>
    <t>Geojit Financial Services Ltd</t>
  </si>
  <si>
    <t>GEOJITFSL</t>
  </si>
  <si>
    <t>Lumax AutoTechnologies Ltd</t>
  </si>
  <si>
    <t>LUMAXTECH</t>
  </si>
  <si>
    <t>Kalyani Steels Ltd</t>
  </si>
  <si>
    <t>KSL</t>
  </si>
  <si>
    <t>Gujarat Themis Biosyn Ltd</t>
  </si>
  <si>
    <t>GUJTHEM</t>
  </si>
  <si>
    <t>Sanghvi Movers Ltd</t>
  </si>
  <si>
    <t>SANGHVIMOV</t>
  </si>
  <si>
    <t>Dhani Services Ltd</t>
  </si>
  <si>
    <t>DHANI</t>
  </si>
  <si>
    <t>JNK India Ltd</t>
  </si>
  <si>
    <t>JNKINDIA</t>
  </si>
  <si>
    <t>MPS Ltd</t>
  </si>
  <si>
    <t>MPSLTD</t>
  </si>
  <si>
    <t>Ajmera Realty &amp; Infra India Ltd</t>
  </si>
  <si>
    <t>AJMERA</t>
  </si>
  <si>
    <t>Sindhu Trade Links Ltd</t>
  </si>
  <si>
    <t>SINDHUTRAD</t>
  </si>
  <si>
    <t>Fischer Medical Ventures Ltd</t>
  </si>
  <si>
    <t>FISCHER</t>
  </si>
  <si>
    <t>Alembic Ltd</t>
  </si>
  <si>
    <t>ALEMBICLTD</t>
  </si>
  <si>
    <t>Precision Wires India Ltd</t>
  </si>
  <si>
    <t>PRECWIRE</t>
  </si>
  <si>
    <t>Datamatics Global Services Ltd</t>
  </si>
  <si>
    <t>DATAMATICS</t>
  </si>
  <si>
    <t>Hathway Cable and Datacom Ltd</t>
  </si>
  <si>
    <t>HATHWAY</t>
  </si>
  <si>
    <t>Cable &amp; D2H</t>
  </si>
  <si>
    <t>Jindal Poly Films Ltd</t>
  </si>
  <si>
    <t>JINDALPOLY</t>
  </si>
  <si>
    <t>Seamec Ltd</t>
  </si>
  <si>
    <t>SEAMECLTD</t>
  </si>
  <si>
    <t>Oil &amp; Gas - Equipment &amp; Services</t>
  </si>
  <si>
    <t>Steel Strips Wheels Ltd</t>
  </si>
  <si>
    <t>SSWL</t>
  </si>
  <si>
    <t>BF Utilities Ltd</t>
  </si>
  <si>
    <t>BFUTILITIE</t>
  </si>
  <si>
    <t>HPL Electric &amp; Power Ltd</t>
  </si>
  <si>
    <t>HPL</t>
  </si>
  <si>
    <t>ADF Foods Ltd</t>
  </si>
  <si>
    <t>ADFFOODS</t>
  </si>
  <si>
    <t>Jyoti Structures Ltd</t>
  </si>
  <si>
    <t>JYOTISTRUC</t>
  </si>
  <si>
    <t>Suraj Estate Developers Ltd</t>
  </si>
  <si>
    <t>SURAJEST</t>
  </si>
  <si>
    <t>Real Estate Rental, Development &amp; Operations</t>
  </si>
  <si>
    <t>Bhansali Engineering Polymers Ltd</t>
  </si>
  <si>
    <t>BEPL</t>
  </si>
  <si>
    <t>Pokarna Ltd</t>
  </si>
  <si>
    <t>POKARNA</t>
  </si>
  <si>
    <t>Quick Heal Technologies Ltd</t>
  </si>
  <si>
    <t>QUICKHEAL</t>
  </si>
  <si>
    <t>Veedol Corporation Ltd</t>
  </si>
  <si>
    <t>VEEDOL</t>
  </si>
  <si>
    <t>Nalwa Sons Investments Ltd</t>
  </si>
  <si>
    <t>NSIL</t>
  </si>
  <si>
    <t>Apeejay Surrendra Park Hotels Ltd</t>
  </si>
  <si>
    <t>PARKHOTELS</t>
  </si>
  <si>
    <t>Nucleus Software Exports Ltd</t>
  </si>
  <si>
    <t>NUCLEUS</t>
  </si>
  <si>
    <t>KDDL Ltd</t>
  </si>
  <si>
    <t>KDDL</t>
  </si>
  <si>
    <t>Max Ventures and Industries Ltd</t>
  </si>
  <si>
    <t>MAXVIL</t>
  </si>
  <si>
    <t>Gujarat Industries Power Company Ltd</t>
  </si>
  <si>
    <t>GIPCL</t>
  </si>
  <si>
    <t>Genesys International Corporation Ltd</t>
  </si>
  <si>
    <t>GENESYS</t>
  </si>
  <si>
    <t>Navneet Education Ltd</t>
  </si>
  <si>
    <t>NAVNETEDUL</t>
  </si>
  <si>
    <t>Oriental Hotels Ltd</t>
  </si>
  <si>
    <t>ORIENTHOT</t>
  </si>
  <si>
    <t>Marine Electricals (India) Ltd</t>
  </si>
  <si>
    <t>MARINE</t>
  </si>
  <si>
    <t>Fino Payments Bank Ltd</t>
  </si>
  <si>
    <t>FINOPB</t>
  </si>
  <si>
    <t>Thirumalai Chemicals Ltd</t>
  </si>
  <si>
    <t>TIRUMALCHM</t>
  </si>
  <si>
    <t>Delta Corp Ltd</t>
  </si>
  <si>
    <t>DELTACORP</t>
  </si>
  <si>
    <t>Deep Industries Ltd</t>
  </si>
  <si>
    <t>DEEPINDS</t>
  </si>
  <si>
    <t>Ashiana Housing Ltd</t>
  </si>
  <si>
    <t>ASHIANA</t>
  </si>
  <si>
    <t>Goodluck India Ltd</t>
  </si>
  <si>
    <t>GOODLUCK</t>
  </si>
  <si>
    <t>DCW Ltd</t>
  </si>
  <si>
    <t>DCW</t>
  </si>
  <si>
    <t>Capacite Infraprojects Ltd</t>
  </si>
  <si>
    <t>CAPACITE</t>
  </si>
  <si>
    <t>Bajaj Consumer Care Ltd</t>
  </si>
  <si>
    <t>BAJAJCON</t>
  </si>
  <si>
    <t>Shipping Corporation of India Land and Assets Ltd</t>
  </si>
  <si>
    <t>SCILAL</t>
  </si>
  <si>
    <t>Tasty Bite Eatables Ltd</t>
  </si>
  <si>
    <t>TASTYBITE</t>
  </si>
  <si>
    <t>Apollo Micro Systems Ltd</t>
  </si>
  <si>
    <t>APOLLO</t>
  </si>
  <si>
    <t>Prakash Industries Ltd</t>
  </si>
  <si>
    <t>PRAKASH</t>
  </si>
  <si>
    <t>Globus Spirits Ltd</t>
  </si>
  <si>
    <t>GLOBUSSPR</t>
  </si>
  <si>
    <t>Precision Camshafts Ltd</t>
  </si>
  <si>
    <t>PRECAM</t>
  </si>
  <si>
    <t>Salasar Techno Engineering Ltd</t>
  </si>
  <si>
    <t>SALASAR</t>
  </si>
  <si>
    <t>Maithan Alloys Ltd</t>
  </si>
  <si>
    <t>MAITHANALL</t>
  </si>
  <si>
    <t>Blue Cloud Softech Solutions Ltd</t>
  </si>
  <si>
    <t>BLUECLOUDS</t>
  </si>
  <si>
    <t>Wendt (India) Limited</t>
  </si>
  <si>
    <t>WENDT</t>
  </si>
  <si>
    <t>Mahanagar Telephone Nigam Ltd</t>
  </si>
  <si>
    <t>MTNL</t>
  </si>
  <si>
    <t>Jash Engineering Ltd</t>
  </si>
  <si>
    <t>JASH</t>
  </si>
  <si>
    <t>Raghav Productivity Enhancers Ltd</t>
  </si>
  <si>
    <t>RPEL</t>
  </si>
  <si>
    <t>Gensol Engineering Ltd</t>
  </si>
  <si>
    <t>GENSOL</t>
  </si>
  <si>
    <t>EFC (I) Ltd</t>
  </si>
  <si>
    <t>EFCIL</t>
  </si>
  <si>
    <t>Distributors</t>
  </si>
  <si>
    <t>Sandhar Technologies Ltd</t>
  </si>
  <si>
    <t>SANDHAR</t>
  </si>
  <si>
    <t>Repco Home Finance Ltd</t>
  </si>
  <si>
    <t>REPCOHOME</t>
  </si>
  <si>
    <t>TCPL Packaging Ltd</t>
  </si>
  <si>
    <t>TCPLPACK</t>
  </si>
  <si>
    <t>Flair Writing Industries Ltd</t>
  </si>
  <si>
    <t>FLAIR</t>
  </si>
  <si>
    <t>Krsnaa Diagnostics Ltd</t>
  </si>
  <si>
    <t>KRSNAA</t>
  </si>
  <si>
    <t>Marathon Nextgen Realty Ltd</t>
  </si>
  <si>
    <t>MARATHON</t>
  </si>
  <si>
    <t>Dishman Carbogen Amcis Ltd</t>
  </si>
  <si>
    <t>DCAL</t>
  </si>
  <si>
    <t>Ddev Plastiks Industries Ltd</t>
  </si>
  <si>
    <t>DDEVPLASTIK</t>
  </si>
  <si>
    <t>Siyaram Silk Mills Ltd</t>
  </si>
  <si>
    <t>SIYSIL</t>
  </si>
  <si>
    <t>Bajel Projects Ltd</t>
  </si>
  <si>
    <t>BAJEL</t>
  </si>
  <si>
    <t>Electric Utilities</t>
  </si>
  <si>
    <t>Mahindra Logistics Ltd</t>
  </si>
  <si>
    <t>MAHLOG</t>
  </si>
  <si>
    <t>Nilkamal Ltd</t>
  </si>
  <si>
    <t>NILKAMAL</t>
  </si>
  <si>
    <t>Sagar Cements Ltd</t>
  </si>
  <si>
    <t>SAGCEM</t>
  </si>
  <si>
    <t>Dollar Industries Ltd</t>
  </si>
  <si>
    <t>DOLLAR</t>
  </si>
  <si>
    <t>Dredging Corporation of India Ltd</t>
  </si>
  <si>
    <t>DREDGECORP</t>
  </si>
  <si>
    <t>Dredging</t>
  </si>
  <si>
    <t>TVS Srichakra Ltd</t>
  </si>
  <si>
    <t>TVSSRICHAK</t>
  </si>
  <si>
    <t>Foseco India Ltd</t>
  </si>
  <si>
    <t>FOSECOIND</t>
  </si>
  <si>
    <t>Summit Securities Ltd</t>
  </si>
  <si>
    <t>SUMMITSEC</t>
  </si>
  <si>
    <t>Vakrangee Limited</t>
  </si>
  <si>
    <t>VAKRANGEE</t>
  </si>
  <si>
    <t>Indoco Remedies Ltd</t>
  </si>
  <si>
    <t>INDOCO</t>
  </si>
  <si>
    <t>Eveready Industries India Ltd</t>
  </si>
  <si>
    <t>EVEREADY</t>
  </si>
  <si>
    <t>Motisons Jewellers Ltd</t>
  </si>
  <si>
    <t>MOTISONS</t>
  </si>
  <si>
    <t>Apparel &amp; Accessories Retailers</t>
  </si>
  <si>
    <t>Saksoft Ltd</t>
  </si>
  <si>
    <t>SAKSOFT</t>
  </si>
  <si>
    <t>Interarch Building Products Ltd</t>
  </si>
  <si>
    <t>INTERARCH</t>
  </si>
  <si>
    <t>Building Products - Prefab Structures</t>
  </si>
  <si>
    <t>Shanti Educational Initiatives Ltd</t>
  </si>
  <si>
    <t>SEIL</t>
  </si>
  <si>
    <t>Spandana Sphoorty Financial Ltd</t>
  </si>
  <si>
    <t>SPANDANA</t>
  </si>
  <si>
    <t>Suven Life Sciences Ltd</t>
  </si>
  <si>
    <t>SUVEN</t>
  </si>
  <si>
    <t>PTC India Financial Services Ltd</t>
  </si>
  <si>
    <t>PFS</t>
  </si>
  <si>
    <t>KCP Ltd</t>
  </si>
  <si>
    <t>KCP</t>
  </si>
  <si>
    <t>GTL Infrastructure Ltd</t>
  </si>
  <si>
    <t>GTLINFRA</t>
  </si>
  <si>
    <t>KRN Heat Exchanger and Refrigeration Ltd</t>
  </si>
  <si>
    <t>KRN</t>
  </si>
  <si>
    <t>Vadilal Industries Ltd</t>
  </si>
  <si>
    <t>VADILALIND</t>
  </si>
  <si>
    <t>Updater Services Ltd</t>
  </si>
  <si>
    <t>UDS</t>
  </si>
  <si>
    <t>Hindustan Oil Exploration Company Ltd</t>
  </si>
  <si>
    <t>HINDOILEXP</t>
  </si>
  <si>
    <t>Spectrum Electrical Industries Ltd</t>
  </si>
  <si>
    <t>SPECTRUM</t>
  </si>
  <si>
    <t>Somany Ceramics Ltd</t>
  </si>
  <si>
    <t>SOMANYCERA</t>
  </si>
  <si>
    <t>Kolte-Patil Developers Ltd</t>
  </si>
  <si>
    <t>KOLTEPATIL</t>
  </si>
  <si>
    <t>Kalyani Investment Company Ltd</t>
  </si>
  <si>
    <t>KICL</t>
  </si>
  <si>
    <t>63 Moons Technologies Ltd</t>
  </si>
  <si>
    <t>63MOONS</t>
  </si>
  <si>
    <t>Stanley Lifestyles Ltd</t>
  </si>
  <si>
    <t>STANLEY</t>
  </si>
  <si>
    <t>Rajratan Global Wire Ltd</t>
  </si>
  <si>
    <t>RAJRATAN</t>
  </si>
  <si>
    <t>DISA India Ltd</t>
  </si>
  <si>
    <t>DISAQ</t>
  </si>
  <si>
    <t>Automotive Axles Ltd</t>
  </si>
  <si>
    <t>AUTOAXLES</t>
  </si>
  <si>
    <t>Sasken Technologies Ltd</t>
  </si>
  <si>
    <t>SASKEN</t>
  </si>
  <si>
    <t>Rashi Peripherals Ltd</t>
  </si>
  <si>
    <t>RPTECH</t>
  </si>
  <si>
    <t>Pennar Industries Ltd</t>
  </si>
  <si>
    <t>PENIND</t>
  </si>
  <si>
    <t>Ram Ratna Wires Ltd</t>
  </si>
  <si>
    <t>RAMRAT</t>
  </si>
  <si>
    <t>Ge Power India Ltd</t>
  </si>
  <si>
    <t>GEPIL</t>
  </si>
  <si>
    <t>Novartis India Ltd</t>
  </si>
  <si>
    <t>NOVARTIND</t>
  </si>
  <si>
    <t>Arkade Developers Ltd</t>
  </si>
  <si>
    <t>ARKADE</t>
  </si>
  <si>
    <t>Mayur Uniquoters Ltd</t>
  </si>
  <si>
    <t>MAYURUNIQ</t>
  </si>
  <si>
    <t>SBI Gold ETF</t>
  </si>
  <si>
    <t>SETFGOLD</t>
  </si>
  <si>
    <t>Stove Kraft Ltd</t>
  </si>
  <si>
    <t>STOVEKRAFT</t>
  </si>
  <si>
    <t>Unitech Ltd</t>
  </si>
  <si>
    <t>UNITECH</t>
  </si>
  <si>
    <t>Tinna Rubber and Infrastructure Ltd</t>
  </si>
  <si>
    <t>TINNARUBR</t>
  </si>
  <si>
    <t>NIBE Ltd</t>
  </si>
  <si>
    <t>NIBE</t>
  </si>
  <si>
    <t>Pondy Oxides and Chemicals Ltd</t>
  </si>
  <si>
    <t>POCL</t>
  </si>
  <si>
    <t>Indo Tech Transformers Ltd</t>
  </si>
  <si>
    <t>INDOTECH</t>
  </si>
  <si>
    <t>Veritas (India) Ltd</t>
  </si>
  <si>
    <t>VERITAS</t>
  </si>
  <si>
    <t>Prataap Snacks Ltd</t>
  </si>
  <si>
    <t>DIAMONDYD</t>
  </si>
  <si>
    <t>NRB Bearings Ltd</t>
  </si>
  <si>
    <t>NRBBEARING</t>
  </si>
  <si>
    <t>SMS Pharmaceuticals Ltd</t>
  </si>
  <si>
    <t>SMSPHARMA</t>
  </si>
  <si>
    <t>Sai Silks (Kalamandir) Ltd</t>
  </si>
  <si>
    <t>KALAMANDIR</t>
  </si>
  <si>
    <t>SML Isuzu Ltd</t>
  </si>
  <si>
    <t>SMLISUZU</t>
  </si>
  <si>
    <t>Nippon India ETF Nifty 1D Rate Liquid BeES</t>
  </si>
  <si>
    <t>LIQUIDBEES</t>
  </si>
  <si>
    <t>Rane Holdings Ltd</t>
  </si>
  <si>
    <t>RANEHOLDIN</t>
  </si>
  <si>
    <t>Venky's (India) Ltd</t>
  </si>
  <si>
    <t>VENKEYS</t>
  </si>
  <si>
    <t>Meghmani Organics Ltd</t>
  </si>
  <si>
    <t>MOL</t>
  </si>
  <si>
    <t>HLE Glascoat Ltd</t>
  </si>
  <si>
    <t>HLEGLAS</t>
  </si>
  <si>
    <t>Landmark Cars Ltd</t>
  </si>
  <si>
    <t>LANDMARK</t>
  </si>
  <si>
    <t>Confidence Petroleum India Ltd</t>
  </si>
  <si>
    <t>CONFIPET</t>
  </si>
  <si>
    <t>RIR Power Electronics Ltd</t>
  </si>
  <si>
    <t>RIR</t>
  </si>
  <si>
    <t>Insecticides (India) Ltd</t>
  </si>
  <si>
    <t>INSECTICID</t>
  </si>
  <si>
    <t>Owais Metal and Mineral Processing Ltd</t>
  </si>
  <si>
    <t>OWAIS</t>
  </si>
  <si>
    <t>Baazar Style Retail Ltd</t>
  </si>
  <si>
    <t>STYLEBAAZA</t>
  </si>
  <si>
    <t>SG Finserve Ltd</t>
  </si>
  <si>
    <t>SGFIN</t>
  </si>
  <si>
    <t>Hindware Home Innovation Ltd</t>
  </si>
  <si>
    <t>HINDWAREAP</t>
  </si>
  <si>
    <t>John Cockerill India Ltd</t>
  </si>
  <si>
    <t>COCKERILL</t>
  </si>
  <si>
    <t>Industrial Machinery &amp; Supplies &amp; Components</t>
  </si>
  <si>
    <t>Themis Medicare Ltd</t>
  </si>
  <si>
    <t>THEMISMED</t>
  </si>
  <si>
    <t>BF Investment Ltd</t>
  </si>
  <si>
    <t>BFINVEST</t>
  </si>
  <si>
    <t>Thejo Engineering Ltd</t>
  </si>
  <si>
    <t>THEJO</t>
  </si>
  <si>
    <t>Shalby Ltd</t>
  </si>
  <si>
    <t>SHALBY</t>
  </si>
  <si>
    <t>Aeroflex Industries Ltd</t>
  </si>
  <si>
    <t>AEROFLEX</t>
  </si>
  <si>
    <t>Dolphin Offshore Enterprises (India) Ltd</t>
  </si>
  <si>
    <t>DOLPHIN</t>
  </si>
  <si>
    <t>Vindhya Telelinks Ltd</t>
  </si>
  <si>
    <t>VINDHYATEL</t>
  </si>
  <si>
    <t>Dolat Algotech Ltd</t>
  </si>
  <si>
    <t>DOLATALGO</t>
  </si>
  <si>
    <t>Xpro India Ltd</t>
  </si>
  <si>
    <t>XPROINDIA</t>
  </si>
  <si>
    <t>ideaForge Technology Ltd</t>
  </si>
  <si>
    <t>IDEAFORGE</t>
  </si>
  <si>
    <t>Dr Agarwal's Eye Hospital Ltd</t>
  </si>
  <si>
    <t>DRAGARWQ</t>
  </si>
  <si>
    <t>Premier Explosives Ltd</t>
  </si>
  <si>
    <t>PREMEXPLN</t>
  </si>
  <si>
    <t>Kesar India Ltd</t>
  </si>
  <si>
    <t>KESAR</t>
  </si>
  <si>
    <t>Real Estate Development</t>
  </si>
  <si>
    <t>Mold-Tek Packaging Ltd</t>
  </si>
  <si>
    <t>MOLDTKPAC</t>
  </si>
  <si>
    <t>Ashapura Minechem Ltd</t>
  </si>
  <si>
    <t>ASHAPURMIN</t>
  </si>
  <si>
    <t>Accelya Solutions India Ltd</t>
  </si>
  <si>
    <t>ACCELYA</t>
  </si>
  <si>
    <t>Dreamfolks Services Ltd</t>
  </si>
  <si>
    <t>DREAMFOLKS</t>
  </si>
  <si>
    <t>Welspun Specialty Solutions Ltd</t>
  </si>
  <si>
    <t>WELSPLSOL</t>
  </si>
  <si>
    <t>Parag Milk Foods Ltd</t>
  </si>
  <si>
    <t>PARAGMILK</t>
  </si>
  <si>
    <t>Nitin Spinners Ltd</t>
  </si>
  <si>
    <t>NITINSPIN</t>
  </si>
  <si>
    <t>Ravindra Energy Ltd</t>
  </si>
  <si>
    <t>RELTD</t>
  </si>
  <si>
    <t>Platinum Industries Ltd</t>
  </si>
  <si>
    <t>PLATIND</t>
  </si>
  <si>
    <t>PSP Projects Ltd</t>
  </si>
  <si>
    <t>PSPPROJECT</t>
  </si>
  <si>
    <t>JITF Infralogistics Ltd</t>
  </si>
  <si>
    <t>JITFINFRA</t>
  </si>
  <si>
    <t>HMA Agro Industries Ltd</t>
  </si>
  <si>
    <t>HMAAGRO</t>
  </si>
  <si>
    <t>Lumax Industries Ltd</t>
  </si>
  <si>
    <t>LUMAXIND</t>
  </si>
  <si>
    <t>TechNVision Ventures Ltd</t>
  </si>
  <si>
    <t>TECHNVISN</t>
  </si>
  <si>
    <t>Antony Waste Handling Cell Ltd</t>
  </si>
  <si>
    <t>AWHCL</t>
  </si>
  <si>
    <t>S.P.Apparels Ltd</t>
  </si>
  <si>
    <t>SPAL</t>
  </si>
  <si>
    <t>ECOS (India) Mobility &amp; Hospitality Ltd</t>
  </si>
  <si>
    <t>ECOSMOBLTY</t>
  </si>
  <si>
    <t>MM Forgings Ltd</t>
  </si>
  <si>
    <t>MMFL</t>
  </si>
  <si>
    <t>EIH Associated Hotels Ltd</t>
  </si>
  <si>
    <t>EIHAHOTELS</t>
  </si>
  <si>
    <t>Vidhi Specialty Food Ingredients Ltd</t>
  </si>
  <si>
    <t>VIDHIING</t>
  </si>
  <si>
    <t>Goodyear India Ltd</t>
  </si>
  <si>
    <t>GOODYEAR</t>
  </si>
  <si>
    <t>Mangalam Cement Ltd</t>
  </si>
  <si>
    <t>MANGLMCEM</t>
  </si>
  <si>
    <t>Agro Tech Foods Ltd</t>
  </si>
  <si>
    <t>ATFL</t>
  </si>
  <si>
    <t>Dish TV India Ltd</t>
  </si>
  <si>
    <t>DISHTV</t>
  </si>
  <si>
    <t>Carysil Ltd</t>
  </si>
  <si>
    <t>CARYSIL</t>
  </si>
  <si>
    <t>Indian Hume Pipe Company Ltd</t>
  </si>
  <si>
    <t>INDIANHUME</t>
  </si>
  <si>
    <t>IOL Chemicals and Pharmaceuticals Ltd</t>
  </si>
  <si>
    <t>IOLCP</t>
  </si>
  <si>
    <t>Cupid Ltd</t>
  </si>
  <si>
    <t>CUPID</t>
  </si>
  <si>
    <t>Igarashi Motors India Ltd</t>
  </si>
  <si>
    <t>IGARASHI</t>
  </si>
  <si>
    <t>Panacea Biotec Ltd</t>
  </si>
  <si>
    <t>PANACEABIO</t>
  </si>
  <si>
    <t>DEN Networks Ltd</t>
  </si>
  <si>
    <t>DEN</t>
  </si>
  <si>
    <t>Centum Electronics Ltd</t>
  </si>
  <si>
    <t>CENTUM</t>
  </si>
  <si>
    <t>Sanghi Industries Ltd</t>
  </si>
  <si>
    <t>SANGHIIND</t>
  </si>
  <si>
    <t>Ugro Capital Ltd</t>
  </si>
  <si>
    <t>UGROCAP</t>
  </si>
  <si>
    <t>ESAF Small Finance Bank Limited</t>
  </si>
  <si>
    <t>ESAFSFB</t>
  </si>
  <si>
    <t>Ador Welding Ltd</t>
  </si>
  <si>
    <t>ADORWELD</t>
  </si>
  <si>
    <t>Universal Cables Ltd</t>
  </si>
  <si>
    <t>UNIVCABLES</t>
  </si>
  <si>
    <t>Media Matrix Worldwide Ltd</t>
  </si>
  <si>
    <t>MMWL</t>
  </si>
  <si>
    <t>India Pesticides Ltd</t>
  </si>
  <si>
    <t>IPL</t>
  </si>
  <si>
    <t>Saraswati Commercial (India) Ltd</t>
  </si>
  <si>
    <t>ZSARACOM</t>
  </si>
  <si>
    <t>Panama Petrochem Ltd</t>
  </si>
  <si>
    <t>PANAMAPET</t>
  </si>
  <si>
    <t>Systematix Corporate Services Ltd</t>
  </si>
  <si>
    <t>SYSTMTXC</t>
  </si>
  <si>
    <t>Tarsons Products Ltd</t>
  </si>
  <si>
    <t>TARSONS</t>
  </si>
  <si>
    <t>Vardhman Special Steels Ltd</t>
  </si>
  <si>
    <t>VSSL</t>
  </si>
  <si>
    <t>Orient Green Power Company Ltd</t>
  </si>
  <si>
    <t>GREENPOWER</t>
  </si>
  <si>
    <t>Federal-Mogul Goetze (India) Ltd</t>
  </si>
  <si>
    <t>FMGOETZE</t>
  </si>
  <si>
    <t>NIIT Ltd</t>
  </si>
  <si>
    <t>NIITLTD</t>
  </si>
  <si>
    <t>Alpex Solar Ltd</t>
  </si>
  <si>
    <t>ALPEXSOLAR</t>
  </si>
  <si>
    <t>Barbeque-Nation Hospitality Ltd</t>
  </si>
  <si>
    <t>BARBEQUE</t>
  </si>
  <si>
    <t>PIX Transmissions Ltd</t>
  </si>
  <si>
    <t>PIXTRANS</t>
  </si>
  <si>
    <t>Fusion Finance Ltd</t>
  </si>
  <si>
    <t>FUSION</t>
  </si>
  <si>
    <t>TIL Ltd</t>
  </si>
  <si>
    <t>TIL</t>
  </si>
  <si>
    <t>Paramount Communications Ltd</t>
  </si>
  <si>
    <t>PARACABLES</t>
  </si>
  <si>
    <t>Ramco Industries Ltd</t>
  </si>
  <si>
    <t>RAMCOIND</t>
  </si>
  <si>
    <t>Windlas Biotech Ltd</t>
  </si>
  <si>
    <t>WINDLAS</t>
  </si>
  <si>
    <t>ICICI Prudential Nifty 50 ETF</t>
  </si>
  <si>
    <t>NIFTYIETF</t>
  </si>
  <si>
    <t>Sanstar Ltd</t>
  </si>
  <si>
    <t>SANSTAR</t>
  </si>
  <si>
    <t>TTK Healthcare Ltd</t>
  </si>
  <si>
    <t>TTKHLTCARE</t>
  </si>
  <si>
    <t>Pnb Gilts Ltd</t>
  </si>
  <si>
    <t>PNBGILTS</t>
  </si>
  <si>
    <t>MIC Electronics Ltd</t>
  </si>
  <si>
    <t>MICEL</t>
  </si>
  <si>
    <t>Deccan Gold Mines Ltd</t>
  </si>
  <si>
    <t>DECNGOLD</t>
  </si>
  <si>
    <t>Axiscades Technologies Ltd</t>
  </si>
  <si>
    <t>AXISCADES</t>
  </si>
  <si>
    <t>Apollo Pipes Ltd</t>
  </si>
  <si>
    <t>APOLLOPIPE</t>
  </si>
  <si>
    <t>Amrutanjan Health Care Ltd</t>
  </si>
  <si>
    <t>AMRUTANJAN</t>
  </si>
  <si>
    <t>Omaxe Ltd</t>
  </si>
  <si>
    <t>OMAXE</t>
  </si>
  <si>
    <t>Huhtamaki India Ltd</t>
  </si>
  <si>
    <t>HUHTAMAKI</t>
  </si>
  <si>
    <t>Gandhar Oil Refinery (INDIA) Ltd</t>
  </si>
  <si>
    <t>GANDHAR</t>
  </si>
  <si>
    <t>Yasho Industries Ltd</t>
  </si>
  <si>
    <t>YASHO</t>
  </si>
  <si>
    <t>Jindal Drilling and Industries Ltd</t>
  </si>
  <si>
    <t>JINDRILL</t>
  </si>
  <si>
    <t>Rupa &amp; Company Ltd</t>
  </si>
  <si>
    <t>RUPA</t>
  </si>
  <si>
    <t>Astec Lifesciences Ltd</t>
  </si>
  <si>
    <t>ASTEC</t>
  </si>
  <si>
    <t>Mukand Ltd</t>
  </si>
  <si>
    <t>MUKANDLTD</t>
  </si>
  <si>
    <t>Alicon Castalloy Ltd</t>
  </si>
  <si>
    <t>ALICON</t>
  </si>
  <si>
    <t>IKIO Lighting Ltd</t>
  </si>
  <si>
    <t>IKIO</t>
  </si>
  <si>
    <t>Wonder Electricals Ltd</t>
  </si>
  <si>
    <t>WEL</t>
  </si>
  <si>
    <t>Nelco Ltd</t>
  </si>
  <si>
    <t>NELCO</t>
  </si>
  <si>
    <t>JISLDVREQS</t>
  </si>
  <si>
    <t>Hind Rectifiers Ltd</t>
  </si>
  <si>
    <t>HIRECT</t>
  </si>
  <si>
    <t>Rama Steel Tubes Ltd</t>
  </si>
  <si>
    <t>RAMASTEEL</t>
  </si>
  <si>
    <t>GKW Ltd</t>
  </si>
  <si>
    <t>GKWLIMITED</t>
  </si>
  <si>
    <t>IFGL Refractories Ltd</t>
  </si>
  <si>
    <t>IFGLEXPOR</t>
  </si>
  <si>
    <t>Kiri Industries Ltd</t>
  </si>
  <si>
    <t>KIRIINDUS</t>
  </si>
  <si>
    <t>Heranba Industries Ltd</t>
  </si>
  <si>
    <t>HERANBA</t>
  </si>
  <si>
    <t>Ceinsys Tech Ltd</t>
  </si>
  <si>
    <t>CEINSYSTECH</t>
  </si>
  <si>
    <t>Cropster Agro Ltd</t>
  </si>
  <si>
    <t>CROPSTER</t>
  </si>
  <si>
    <t>Food Distributors</t>
  </si>
  <si>
    <t>Oriental Aromatics Ltd</t>
  </si>
  <si>
    <t>OAL</t>
  </si>
  <si>
    <t>Everest Kanto Cylinder Ltd</t>
  </si>
  <si>
    <t>EKC</t>
  </si>
  <si>
    <t>Kilburn Engineering Ltd</t>
  </si>
  <si>
    <t>KLBRENG-B</t>
  </si>
  <si>
    <t>Som Distilleries and Breweries Ltd</t>
  </si>
  <si>
    <t>SDBL</t>
  </si>
  <si>
    <t>Man Industries (India) Ltd</t>
  </si>
  <si>
    <t>MANINDS</t>
  </si>
  <si>
    <t>TAJ GVK Hotels and Resorts Ltd</t>
  </si>
  <si>
    <t>TAJGVK</t>
  </si>
  <si>
    <t>Sahasra Electronic Solutions Ltd</t>
  </si>
  <si>
    <t>SAHASRA</t>
  </si>
  <si>
    <t>Hester Biosciences Ltd</t>
  </si>
  <si>
    <t>HESTERBIO</t>
  </si>
  <si>
    <t>Abans Holdings Ltd</t>
  </si>
  <si>
    <t>AHL</t>
  </si>
  <si>
    <t>Unicommerce eSolutions Ltd</t>
  </si>
  <si>
    <t>UNIECOM</t>
  </si>
  <si>
    <t>Veranda Learning Solutions Ltd</t>
  </si>
  <si>
    <t>VERANDA</t>
  </si>
  <si>
    <t>HIL Ltd</t>
  </si>
  <si>
    <t>HIL</t>
  </si>
  <si>
    <t>Excel Industries Ltd</t>
  </si>
  <si>
    <t>EXCELINDUS</t>
  </si>
  <si>
    <t>Uniparts India Ltd</t>
  </si>
  <si>
    <t>UNIPARTS</t>
  </si>
  <si>
    <t>Gocl Corporation Ltd</t>
  </si>
  <si>
    <t>GOCLCORP</t>
  </si>
  <si>
    <t>Apcotex Industries Ltd</t>
  </si>
  <si>
    <t>APCOTEXIND</t>
  </si>
  <si>
    <t>Tanfac Industries Ltd</t>
  </si>
  <si>
    <t>TANFACIND</t>
  </si>
  <si>
    <t>Knowledge Marine &amp; Engineering Works Ltd</t>
  </si>
  <si>
    <t>KMEW</t>
  </si>
  <si>
    <t>Marine Transportation</t>
  </si>
  <si>
    <t>Kody Technolab Ltd</t>
  </si>
  <si>
    <t>KODYTECH</t>
  </si>
  <si>
    <t>Sirca Paints India Ltd</t>
  </si>
  <si>
    <t>SIRCA</t>
  </si>
  <si>
    <t>D Link (India) Limited</t>
  </si>
  <si>
    <t>DLINKINDIA</t>
  </si>
  <si>
    <t>Divgi TorqTransfer Systems Ltd</t>
  </si>
  <si>
    <t>DIVGIITTS</t>
  </si>
  <si>
    <t>Tatva Chintan Pharma Chem Ltd</t>
  </si>
  <si>
    <t>TATVA</t>
  </si>
  <si>
    <t>Master Trust Ltd</t>
  </si>
  <si>
    <t>MASTERTR</t>
  </si>
  <si>
    <t>Navkar Corporation Ltd</t>
  </si>
  <si>
    <t>NAVKARCORP</t>
  </si>
  <si>
    <t>Mercury Ev-Tech Ltd</t>
  </si>
  <si>
    <t>MERCURYEV</t>
  </si>
  <si>
    <t>Kotak Gold Etf</t>
  </si>
  <si>
    <t>GOLD1</t>
  </si>
  <si>
    <t>Himatsingka Seide Ltd</t>
  </si>
  <si>
    <t>HIMATSEIDE</t>
  </si>
  <si>
    <t>Andhra Paper Ltd</t>
  </si>
  <si>
    <t>ANDHRAPAP</t>
  </si>
  <si>
    <t>Dynamic Cables Ltd</t>
  </si>
  <si>
    <t>DYCL</t>
  </si>
  <si>
    <t>Madhya Bharat Agro Products Ltd</t>
  </si>
  <si>
    <t>MBAPL</t>
  </si>
  <si>
    <t>Cosmo First Ltd</t>
  </si>
  <si>
    <t>COSMOFIRST</t>
  </si>
  <si>
    <t>Andrew Yule &amp; Co Ltd</t>
  </si>
  <si>
    <t>ANDREWYU</t>
  </si>
  <si>
    <t>BLS E-Services Ltd</t>
  </si>
  <si>
    <t>BLSE</t>
  </si>
  <si>
    <t>Elpro International Ltd</t>
  </si>
  <si>
    <t>ELPROINTL</t>
  </si>
  <si>
    <t>Sangam (India) Ltd</t>
  </si>
  <si>
    <t>SANGAMIND</t>
  </si>
  <si>
    <t>Jagran Prakashan Ltd</t>
  </si>
  <si>
    <t>JAGRAN</t>
  </si>
  <si>
    <t>Suratwwala Business Group Ltd</t>
  </si>
  <si>
    <t>SBGLP</t>
  </si>
  <si>
    <t>HDFC Gold Exchange Traded Fund</t>
  </si>
  <si>
    <t>HDFCGOLD</t>
  </si>
  <si>
    <t>ICICI Prudential Gold ETF</t>
  </si>
  <si>
    <t>GOLDIETF</t>
  </si>
  <si>
    <t>Cantabil Retail India Ltd</t>
  </si>
  <si>
    <t>CANTABIL</t>
  </si>
  <si>
    <t>Nippon India ETF Nifty Next 50 Junior BeES</t>
  </si>
  <si>
    <t>JUNIORBEES</t>
  </si>
  <si>
    <t>Advait Energy Transitions Ltd</t>
  </si>
  <si>
    <t>ADVAIT</t>
  </si>
  <si>
    <t>Electrical Components &amp; Equipment</t>
  </si>
  <si>
    <t>Expleo Solutions Ltd</t>
  </si>
  <si>
    <t>EXPLEOSOL</t>
  </si>
  <si>
    <t>MSP Steel &amp; Power Ltd</t>
  </si>
  <si>
    <t>MSPL</t>
  </si>
  <si>
    <t>Fedders Holding Ltd</t>
  </si>
  <si>
    <t>FEDDERSHOL</t>
  </si>
  <si>
    <t>Talbros Automotive Components Ltd</t>
  </si>
  <si>
    <t>TALBROAUTO</t>
  </si>
  <si>
    <t>Seshasayee Paper and Boards Ltd</t>
  </si>
  <si>
    <t>SESHAPAPER</t>
  </si>
  <si>
    <t>NDR Auto Components Ltd</t>
  </si>
  <si>
    <t>NDRAUTO</t>
  </si>
  <si>
    <t>Beta Drugs Ltd</t>
  </si>
  <si>
    <t>BETA</t>
  </si>
  <si>
    <t>G M Breweries Ltd</t>
  </si>
  <si>
    <t>GMBREW</t>
  </si>
  <si>
    <t>Salzer Electronics Ltd</t>
  </si>
  <si>
    <t>SALZERELEC</t>
  </si>
  <si>
    <t>Mufin Green Finance Ltd</t>
  </si>
  <si>
    <t>MUFIN</t>
  </si>
  <si>
    <t>Matrimony.Com Ltd</t>
  </si>
  <si>
    <t>MATRIMONY</t>
  </si>
  <si>
    <t>Lotus Chocolate Company Ltd</t>
  </si>
  <si>
    <t>LOTUSCHO</t>
  </si>
  <si>
    <t>Camlin Fine Sciences Ltd</t>
  </si>
  <si>
    <t>CAMLINFINE</t>
  </si>
  <si>
    <t>Sterling Tools Ltd</t>
  </si>
  <si>
    <t>STERTOOLS</t>
  </si>
  <si>
    <t>Swelect Energy Systems Ltd</t>
  </si>
  <si>
    <t>SWELECTES</t>
  </si>
  <si>
    <t>Shriram Properties Ltd</t>
  </si>
  <si>
    <t>SHRIRAMPPS</t>
  </si>
  <si>
    <t>DEE Development Engineers Ltd</t>
  </si>
  <si>
    <t>DEEDEV</t>
  </si>
  <si>
    <t>B L Kashyap and Sons Ltd</t>
  </si>
  <si>
    <t>BLKASHYAP</t>
  </si>
  <si>
    <t>Bajaj Steel Industries Ltd</t>
  </si>
  <si>
    <t>BAJAJST</t>
  </si>
  <si>
    <t>GRP Ltd</t>
  </si>
  <si>
    <t>GRPLTD</t>
  </si>
  <si>
    <t>Timex Group India Ltd</t>
  </si>
  <si>
    <t>TIMEX</t>
  </si>
  <si>
    <t>Everest Industries Ltd</t>
  </si>
  <si>
    <t>EVERESTIND</t>
  </si>
  <si>
    <t>Balmer Lawrie Investments Ltd</t>
  </si>
  <si>
    <t>BLIL</t>
  </si>
  <si>
    <t>Jyoti Resins and Adhesives Ltd</t>
  </si>
  <si>
    <t>JYOTIRES</t>
  </si>
  <si>
    <t>Bigbloc Construction Ltd</t>
  </si>
  <si>
    <t>BIGBLOC</t>
  </si>
  <si>
    <t>Satin Creditcare Network Ltd</t>
  </si>
  <si>
    <t>SATIN</t>
  </si>
  <si>
    <t>Godavari Biorefineries Ltd</t>
  </si>
  <si>
    <t>GODAVARIB</t>
  </si>
  <si>
    <t>Walchandnagar Industries Ltd</t>
  </si>
  <si>
    <t>WALCHANNAG</t>
  </si>
  <si>
    <t>Eco Recycling Ltd</t>
  </si>
  <si>
    <t>ECORECO</t>
  </si>
  <si>
    <t>I G Petrochemicals Ltd</t>
  </si>
  <si>
    <t>IGPL</t>
  </si>
  <si>
    <t>Chaman Lal Setia Exports Ltd</t>
  </si>
  <si>
    <t>CLSEL</t>
  </si>
  <si>
    <t>India Power Corporation Ltd</t>
  </si>
  <si>
    <t>DPSCLTD</t>
  </si>
  <si>
    <t>GNA Axles Ltd</t>
  </si>
  <si>
    <t>GNA</t>
  </si>
  <si>
    <t>Hariom Pipe Industries Ltd</t>
  </si>
  <si>
    <t>HARIOMPIPE</t>
  </si>
  <si>
    <t>Renaissance Global Ltd</t>
  </si>
  <si>
    <t>RGL</t>
  </si>
  <si>
    <t>Tribhovandas Bhimji Zaveri Ltd</t>
  </si>
  <si>
    <t>TBZ</t>
  </si>
  <si>
    <t>Suyog Telematics Ltd</t>
  </si>
  <si>
    <t>SUYOG</t>
  </si>
  <si>
    <t>GPT Infraprojects Ltd</t>
  </si>
  <si>
    <t>GPTINFRA</t>
  </si>
  <si>
    <t>Mangalore Chemicals and Fertilisers Ltd</t>
  </si>
  <si>
    <t>MANGCHEFER</t>
  </si>
  <si>
    <t>ASM Technologies Ltd</t>
  </si>
  <si>
    <t>ASMTEC</t>
  </si>
  <si>
    <t>Yatra Online Ltd</t>
  </si>
  <si>
    <t>YATRA</t>
  </si>
  <si>
    <t>Wheels India Ltd</t>
  </si>
  <si>
    <t>WHEELS</t>
  </si>
  <si>
    <t>Syncom Formulations (India) Ltd</t>
  </si>
  <si>
    <t>SYNCOMF</t>
  </si>
  <si>
    <t>Kokuyo Camlin Ltd</t>
  </si>
  <si>
    <t>KOKUYOCMLN</t>
  </si>
  <si>
    <t>Roto Pumps Ltd</t>
  </si>
  <si>
    <t>ROTO</t>
  </si>
  <si>
    <t>Brightcom Group Ltd</t>
  </si>
  <si>
    <t>BCG</t>
  </si>
  <si>
    <t>Udaipur Cement Works Ltd</t>
  </si>
  <si>
    <t>UDAICEMENT</t>
  </si>
  <si>
    <t>Jaiprakash Associates Ltd</t>
  </si>
  <si>
    <t>JPASSOCIAT</t>
  </si>
  <si>
    <t>Sportking India Ltd</t>
  </si>
  <si>
    <t>SPORTKING</t>
  </si>
  <si>
    <t>Borosil Scientific Ltd</t>
  </si>
  <si>
    <t>BOROSCI</t>
  </si>
  <si>
    <t>Bombay Super Hybrid Seeds Ltd</t>
  </si>
  <si>
    <t>BSHSL</t>
  </si>
  <si>
    <t>Filatex India Ltd</t>
  </si>
  <si>
    <t>FILATEX</t>
  </si>
  <si>
    <t>Associated Alcohols &amp; Breweries Ltd</t>
  </si>
  <si>
    <t>ASALCBR</t>
  </si>
  <si>
    <t>Reliance Industrial Infrastructure Ltd</t>
  </si>
  <si>
    <t>RIIL</t>
  </si>
  <si>
    <t>Praveg Ltd</t>
  </si>
  <si>
    <t>PRAVEG</t>
  </si>
  <si>
    <t>Atul Auto Ltd</t>
  </si>
  <si>
    <t>ATULAUTO</t>
  </si>
  <si>
    <t>Three Wheelers</t>
  </si>
  <si>
    <t>GTPL Hathway Ltd</t>
  </si>
  <si>
    <t>GTPL</t>
  </si>
  <si>
    <t>Sigachi Industries Ltd</t>
  </si>
  <si>
    <t>SIGACHI</t>
  </si>
  <si>
    <t>Solex Energy Ltd</t>
  </si>
  <si>
    <t>SOLEX</t>
  </si>
  <si>
    <t>BCL Industries Ltd</t>
  </si>
  <si>
    <t>BCLIND</t>
  </si>
  <si>
    <t>Irm Energy Ltd</t>
  </si>
  <si>
    <t>IRMENERGY</t>
  </si>
  <si>
    <t>Wealth First Portfolio Managers Ltd</t>
  </si>
  <si>
    <t>WEALTH</t>
  </si>
  <si>
    <t>Monte Carlo Fashions Ltd</t>
  </si>
  <si>
    <t>MONTECARLO</t>
  </si>
  <si>
    <t>Dynacons Systems and Solutions Ltd</t>
  </si>
  <si>
    <t>DSSL</t>
  </si>
  <si>
    <t>Paushak Ltd</t>
  </si>
  <si>
    <t>PAUSHAKLTD</t>
  </si>
  <si>
    <t>Sadhana Nitro Chem Ltd</t>
  </si>
  <si>
    <t>SADHNANIQ</t>
  </si>
  <si>
    <t>Simplex Infrastructures Ltd</t>
  </si>
  <si>
    <t>SIMPLEXINF</t>
  </si>
  <si>
    <t>Zota Health Care Ltd</t>
  </si>
  <si>
    <t>ZOTA</t>
  </si>
  <si>
    <t>Capital India Finance Ltd</t>
  </si>
  <si>
    <t>CIFL</t>
  </si>
  <si>
    <t>Agarwal Industrial Corporation Ltd</t>
  </si>
  <si>
    <t>AGARIND</t>
  </si>
  <si>
    <t>Steelcast Ltd</t>
  </si>
  <si>
    <t>STEELCAS</t>
  </si>
  <si>
    <t>Southern Petrochemical Industries Corporation Ltd</t>
  </si>
  <si>
    <t>SPIC</t>
  </si>
  <si>
    <t>SPML Infra Ltd</t>
  </si>
  <si>
    <t>SPMLINFRA</t>
  </si>
  <si>
    <t>Dcm Shriram Industries Ltd</t>
  </si>
  <si>
    <t>DCMSRIND</t>
  </si>
  <si>
    <t>Suryoday Small Finance Bank Ltd</t>
  </si>
  <si>
    <t>SURYODAY</t>
  </si>
  <si>
    <t>Om Infra Ltd</t>
  </si>
  <si>
    <t>OMINFRAL</t>
  </si>
  <si>
    <t>Panorama Studios International Ltd</t>
  </si>
  <si>
    <t>PANORAMA</t>
  </si>
  <si>
    <t>VL E-Governance &amp; IT Solutions Ltd</t>
  </si>
  <si>
    <t>VLEGOV</t>
  </si>
  <si>
    <t>Ramco Systems Ltd</t>
  </si>
  <si>
    <t>RAMCOSYS</t>
  </si>
  <si>
    <t>India Nippon Electricals Ltd</t>
  </si>
  <si>
    <t>INDNIPPON</t>
  </si>
  <si>
    <t>Jagsonpal Pharmaceuticals Ltd</t>
  </si>
  <si>
    <t>JAGSNPHARM</t>
  </si>
  <si>
    <t>Oriental Rail Infrastructure Ltd</t>
  </si>
  <si>
    <t>ORIRAIL</t>
  </si>
  <si>
    <t>Mishtann Foods Ltd</t>
  </si>
  <si>
    <t>MISHTANN</t>
  </si>
  <si>
    <t>Asian Energy Services Ltd</t>
  </si>
  <si>
    <t>ASIANENE</t>
  </si>
  <si>
    <t>Amines and Plasticizers Ltd</t>
  </si>
  <si>
    <t>AMNPLST</t>
  </si>
  <si>
    <t>5Paisa Capital Ltd</t>
  </si>
  <si>
    <t>5PAISA</t>
  </si>
  <si>
    <t>Z F Steering Gear (India) Ltd</t>
  </si>
  <si>
    <t>ZFSTEERING</t>
  </si>
  <si>
    <t>Jaykay Enterprises Ltd</t>
  </si>
  <si>
    <t>JAYKAY</t>
  </si>
  <si>
    <t>Madras Fertilizers Ltd</t>
  </si>
  <si>
    <t>MADRASFERT</t>
  </si>
  <si>
    <t>Bharat Wire Ropes Ltd</t>
  </si>
  <si>
    <t>BHARATWIRE</t>
  </si>
  <si>
    <t>Hi-Tech Gears Ltd</t>
  </si>
  <si>
    <t>HITECHGEAR</t>
  </si>
  <si>
    <t>Rane (Madras) Ltd</t>
  </si>
  <si>
    <t>RML</t>
  </si>
  <si>
    <t>Peninsula Land Ltd</t>
  </si>
  <si>
    <t>PENINLAND</t>
  </si>
  <si>
    <t>Hexa Tradex Ltd</t>
  </si>
  <si>
    <t>HEXATRADEX</t>
  </si>
  <si>
    <t>Dhunseri Ventures Ltd</t>
  </si>
  <si>
    <t>DVL</t>
  </si>
  <si>
    <t>Yuken India Ltd</t>
  </si>
  <si>
    <t>YUKEN</t>
  </si>
  <si>
    <t>Forbes Precision Tools and Machine Parts Ltd</t>
  </si>
  <si>
    <t>TOTEM</t>
  </si>
  <si>
    <t>Alldigi Tech Ltd</t>
  </si>
  <si>
    <t>ALLDIGI</t>
  </si>
  <si>
    <t>Rhetan TMT Ltd</t>
  </si>
  <si>
    <t>RHETAN</t>
  </si>
  <si>
    <t>Steel</t>
  </si>
  <si>
    <t>Arman Financial Services Ltd</t>
  </si>
  <si>
    <t>ARMANFIN</t>
  </si>
  <si>
    <t>Vintage Coffee and Beverages Ltd</t>
  </si>
  <si>
    <t>VINCOFE</t>
  </si>
  <si>
    <t>Trading Companies &amp; Distributors</t>
  </si>
  <si>
    <t>India Motor Parts &amp; Accessories Ltd</t>
  </si>
  <si>
    <t>IMPAL</t>
  </si>
  <si>
    <t>Kabra Extrusion Technik Ltd</t>
  </si>
  <si>
    <t>KABRAEXTRU</t>
  </si>
  <si>
    <t>ULTRAMARINE &amp; PIGMENTS Ltd</t>
  </si>
  <si>
    <t>ULTRAMAR</t>
  </si>
  <si>
    <t>Allied Digital Services Ltd</t>
  </si>
  <si>
    <t>ADSL</t>
  </si>
  <si>
    <t>Orient Technologies Ltd</t>
  </si>
  <si>
    <t>ORIENTTECH</t>
  </si>
  <si>
    <t>Texmaco Infrastructure &amp; Holdings Ltd</t>
  </si>
  <si>
    <t>TEXINFRA</t>
  </si>
  <si>
    <t>Danish Power Ltd</t>
  </si>
  <si>
    <t>DANISH</t>
  </si>
  <si>
    <t>Kotak Nifty 50 ETF</t>
  </si>
  <si>
    <t>NIFTY1</t>
  </si>
  <si>
    <t>Butterfly Gandhimathi Appliances Ltd</t>
  </si>
  <si>
    <t>BUTTERFLY</t>
  </si>
  <si>
    <t>Remus Pharmaceuticals Ltd</t>
  </si>
  <si>
    <t>REMUS</t>
  </si>
  <si>
    <t>Kopran Ltd</t>
  </si>
  <si>
    <t>KOPRAN</t>
  </si>
  <si>
    <t>Eimco Elecon (India) Ltd</t>
  </si>
  <si>
    <t>EIMCOELECO</t>
  </si>
  <si>
    <t>Yamuna Syndicate Ltd</t>
  </si>
  <si>
    <t>YSL</t>
  </si>
  <si>
    <t>Vertoz Ltd</t>
  </si>
  <si>
    <t>VERTOZ</t>
  </si>
  <si>
    <t>Tourism Finance Corporation of India Ltd</t>
  </si>
  <si>
    <t>TFCILTD</t>
  </si>
  <si>
    <t>SMC Global Securities Ltd</t>
  </si>
  <si>
    <t>SMCGLOBAL</t>
  </si>
  <si>
    <t>Polo Queen Industrial and Fintech Ltd</t>
  </si>
  <si>
    <t>PQIF</t>
  </si>
  <si>
    <t>Kamdhenu Ltd</t>
  </si>
  <si>
    <t>KAMDHENU</t>
  </si>
  <si>
    <t>Likhitha Infrastructure Ltd</t>
  </si>
  <si>
    <t>LIKHITHA</t>
  </si>
  <si>
    <t>Allcargo Gati Ltd</t>
  </si>
  <si>
    <t>ACLGATI</t>
  </si>
  <si>
    <t>AMIC Forging Ltd</t>
  </si>
  <si>
    <t>AMIC</t>
  </si>
  <si>
    <t>Chemfab Alkalis Ltd</t>
  </si>
  <si>
    <t>CHEMFAB</t>
  </si>
  <si>
    <t>Aurum Proptech Ltd</t>
  </si>
  <si>
    <t>AURUM</t>
  </si>
  <si>
    <t>Andhra Sugars Ltd</t>
  </si>
  <si>
    <t>ANDHRSUGAR</t>
  </si>
  <si>
    <t>Crest Ventures Ltd</t>
  </si>
  <si>
    <t>CREST</t>
  </si>
  <si>
    <t>GPT Healthcare Ltd</t>
  </si>
  <si>
    <t>GPTHEALTH</t>
  </si>
  <si>
    <t>Kellton Tech Solutions Ltd</t>
  </si>
  <si>
    <t>KELLTONTEC</t>
  </si>
  <si>
    <t>Arihant Superstructures Ltd</t>
  </si>
  <si>
    <t>ARIHANTSUP</t>
  </si>
  <si>
    <t>Spacenet Enterprises India Ltd</t>
  </si>
  <si>
    <t>SPCENET</t>
  </si>
  <si>
    <t>VLS Finance Ltd</t>
  </si>
  <si>
    <t>VLSFINANCE</t>
  </si>
  <si>
    <t>Radhika Jeweltech Ltd</t>
  </si>
  <si>
    <t>RADHIKAJWE</t>
  </si>
  <si>
    <t>Automobile Corp Of Goa Ltd</t>
  </si>
  <si>
    <t>ACGL</t>
  </si>
  <si>
    <t>Sat Industries Ltd</t>
  </si>
  <si>
    <t>SATINDLTD</t>
  </si>
  <si>
    <t>Essen Speciality Films Ltd</t>
  </si>
  <si>
    <t>ESFL</t>
  </si>
  <si>
    <t>AGI Infra Ltd</t>
  </si>
  <si>
    <t>AGIIL</t>
  </si>
  <si>
    <t>One Point One Solutions Ltd</t>
  </si>
  <si>
    <t>ONEPOINT</t>
  </si>
  <si>
    <t>Selan Exploration Technology Ltd</t>
  </si>
  <si>
    <t>SELAN</t>
  </si>
  <si>
    <t>Aaswa Trading and Exports Ltd</t>
  </si>
  <si>
    <t>TCC</t>
  </si>
  <si>
    <t>Real Estate Services</t>
  </si>
  <si>
    <t>Krishana Phoschem Ltd</t>
  </si>
  <si>
    <t>KRISHANA</t>
  </si>
  <si>
    <t>Emkay Taps and Cutting Tools Ltd</t>
  </si>
  <si>
    <t>EMKAYTOOLS</t>
  </si>
  <si>
    <t>Ester Industries Ltd</t>
  </si>
  <si>
    <t>ESTER</t>
  </si>
  <si>
    <t>Gala Precision Engineering Ltd</t>
  </si>
  <si>
    <t>GALAPREC</t>
  </si>
  <si>
    <t>JG Chemicals Ltd</t>
  </si>
  <si>
    <t>JGCHEM</t>
  </si>
  <si>
    <t>Trident Techlabs Ltd</t>
  </si>
  <si>
    <t>TECHLABS</t>
  </si>
  <si>
    <t>Veefin Solutions Ltd</t>
  </si>
  <si>
    <t>VEEFIN</t>
  </si>
  <si>
    <t>Application Software</t>
  </si>
  <si>
    <t>Fratelli Vineyards Ltd</t>
  </si>
  <si>
    <t>FRATELLI</t>
  </si>
  <si>
    <t>Ashika Credit Capital Ltd</t>
  </si>
  <si>
    <t>ASHIKA</t>
  </si>
  <si>
    <t>Ice Make Refrigeration Ltd</t>
  </si>
  <si>
    <t>ICEMAKE</t>
  </si>
  <si>
    <t>BMW Industries Ltd</t>
  </si>
  <si>
    <t>BMW</t>
  </si>
  <si>
    <t>Pakka Limited</t>
  </si>
  <si>
    <t>PAKKA</t>
  </si>
  <si>
    <t>Rishabh Instruments Ltd</t>
  </si>
  <si>
    <t>RISHABH</t>
  </si>
  <si>
    <t>Dhunseri Investments Ltd</t>
  </si>
  <si>
    <t>DHUNINV</t>
  </si>
  <si>
    <t>Arrow Greentech Ltd</t>
  </si>
  <si>
    <t>ARROWGREEN</t>
  </si>
  <si>
    <t>Lincoln Pharmaceuticals Ltd</t>
  </si>
  <si>
    <t>LINCOLN</t>
  </si>
  <si>
    <t>SAR Televenture Ltd</t>
  </si>
  <si>
    <t>SARTELE</t>
  </si>
  <si>
    <t>Steel Exchange India Ltd</t>
  </si>
  <si>
    <t>STEELXIND</t>
  </si>
  <si>
    <t>Windsor Machines Ltd</t>
  </si>
  <si>
    <t>WINDMACHIN</t>
  </si>
  <si>
    <t>Khazanchi Jewellers Ltd</t>
  </si>
  <si>
    <t>KHAZANCHI</t>
  </si>
  <si>
    <t>Apparel, Accessories &amp; Luxury Goods</t>
  </si>
  <si>
    <t>Capital Small Finance Bank Ltd</t>
  </si>
  <si>
    <t>CAPITALSFB</t>
  </si>
  <si>
    <t>Punjab Chemicals and Crop Protection Ltd</t>
  </si>
  <si>
    <t>PUNJABCHEM</t>
  </si>
  <si>
    <t>GRM Overseas Ltd</t>
  </si>
  <si>
    <t>GRMOVER</t>
  </si>
  <si>
    <t>Shree Digvijay Cement Co Ltd</t>
  </si>
  <si>
    <t>SHREDIGCEM</t>
  </si>
  <si>
    <t>Subex Ltd</t>
  </si>
  <si>
    <t>SUBEXLTD</t>
  </si>
  <si>
    <t>Munjal Auto Industries Ltd</t>
  </si>
  <si>
    <t>MUNJALAU</t>
  </si>
  <si>
    <t>CFF Fluid Control Ltd</t>
  </si>
  <si>
    <t>CFF</t>
  </si>
  <si>
    <t>Aerospace &amp; Defense</t>
  </si>
  <si>
    <t>Saurashtra Cement Ltd</t>
  </si>
  <si>
    <t>SAURASHCEM</t>
  </si>
  <si>
    <t>KMC Speciality Hospitals (India) Ltd</t>
  </si>
  <si>
    <t>KMCSHIL</t>
  </si>
  <si>
    <t>Century Enka Ltd</t>
  </si>
  <si>
    <t>CENTENKA</t>
  </si>
  <si>
    <t>Centrum Capital Ltd</t>
  </si>
  <si>
    <t>CENTRUM</t>
  </si>
  <si>
    <t>Vardhman Holdings Ltd</t>
  </si>
  <si>
    <t>VHL</t>
  </si>
  <si>
    <t>Sree Rayalaseema Hi-Strength Hypo Ltd</t>
  </si>
  <si>
    <t>SRHHYPOLTD</t>
  </si>
  <si>
    <t>Raj Rayon Industries Ltd</t>
  </si>
  <si>
    <t>RAJRILTD</t>
  </si>
  <si>
    <t>AFCOM Holdings Ltd</t>
  </si>
  <si>
    <t>AFCOM</t>
  </si>
  <si>
    <t>Air Freight &amp; Logistics</t>
  </si>
  <si>
    <t>Hardwyn India Ltd</t>
  </si>
  <si>
    <t>HARDWYN</t>
  </si>
  <si>
    <t>Building Products - Glass</t>
  </si>
  <si>
    <t>Last Mile Enterprises Ltd</t>
  </si>
  <si>
    <t>LASTMILE</t>
  </si>
  <si>
    <t>Fairchem Organics Ltd</t>
  </si>
  <si>
    <t>FAIRCHEMOR</t>
  </si>
  <si>
    <t>Western Carriers (India) Ltd</t>
  </si>
  <si>
    <t>WCIL</t>
  </si>
  <si>
    <t>Shankara Building Products Ltd</t>
  </si>
  <si>
    <t>SHANKARA</t>
  </si>
  <si>
    <t>Aym Syntex Ltd</t>
  </si>
  <si>
    <t>AYMSYNTEX</t>
  </si>
  <si>
    <t>Bliss GVS Pharma Ltd</t>
  </si>
  <si>
    <t>BLISSGVS</t>
  </si>
  <si>
    <t>Asian Star Co Ltd</t>
  </si>
  <si>
    <t>ASTAR</t>
  </si>
  <si>
    <t>Rico Auto Industries Ltd</t>
  </si>
  <si>
    <t>RICOAUTO</t>
  </si>
  <si>
    <t>Prakash Pipes Ltd</t>
  </si>
  <si>
    <t>PPL</t>
  </si>
  <si>
    <t>Pudumjee Paper Products Ltd</t>
  </si>
  <si>
    <t>PDMJEPAPER</t>
  </si>
  <si>
    <t>Mukka Proteins Ltd</t>
  </si>
  <si>
    <t>MUKKA</t>
  </si>
  <si>
    <t>Zee Media Corporation Ltd</t>
  </si>
  <si>
    <t>ZEEMEDIA</t>
  </si>
  <si>
    <t>Dhampur Sugar Mills Ltd</t>
  </si>
  <si>
    <t>DHAMPURSUG</t>
  </si>
  <si>
    <t>Creative Newtech Ltd</t>
  </si>
  <si>
    <t>CREATIVE</t>
  </si>
  <si>
    <t>Kirloskar Electric Company Ltd</t>
  </si>
  <si>
    <t>KECL</t>
  </si>
  <si>
    <t>Best Agrolife Ltd</t>
  </si>
  <si>
    <t>BESTAGRO</t>
  </si>
  <si>
    <t>Kothari Petrochemicals Ltd</t>
  </si>
  <si>
    <t>KOTHARIPET</t>
  </si>
  <si>
    <t>Wardwizard Innovations &amp; Mobility Ltd</t>
  </si>
  <si>
    <t>WARDINMOBI</t>
  </si>
  <si>
    <t>Gulshan Polyols Ltd</t>
  </si>
  <si>
    <t>GULPOLY</t>
  </si>
  <si>
    <t>Cellecor Gadgets Ltd</t>
  </si>
  <si>
    <t>CELLECOR</t>
  </si>
  <si>
    <t>Vimta Labs Ltd</t>
  </si>
  <si>
    <t>VIMTALABS</t>
  </si>
  <si>
    <t>Kernex Microsystems (India) Ltd</t>
  </si>
  <si>
    <t>KERNEX</t>
  </si>
  <si>
    <t>Finkurve Financial Services Ltd</t>
  </si>
  <si>
    <t>FINKURVE</t>
  </si>
  <si>
    <t>Vilas Transcore Ltd</t>
  </si>
  <si>
    <t>VILAS</t>
  </si>
  <si>
    <t>Avadh Sugar &amp; Energy Ltd</t>
  </si>
  <si>
    <t>AVADHSUGAR</t>
  </si>
  <si>
    <t>Heubach Colorants India Ltd</t>
  </si>
  <si>
    <t>HEUBACHIND</t>
  </si>
  <si>
    <t>Oswal Greentech Ltd</t>
  </si>
  <si>
    <t>OSWALGREEN</t>
  </si>
  <si>
    <t>Sandesh Ltd</t>
  </si>
  <si>
    <t>SANDESH</t>
  </si>
  <si>
    <t>AVT Natural Products Ltd</t>
  </si>
  <si>
    <t>AVTNPL</t>
  </si>
  <si>
    <t>TGV SRAAC Ltd</t>
  </si>
  <si>
    <t>TGVSL</t>
  </si>
  <si>
    <t>Diffusion Engineers Ltd</t>
  </si>
  <si>
    <t>DIFFNKG</t>
  </si>
  <si>
    <t>Macpower CNC Machines Ltd</t>
  </si>
  <si>
    <t>MACPOWER</t>
  </si>
  <si>
    <t>Signpost India Ltd</t>
  </si>
  <si>
    <t>SIGNPOST</t>
  </si>
  <si>
    <t>Enkei Wheels (India) Ltd</t>
  </si>
  <si>
    <t>ENKEIWHEL</t>
  </si>
  <si>
    <t>Industrial and Prudential Investment Co Ltd</t>
  </si>
  <si>
    <t>INDPRUD</t>
  </si>
  <si>
    <t>Credo Brands Marketing Ltd</t>
  </si>
  <si>
    <t>MUFTI</t>
  </si>
  <si>
    <t>Men's Clothing</t>
  </si>
  <si>
    <t>Beekay Steel Industries Ltd</t>
  </si>
  <si>
    <t>BEEKAY</t>
  </si>
  <si>
    <t>Vantage Knowledge Academy Ltd</t>
  </si>
  <si>
    <t>VKAL</t>
  </si>
  <si>
    <t>Shiva Cement Ltd</t>
  </si>
  <si>
    <t>SHIVACEM</t>
  </si>
  <si>
    <t>Kross Ltd</t>
  </si>
  <si>
    <t>KROSS</t>
  </si>
  <si>
    <t>Vascon Engineers Ltd</t>
  </si>
  <si>
    <t>VASCONEQ</t>
  </si>
  <si>
    <t>Manoj Vaibhav Gems N Jewellers Ltd</t>
  </si>
  <si>
    <t>MVGJL</t>
  </si>
  <si>
    <t>Tamilnadu Newsprint &amp; Papers Ltd</t>
  </si>
  <si>
    <t>TNPL</t>
  </si>
  <si>
    <t>Uttam Sugar Mills Ltd</t>
  </si>
  <si>
    <t>UTTAMSUGAR</t>
  </si>
  <si>
    <t>HLV Ltd</t>
  </si>
  <si>
    <t>HLVLTD</t>
  </si>
  <si>
    <t>3B Blackbio DX Ltd</t>
  </si>
  <si>
    <t>3BBLACKBIO</t>
  </si>
  <si>
    <t>Fertilizers &amp; Agricultural Chemicals</t>
  </si>
  <si>
    <t>Jagatjit Industries Ltd</t>
  </si>
  <si>
    <t>JAGAJITIND</t>
  </si>
  <si>
    <t>Xchanging Solutions Ltd</t>
  </si>
  <si>
    <t>XCHANGING</t>
  </si>
  <si>
    <t>Indo Amines Ltd</t>
  </si>
  <si>
    <t>INDOAMIN</t>
  </si>
  <si>
    <t>Ngl Fine Chem Ltd</t>
  </si>
  <si>
    <t>NGLFINE</t>
  </si>
  <si>
    <t>Electrotherm (India) Ltd</t>
  </si>
  <si>
    <t>ELECTHERM</t>
  </si>
  <si>
    <t>TV Today Network Limited</t>
  </si>
  <si>
    <t>TVTODAY</t>
  </si>
  <si>
    <t>Dwarikesh Sugar Industries Ltd</t>
  </si>
  <si>
    <t>DWARKESH</t>
  </si>
  <si>
    <t>Popular Vehicles and Services Ltd</t>
  </si>
  <si>
    <t>PVSL</t>
  </si>
  <si>
    <t>Max India Ltd</t>
  </si>
  <si>
    <t>MAXIND</t>
  </si>
  <si>
    <t>Snowman Logistics Ltd</t>
  </si>
  <si>
    <t>SNOWMAN</t>
  </si>
  <si>
    <t>Kuantum Papers Ltd</t>
  </si>
  <si>
    <t>KUANTUM</t>
  </si>
  <si>
    <t>Bajaj Healthcare Ltd</t>
  </si>
  <si>
    <t>BAJAJHCARE</t>
  </si>
  <si>
    <t>R K Swamy Ltd</t>
  </si>
  <si>
    <t>RKSWAMY</t>
  </si>
  <si>
    <t>Arihant Capital Markets Ltd</t>
  </si>
  <si>
    <t>ARIHANTCAP</t>
  </si>
  <si>
    <t>GIC Housing Finance Ltd</t>
  </si>
  <si>
    <t>GICHSGFIN</t>
  </si>
  <si>
    <t>Ksolves India Ltd</t>
  </si>
  <si>
    <t>KSOLVES</t>
  </si>
  <si>
    <t>Mafatlal Industries Ltd</t>
  </si>
  <si>
    <t>MAFATIND</t>
  </si>
  <si>
    <t>Sahana System Ltd</t>
  </si>
  <si>
    <t>SAHANA</t>
  </si>
  <si>
    <t>Cosmic CRF Ltd</t>
  </si>
  <si>
    <t>COSMICCRF</t>
  </si>
  <si>
    <t>Manali Petrochemicals Ltd</t>
  </si>
  <si>
    <t>MANALIPETC</t>
  </si>
  <si>
    <t>AGS Transact Technologies Ltd</t>
  </si>
  <si>
    <t>AGSTRA</t>
  </si>
  <si>
    <t>Control Print Ltd</t>
  </si>
  <si>
    <t>CONTROLPR</t>
  </si>
  <si>
    <t>Satia Industries Ltd</t>
  </si>
  <si>
    <t>SATIA</t>
  </si>
  <si>
    <t>Saint-Gobain Sekurit India Ltd</t>
  </si>
  <si>
    <t>SAINTGOBAIN</t>
  </si>
  <si>
    <t>Kotyark Industries Ltd</t>
  </si>
  <si>
    <t>KOTYARK</t>
  </si>
  <si>
    <t>Indo Rama Synthetics (India) Ltd</t>
  </si>
  <si>
    <t>INDORAMA</t>
  </si>
  <si>
    <t>Valiant Organics Ltd</t>
  </si>
  <si>
    <t>VALIANTORG</t>
  </si>
  <si>
    <t>Ritco Logistics Ltd</t>
  </si>
  <si>
    <t>RITCO</t>
  </si>
  <si>
    <t>Dharmaj Crop Guard Ltd</t>
  </si>
  <si>
    <t>DHARMAJ</t>
  </si>
  <si>
    <t>Investment Trust of India Ltd</t>
  </si>
  <si>
    <t>THEINVEST</t>
  </si>
  <si>
    <t>Elin Electronics Ltd</t>
  </si>
  <si>
    <t>ELIN</t>
  </si>
  <si>
    <t>Sastasundar Ventures Ltd</t>
  </si>
  <si>
    <t>SASTASUNDR</t>
  </si>
  <si>
    <t>Automotive Stampings and Assemblies Ltd</t>
  </si>
  <si>
    <t>ASAL</t>
  </si>
  <si>
    <t>Jay Bharat Maruti Ltd</t>
  </si>
  <si>
    <t>JAYBARMARU</t>
  </si>
  <si>
    <t>Indo Thai Securities Ltd</t>
  </si>
  <si>
    <t>INDOTHAI</t>
  </si>
  <si>
    <t>Ratnaveer Precision Engineering Ltd</t>
  </si>
  <si>
    <t>RATNAVEER</t>
  </si>
  <si>
    <t>Sika Interplant Systems Ltd</t>
  </si>
  <si>
    <t>SIKA</t>
  </si>
  <si>
    <t>Infobeans Technologies Ltd</t>
  </si>
  <si>
    <t>INFOBEAN</t>
  </si>
  <si>
    <t>Nelcast Ltd</t>
  </si>
  <si>
    <t>NELCAST</t>
  </si>
  <si>
    <t>Tuticorin Alkali Chemicals and Fertilizers Ltd</t>
  </si>
  <si>
    <t>TUTIALKA</t>
  </si>
  <si>
    <t>IST Ltd</t>
  </si>
  <si>
    <t>ISTLTD</t>
  </si>
  <si>
    <t>Taneja Aerospace and Aviation Ltd</t>
  </si>
  <si>
    <t>TANAA</t>
  </si>
  <si>
    <t>Prime Securities Ltd</t>
  </si>
  <si>
    <t>PRIMESECU</t>
  </si>
  <si>
    <t>Benares Hotels Ltd</t>
  </si>
  <si>
    <t>BENARAS</t>
  </si>
  <si>
    <t>New Delhi Television Ltd</t>
  </si>
  <si>
    <t>NDTV</t>
  </si>
  <si>
    <t>Sunshine Capital Ltd</t>
  </si>
  <si>
    <t>SCL</t>
  </si>
  <si>
    <t>Hazoor Multi Projects Ltd</t>
  </si>
  <si>
    <t>HAZOOR</t>
  </si>
  <si>
    <t>City Pulse Multiplex Ltd</t>
  </si>
  <si>
    <t>CPML</t>
  </si>
  <si>
    <t>Movies &amp; Entertainment</t>
  </si>
  <si>
    <t>Magadh Sugar &amp; Energy Ltd</t>
  </si>
  <si>
    <t>MAGADSUGAR</t>
  </si>
  <si>
    <t>NACL Industries Ltd</t>
  </si>
  <si>
    <t>NACLIND</t>
  </si>
  <si>
    <t>NINtec Systems Ltd</t>
  </si>
  <si>
    <t>NINSYS</t>
  </si>
  <si>
    <t>Maan Aluminium Ltd</t>
  </si>
  <si>
    <t>MAANALU</t>
  </si>
  <si>
    <t>Shree Ganesh Remedies Ltd</t>
  </si>
  <si>
    <t>SGRL</t>
  </si>
  <si>
    <t>Algoquant Fintech Ltd</t>
  </si>
  <si>
    <t>AQFINTECH</t>
  </si>
  <si>
    <t>Morganite Crucible (India) Ltd</t>
  </si>
  <si>
    <t>MORGANITE</t>
  </si>
  <si>
    <t>Ganesh Benzoplast Ltd</t>
  </si>
  <si>
    <t>GANESHBE</t>
  </si>
  <si>
    <t>PNGS Gargi Fashion Jewellery Ltd</t>
  </si>
  <si>
    <t>GARGI</t>
  </si>
  <si>
    <t>Apparel Retail</t>
  </si>
  <si>
    <t>Rushil Decor Ltd</t>
  </si>
  <si>
    <t>RUSHIL</t>
  </si>
  <si>
    <t>Aptech Ltd</t>
  </si>
  <si>
    <t>APTECHT</t>
  </si>
  <si>
    <t>Vinyas Innovative Technologies Ltd</t>
  </si>
  <si>
    <t>VINYAS</t>
  </si>
  <si>
    <t>Allcargo Terminals Ltd</t>
  </si>
  <si>
    <t>ATL</t>
  </si>
  <si>
    <t>Zuari Industries Ltd</t>
  </si>
  <si>
    <t>ZUARIIND</t>
  </si>
  <si>
    <t>Uniphos Enterprises Ltd</t>
  </si>
  <si>
    <t>UNIENTER</t>
  </si>
  <si>
    <t>Sical Logistics Ltd</t>
  </si>
  <si>
    <t>SICALLOG</t>
  </si>
  <si>
    <t>Urja Global Ltd</t>
  </si>
  <si>
    <t>URJA</t>
  </si>
  <si>
    <t>Sudarshan Pharma Industries Ltd</t>
  </si>
  <si>
    <t>SUDARSHAN</t>
  </si>
  <si>
    <t>Bharat Parenterals Ltd</t>
  </si>
  <si>
    <t>BPLPHARMA</t>
  </si>
  <si>
    <t>Ganesh Green Bharat Ltd</t>
  </si>
  <si>
    <t>GGBL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</si>
  <si>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</si>
  <si>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</si>
  <si>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</si>
  <si>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</si>
  <si>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</si>
  <si>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</si>
  <si>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</si>
  <si>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</si>
  <si>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</si>
  <si>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</si>
  <si>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</si>
  <si>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</si>
  <si>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Services</t>
  </si>
  <si>
    <t>Consumer Durables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</si>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</sst>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9DB930-6126-4DD1-9C85-43B0990384B5}" name="Table3" displayName="Table3" ref="A1:Z126" totalsRowShown="0">
  <autoFilter ref="A1:Z126" xr:uid="{9F9DB930-6126-4DD1-9C85-43B0990384B5}"/>
  <sortState xmlns:xlrd2="http://schemas.microsoft.com/office/spreadsheetml/2017/richdata2" ref="A2:Z126">
    <sortCondition ref="Z1:Z126"/>
  </sortState>
  <tableColumns count="26">
    <tableColumn id="1" xr3:uid="{6F40E366-7EE4-4BD6-BC8C-C2A6E717EEC1}" name="Sub-Sector"/>
    <tableColumn id="2" xr3:uid="{CBDBAEA9-3418-4D32-B448-23227DDBDEE4}" name="Count" dataDxfId="48">
      <calculatedColumnFormula>COUNTIFS(Table2[Sub-Sector],Table3[[#This Row],[Sub-Sector]])</calculatedColumnFormula>
    </tableColumn>
    <tableColumn id="3" xr3:uid="{DE9F2DEA-A2E2-4566-966F-9D3914DFC6CA}" name="Uptrend" dataDxfId="47">
      <calculatedColumnFormula>COUNTIFS(Table2[Sub-Sector],Table3[[#This Row],[Sub-Sector]],Table2[Uptrend],"Uptrend")/Table3[[#This Row],[Count]]</calculatedColumnFormula>
    </tableColumn>
    <tableColumn id="4" xr3:uid="{9A26F505-D523-456F-91F4-64B1F6C93F81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673F3729-B21D-4536-B77D-599F5E8DF260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ACD58486-7A26-4108-9916-0E08A44C9692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F4218BE3-F759-4382-B41E-47ACC52158DD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D42B0D38-055E-4B8B-880B-BBF2CB7F5A2B}" name="RSI" dataDxfId="42">
      <calculatedColumnFormula>COUNTIFS(Table2[Sub-Sector],Table3[[#This Row],[Sub-Sector]],Table2[RSI Exponential â€“ 14D],"&gt;=50")/Table3[[#This Row],[Count]]</calculatedColumnFormula>
    </tableColumn>
    <tableColumn id="9" xr3:uid="{D1D2B27A-B02B-436C-9AA4-B2484FE2B8BD}" name="Relative Volume" dataDxfId="41">
      <calculatedColumnFormula>COUNTIFS(Table2[Sub-Sector],Table3[[#This Row],[Sub-Sector]],Table2[Relative Volume],"&gt;=1")/Table3[[#This Row],[Count]]</calculatedColumnFormula>
    </tableColumn>
    <tableColumn id="10" xr3:uid="{4E01A341-229D-45B4-A4E9-8EF63D7E3029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5CB3340C-4A1F-4320-AAD4-EFAE43961AC3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1EEC9909-78F3-4363-9337-605992938545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32C0D54E-5F42-492D-8D34-C1E31E3B3C3D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1911C080-4CEA-4B1B-86AA-1BE5F8DED278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4BEFD607-C79F-4B23-854C-BEA7F3C0EA18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0F8F967F-D9C3-4223-B72C-9B752DD51073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1209EE26-611F-4EAA-BB55-3B14DBFE3765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D4D76451-D0D7-41E0-8D23-57ABC71B446C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B946783F-12A2-42AD-AAA6-5BD749DD54E6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441689A0-0B68-48C4-B869-964B47DCE301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78676A2B-4DA8-441D-9610-54AB34C24D76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6A6A43DE-362C-4262-AA04-8328F2B130B9}" name="Sharpe Ratio" dataDxfId="28">
      <calculatedColumnFormula>COUNTIFS(Table2[Sub-Sector],Table3[[#This Row],[Sub-Sector]],Table2[Sharpe Ratio],"&gt;=0.10")/Table3[[#This Row],[Count]]</calculatedColumnFormula>
    </tableColumn>
    <tableColumn id="23" xr3:uid="{C9AA6796-112D-43F2-B938-AB736CD350B4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104CF79E-4C00-44F5-8CB8-102DE38206B2}" name="Rank" dataDxfId="26">
      <calculatedColumnFormula>_xlfn.RANK.AVG(Table3[[#This Row],[Score]],Table3[Score],1)</calculatedColumnFormula>
    </tableColumn>
    <tableColumn id="25" xr3:uid="{9B21F2A9-D880-4A1D-BACA-6FD0EB0CA577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CB526EAD-9198-42F6-9B1B-C78501310FE7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4B0D2C-1A7C-4AB4-8914-9981A3C30709}" name="Table2" displayName="Table2" ref="A1:AV732" totalsRowShown="0">
  <sortState xmlns:xlrd2="http://schemas.microsoft.com/office/spreadsheetml/2017/richdata2" ref="A4:AV243">
    <sortCondition descending="1" ref="V1:V732"/>
  </sortState>
  <tableColumns count="48">
    <tableColumn id="1" xr3:uid="{E25F4F14-1E10-47BE-9958-3BB30CFE16C5}" name="Name"/>
    <tableColumn id="2" xr3:uid="{15F63655-2979-4BE1-B942-176D3DDB5510}" name="Ticker"/>
    <tableColumn id="3" xr3:uid="{77EC00C4-AB66-48DC-AD30-1BB2C615F904}" name="Industry"/>
    <tableColumn id="4" xr3:uid="{BB5AFA8B-81C4-48C9-ACD9-274FFAEC9723}" name="Sub-Sector"/>
    <tableColumn id="5" xr3:uid="{F4EC6F4A-8CFA-4800-BC78-FCA3247B2215}" name="Market Cap"/>
    <tableColumn id="6" xr3:uid="{C1D38E5E-09FC-4D80-8D50-24B3484B3D0C}" name="Close Price"/>
    <tableColumn id="7" xr3:uid="{33CB48AB-2C4B-4DD1-818F-575F82B95D6C}" name="1Y Return vs Nifty"/>
    <tableColumn id="18" xr3:uid="{B95D29B4-8137-4A59-8216-1EC55B3BBF9C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E344CD39-4F77-40FD-B461-4ECA242F591A}" name="1M Return vs Nifty"/>
    <tableColumn id="19" xr3:uid="{AED4E0F5-662C-4D5C-88FF-7084B6AA92CD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B39907A0-7BA2-467E-BB5C-9A8B5CB5EC89}" name="6M Return vs Nifty"/>
    <tableColumn id="20" xr3:uid="{8D368C19-FE0E-4C2F-BE5C-7A815BB6E146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81AA396F-39FA-4263-B80B-D93C4292DCD3}" name="1W Return vs Nifty"/>
    <tableColumn id="22" xr3:uid="{6631E786-83D5-4E9B-8431-8D930EDF65B4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2C50117F-B65A-4E3D-9434-D1E76A7365C2}" name="20D EMA" dataDxfId="19"/>
    <tableColumn id="11" xr3:uid="{CB8CD4B2-DE86-4D53-8597-699D13744F9C}" name="50D EMA"/>
    <tableColumn id="12" xr3:uid="{EDC32610-4782-4B69-88C0-9AA2162BC8FF}" name="200D EMA"/>
    <tableColumn id="13" xr3:uid="{161C3963-64DA-4F30-B77F-DA7359344CF2}" name="RSI Exponential â€“ 14D"/>
    <tableColumn id="25" xr3:uid="{4E374938-C08E-45E6-ABD0-0D4DFBE317BF}" name="% Price above 20 EMA" dataDxfId="18">
      <calculatedColumnFormula>(Table2[[#This Row],[Close Price]]-Table2[[#This Row],[20D EMA]])/Table2[[#This Row],[20D EMA]]</calculatedColumnFormula>
    </tableColumn>
    <tableColumn id="24" xr3:uid="{8D659CC5-BAE3-4BB4-A28C-467418B2B4D4}" name="% Price above 50 EMA" dataDxfId="17">
      <calculatedColumnFormula>(Table2[[#This Row],[Close Price]]-Table2[[#This Row],[50D EMA]])/Table2[[#This Row],[50D EMA]]</calculatedColumnFormula>
    </tableColumn>
    <tableColumn id="23" xr3:uid="{CB36A5EF-11B7-4B4C-A60D-6F8E54976A73}" name="% Price above 200 EMA" dataDxfId="16">
      <calculatedColumnFormula>(Table2[[#This Row],[Close Price]]-Table2[[#This Row],[200D EMA]])/Table2[[#This Row],[200D EMA]]</calculatedColumnFormula>
    </tableColumn>
    <tableColumn id="14" xr3:uid="{A506EE99-EDB2-4B33-947C-D2053C4D171D}" name="Relative Volume"/>
    <tableColumn id="37" xr3:uid="{1C88CC1E-A38B-493B-8AEB-43024E9D62B3}" name="Day Low" dataDxfId="15"/>
    <tableColumn id="36" xr3:uid="{DE1369BA-ED7D-4CF6-BBD6-973A9BD42E2A}" name="Day High"/>
    <tableColumn id="35" xr3:uid="{FDE686E6-EC27-4910-8C05-D0F0E5EFE6F4}" name="Current Week Low"/>
    <tableColumn id="34" xr3:uid="{46007067-AB56-4802-A51E-781787DC5806}" name="Current Week High"/>
    <tableColumn id="33" xr3:uid="{DFEA2BC4-4B4B-4B97-83E5-AFDC6F790EB2}" name="Current Month Low"/>
    <tableColumn id="32" xr3:uid="{475FB0FB-439F-4347-871F-1F46D900D832}" name="Current Month High"/>
    <tableColumn id="31" xr3:uid="{C30137E2-4D74-49BA-9753-C59E7ADDAA8A}" name="% Away From Day Low" dataDxfId="14">
      <calculatedColumnFormula>(Table2[[#This Row],[Close Price]]/Table2[[#This Row],[Day Low]])-1</calculatedColumnFormula>
    </tableColumn>
    <tableColumn id="30" xr3:uid="{F381389F-B8E5-41B4-A0CC-B50AE7EAC757}" name="% Away From Day High" dataDxfId="13">
      <calculatedColumnFormula>(Table2[[#This Row],[Day High]]/Table2[[#This Row],[Close Price]])-1</calculatedColumnFormula>
    </tableColumn>
    <tableColumn id="29" xr3:uid="{E0589CC3-99F9-4C37-AAD3-AA2BE73DF226}" name="% Away From Current Week Low" dataDxfId="12">
      <calculatedColumnFormula>(Table2[[#This Row],[Close Price]]/Table2[[#This Row],[Current Week Low]])-1</calculatedColumnFormula>
    </tableColumn>
    <tableColumn id="28" xr3:uid="{49AD6437-F541-4DE3-B1DD-D9D4389DDB48}" name="% Away From Current Week High" dataDxfId="11">
      <calculatedColumnFormula>(Table2[[#This Row],[Current Week High]]/Table2[[#This Row],[Close Price]])-1</calculatedColumnFormula>
    </tableColumn>
    <tableColumn id="27" xr3:uid="{1911BD0F-E199-44A8-B520-A3A8EC451B0B}" name="% Away From Current Month Low" dataDxfId="10">
      <calculatedColumnFormula>(Table2[[#This Row],[Close Price]]/Table2[[#This Row],[Current Month Low]])-1</calculatedColumnFormula>
    </tableColumn>
    <tableColumn id="26" xr3:uid="{EA6D6406-BE19-40AE-94B5-8EB8CBE4EC4A}" name="% Away From Current Month High" dataDxfId="9">
      <calculatedColumnFormula>(Table2[[#This Row],[Current Month High]]/Table2[[#This Row],[Close Price]])-1</calculatedColumnFormula>
    </tableColumn>
    <tableColumn id="15" xr3:uid="{F1ED3682-5125-4F8F-948C-1E52B886FB56}" name="% Away From 52W High"/>
    <tableColumn id="16" xr3:uid="{91A7A4F4-8918-44C0-9C3A-D4BEF98F810D}" name="% Away From 52W Low"/>
    <tableColumn id="42" xr3:uid="{253EC4C7-6038-473E-BDFE-1D2C2972C698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F7AB242B-D5CF-4501-A6CF-817915DF17E0}" name="Relative Strength Sector Index" dataDxfId="7"/>
    <tableColumn id="40" xr3:uid="{0A44A96C-6F1F-4584-82FC-5DB8B2F3D6A5}" name="Relative Strength Sector Index - Zone"/>
    <tableColumn id="39" xr3:uid="{E35A80B5-5D2A-43BD-858A-DF6804CF3A67}" name="Rate of Change"/>
    <tableColumn id="38" xr3:uid="{3EBE673F-B34B-4F79-A2CE-86422D1BC5CF}" name="Rate of Change - Zone"/>
    <tableColumn id="17" xr3:uid="{ED7085E4-70AF-4CDE-8919-103361D930D8}" name="Sharpe Ratio"/>
    <tableColumn id="43" xr3:uid="{21800C97-B6E8-4655-9005-91461321C006}" name="Sharpe Ratio Z-Score" dataDxfId="6">
      <calculatedColumnFormula>(Table2[[#This Row],[Sharpe Ratio]]-AVERAGE(Table2[Sharpe Ratio]))/_xlfn.STDEV.P(Table2[Sharpe Ratio])</calculatedColumnFormula>
    </tableColumn>
    <tableColumn id="44" xr3:uid="{436FB83C-7E09-46FD-AE8D-91DCD0B885D5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40DCB7B8-2E01-4F11-ABDA-096D7EDCA929}" name="Rank 1Y" dataDxfId="4">
      <calculatedColumnFormula>_xlfn.RANK.AVG(Table2[[#This Row],[1Y Return vs Nifty Z-Score]],Table2[1Y Return vs Nifty Z-Score])</calculatedColumnFormula>
    </tableColumn>
    <tableColumn id="46" xr3:uid="{26DFBB62-0F97-4E48-A859-42DA1CB00A6D}" name="Rank 6M" dataDxfId="3">
      <calculatedColumnFormula>_xlfn.RANK.AVG(Table2[[#This Row],[6M Return vs Nifty Z-Score]],Table2[6M Return vs Nifty Z-Score])</calculatedColumnFormula>
    </tableColumn>
    <tableColumn id="47" xr3:uid="{7107A2A2-D6C6-4372-9BEC-B950FD678898}" name="Rank Sharpe" dataDxfId="2">
      <calculatedColumnFormula>_xlfn.RANK.AVG(Table2[[#This Row],[Sharpe Ratio Z-Score]],Table2[Sharpe Ratio Z-Score])</calculatedColumnFormula>
    </tableColumn>
    <tableColumn id="48" xr3:uid="{D446C4E9-3714-4956-AE1D-680FC1223041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68A2C6-5356-43A8-9182-E251ACF2AB46}" name="Table1" displayName="Table1" ref="A1:Q1477" totalsRowShown="0">
  <autoFilter ref="A1:Q1477" xr:uid="{5C68A2C6-5356-43A8-9182-E251ACF2AB46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</autoFilter>
  <tableColumns count="17">
    <tableColumn id="1" xr3:uid="{F001355A-9C1A-447F-B0C2-DB0BC1C61D4A}" name="Name"/>
    <tableColumn id="2" xr3:uid="{900E626A-3C80-4183-8294-B5843FDB3053}" name="Ticker"/>
    <tableColumn id="17" xr3:uid="{08922D95-D746-4CDA-95F4-C9BCE60AD8C5}" name="Industry" dataDxfId="0"/>
    <tableColumn id="3" xr3:uid="{84A35CF6-DBD9-4D8B-8454-A0F00A005A6E}" name="Sub-Sector"/>
    <tableColumn id="4" xr3:uid="{247D18BB-339E-4C5D-B321-EA0F8D46D241}" name="Market Cap"/>
    <tableColumn id="5" xr3:uid="{CD40571D-2CD3-40EA-A421-55D29DA6393F}" name="Close Price"/>
    <tableColumn id="6" xr3:uid="{327E23C7-F0CC-434F-B1B6-D1CA4BB730CB}" name="1Y Return vs Nifty"/>
    <tableColumn id="7" xr3:uid="{B6922251-8CE2-488D-9601-A1256742507A}" name="1M Return vs Nifty"/>
    <tableColumn id="8" xr3:uid="{C1FCC0A1-A34F-4159-9ED7-840CA4896F47}" name="6M Return vs Nifty"/>
    <tableColumn id="9" xr3:uid="{A450D1ED-B469-4E69-9ADC-10CDF3CE767E}" name="1W Return vs Nifty"/>
    <tableColumn id="10" xr3:uid="{73E481E7-5858-4FD6-A6B7-B98A774D7F37}" name="50D EMA"/>
    <tableColumn id="11" xr3:uid="{5311D109-C3D1-4B3C-8C35-25DCDBA13A5B}" name="200D EMA"/>
    <tableColumn id="12" xr3:uid="{D569DB83-DB44-4A21-9B09-75F330307556}" name="RSI Exponential â€“ 14D"/>
    <tableColumn id="13" xr3:uid="{07BA68C8-0AB3-466D-9B48-32A0DEBB8427}" name="Relative Volume"/>
    <tableColumn id="14" xr3:uid="{140D8516-2D7F-46CC-9F8A-14B656E49B59}" name="% Away From 52W High"/>
    <tableColumn id="15" xr3:uid="{72F76F82-9F2D-4DCA-93DD-819A26B1E03E}" name="% Away From 52W Low"/>
    <tableColumn id="16" xr3:uid="{700DFC94-F6C2-4574-9644-492860055470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B303-8AE4-4601-8C8B-9B52608B1DD8}">
  <dimension ref="A1:Z126"/>
  <sheetViews>
    <sheetView tabSelected="1" topLeftCell="P1" workbookViewId="0">
      <selection activeCell="Z2" sqref="Z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3188</v>
      </c>
      <c r="C1" s="1" t="s">
        <v>3174</v>
      </c>
      <c r="D1" s="1" t="s">
        <v>3189</v>
      </c>
      <c r="E1" s="1" t="s">
        <v>3190</v>
      </c>
      <c r="F1" s="1" t="s">
        <v>7</v>
      </c>
      <c r="G1" s="1" t="s">
        <v>5</v>
      </c>
      <c r="H1" s="1" t="s">
        <v>3191</v>
      </c>
      <c r="I1" s="1" t="s">
        <v>12</v>
      </c>
      <c r="J1" s="1" t="s">
        <v>3168</v>
      </c>
      <c r="K1" s="1" t="s">
        <v>3169</v>
      </c>
      <c r="L1" s="1" t="s">
        <v>3170</v>
      </c>
      <c r="M1" s="1" t="s">
        <v>3171</v>
      </c>
      <c r="N1" s="1" t="s">
        <v>3172</v>
      </c>
      <c r="O1" s="1" t="s">
        <v>3173</v>
      </c>
      <c r="P1" s="1" t="s">
        <v>13</v>
      </c>
      <c r="Q1" s="1" t="s">
        <v>14</v>
      </c>
      <c r="R1" s="1" t="s">
        <v>3192</v>
      </c>
      <c r="S1" s="1" t="s">
        <v>3160</v>
      </c>
      <c r="T1" s="1" t="s">
        <v>3161</v>
      </c>
      <c r="U1" s="1" t="s">
        <v>3178</v>
      </c>
      <c r="V1" s="1" t="s">
        <v>15</v>
      </c>
      <c r="W1" t="s">
        <v>3183</v>
      </c>
      <c r="X1" t="s">
        <v>3193</v>
      </c>
      <c r="Y1" t="s">
        <v>3194</v>
      </c>
      <c r="Z1" t="s">
        <v>3195</v>
      </c>
    </row>
    <row r="2" spans="1:26" x14ac:dyDescent="0.3">
      <c r="A2" t="s">
        <v>656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0</v>
      </c>
      <c r="M2" s="1">
        <f>COUNTIFS(Table2[Sub-Sector],Table3[[#This Row],[Sub-Sector]],Table2[% Away From Current Week High],"&lt;=0.05")/Table3[[#This Row],[Count]]</f>
        <v>0</v>
      </c>
      <c r="N2" s="1">
        <f>COUNTIFS(Table2[Sub-Sector],Table3[[#This Row],[Sub-Sector]],Table2[% Away From Current Month Low],"&gt;=0.05")/Table3[[#This Row],[Count]]</f>
        <v>0</v>
      </c>
      <c r="O2" s="1">
        <f>COUNTIFS(Table2[Sub-Sector],Table3[[#This Row],[Sub-Sector]],Table2[% Away From Current Month High],"&lt;=0.05")/Table3[[#This Row],[Count]]</f>
        <v>0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1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31.5</v>
      </c>
      <c r="Z2">
        <f>_xlfn.RANK.AVG(Table3[[#This Row],[Score 2 ]],Table3[[Score 2 ]],1)</f>
        <v>1</v>
      </c>
    </row>
    <row r="3" spans="1:26" x14ac:dyDescent="0.3">
      <c r="A3" t="s">
        <v>705</v>
      </c>
      <c r="B3">
        <f>COUNTIFS(Table2[Sub-Sector],Table3[[#This Row],[Sub-Sector]])</f>
        <v>3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0.66666666666666663</v>
      </c>
      <c r="E3" s="1">
        <f>COUNTIFS(Table2[Sub-Sector],Table3[[#This Row],[Sub-Sector]],Table2[1M Return vs Nifty],"&gt;=5")/Table3[[#This Row],[Count]]</f>
        <v>0.66666666666666663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0.33333333333333331</v>
      </c>
      <c r="J3" s="1">
        <f>COUNTIFS(Table2[Sub-Sector],Table3[[#This Row],[Sub-Sector]],Table2[% Away From Day Low],"&gt;=0.05")/Table3[[#This Row],[Count]]</f>
        <v>0.33333333333333331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0.66666666666666663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0.66666666666666663</v>
      </c>
      <c r="O3" s="1">
        <f>COUNTIFS(Table2[Sub-Sector],Table3[[#This Row],[Sub-Sector]],Table2[% Away From Current Month High],"&lt;=0.05")/Table3[[#This Row],[Count]]</f>
        <v>1</v>
      </c>
      <c r="P3" s="1">
        <f>COUNTIFS(Table2[Sub-Sector],Table3[[#This Row],[Sub-Sector]],Table2[% Away From 52W High],"&lt;=10")/Table3[[#This Row],[Count]]</f>
        <v>0.66666666666666663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1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0.33333333333333331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107.5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69.5</v>
      </c>
      <c r="Z3">
        <f>_xlfn.RANK.AVG(Table3[[#This Row],[Score 2 ]],Table3[[Score 2 ]],1)</f>
        <v>2</v>
      </c>
    </row>
    <row r="4" spans="1:26" x14ac:dyDescent="0.3">
      <c r="A4" t="s">
        <v>382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0.5</v>
      </c>
      <c r="E4" s="1">
        <f>COUNTIFS(Table2[Sub-Sector],Table3[[#This Row],[Sub-Sector]],Table2[1M Return vs Nifty],"&gt;=5")/Table3[[#This Row],[Count]]</f>
        <v>1</v>
      </c>
      <c r="F4" s="1">
        <f>COUNTIFS(Table2[Sub-Sector],Table3[[#This Row],[Sub-Sector]],Table2[6M Return vs Nifty],"&gt;=10")/Table3[[#This Row],[Count]]</f>
        <v>1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0.5</v>
      </c>
      <c r="J4" s="1">
        <f>COUNTIFS(Table2[Sub-Sector],Table3[[#This Row],[Sub-Sector]],Table2[% Away From Day Low],"&gt;=0.05")/Table3[[#This Row],[Count]]</f>
        <v>0.25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0.5</v>
      </c>
      <c r="M4" s="1">
        <f>COUNTIFS(Table2[Sub-Sector],Table3[[#This Row],[Sub-Sector]],Table2[% Away From Current Week High],"&lt;=0.05")/Table3[[#This Row],[Count]]</f>
        <v>0.75</v>
      </c>
      <c r="N4" s="1">
        <f>COUNTIFS(Table2[Sub-Sector],Table3[[#This Row],[Sub-Sector]],Table2[% Away From Current Month Low],"&gt;=0.05")/Table3[[#This Row],[Count]]</f>
        <v>0.5</v>
      </c>
      <c r="O4" s="1">
        <f>COUNTIFS(Table2[Sub-Sector],Table3[[#This Row],[Sub-Sector]],Table2[% Away From Current Month High],"&lt;=0.05")/Table3[[#This Row],[Count]]</f>
        <v>0.75</v>
      </c>
      <c r="P4" s="1">
        <f>COUNTIFS(Table2[Sub-Sector],Table3[[#This Row],[Sub-Sector]],Table2[% Away From 52W High],"&lt;=10")/Table3[[#This Row],[Count]]</f>
        <v>1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0.5</v>
      </c>
      <c r="V4" s="1">
        <f>COUNTIFS(Table2[Sub-Sector],Table3[[#This Row],[Sub-Sector]],Table2[Sharpe Ratio],"&gt;=0.10")/Table3[[#This Row],[Count]]</f>
        <v>0.5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122.5</v>
      </c>
      <c r="X4">
        <f>_xlfn.RANK.AVG(Table3[[#This Row],[Score]],Table3[Score],1)</f>
        <v>3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83.5</v>
      </c>
      <c r="Z4">
        <f>_xlfn.RANK.AVG(Table3[[#This Row],[Score 2 ]],Table3[[Score 2 ]],1)</f>
        <v>3</v>
      </c>
    </row>
    <row r="5" spans="1:26" x14ac:dyDescent="0.3">
      <c r="A5" t="s">
        <v>214</v>
      </c>
      <c r="B5">
        <f>COUNTIFS(Table2[Sub-Sector],Table3[[#This Row],[Sub-Sector]])</f>
        <v>8</v>
      </c>
      <c r="C5" s="1">
        <f>COUNTIFS(Table2[Sub-Sector],Table3[[#This Row],[Sub-Sector]],Table2[Uptrend],"Uptrend")/Table3[[#This Row],[Count]]</f>
        <v>1</v>
      </c>
      <c r="D5" s="1">
        <f>COUNTIFS(Table2[Sub-Sector],Table3[[#This Row],[Sub-Sector]],Table2[1W Return vs Nifty],"&gt;=5")/Table3[[#This Row],[Count]]</f>
        <v>0.375</v>
      </c>
      <c r="E5" s="1">
        <f>COUNTIFS(Table2[Sub-Sector],Table3[[#This Row],[Sub-Sector]],Table2[1M Return vs Nifty],"&gt;=5")/Table3[[#This Row],[Count]]</f>
        <v>0.75</v>
      </c>
      <c r="F5" s="1">
        <f>COUNTIFS(Table2[Sub-Sector],Table3[[#This Row],[Sub-Sector]],Table2[6M Return vs Nifty],"&gt;=10")/Table3[[#This Row],[Count]]</f>
        <v>0.625</v>
      </c>
      <c r="G5" s="1">
        <f>COUNTIFS(Table2[Sub-Sector],Table3[[#This Row],[Sub-Sector]],Table2[1Y Return vs Nifty],"&gt;=10")/Table3[[#This Row],[Count]]</f>
        <v>1</v>
      </c>
      <c r="H5" s="1">
        <f>COUNTIFS(Table2[Sub-Sector],Table3[[#This Row],[Sub-Sector]],Table2[RSI Exponential â€“ 14D],"&gt;=50")/Table3[[#This Row],[Count]]</f>
        <v>0.75</v>
      </c>
      <c r="I5" s="1">
        <f>COUNTIFS(Table2[Sub-Sector],Table3[[#This Row],[Sub-Sector]],Table2[Relative Volume],"&gt;=1")/Table3[[#This Row],[Count]]</f>
        <v>0.375</v>
      </c>
      <c r="J5" s="1">
        <f>COUNTIFS(Table2[Sub-Sector],Table3[[#This Row],[Sub-Sector]],Table2[% Away From Day Low],"&gt;=0.05")/Table3[[#This Row],[Count]]</f>
        <v>0.125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0.125</v>
      </c>
      <c r="M5" s="1">
        <f>COUNTIFS(Table2[Sub-Sector],Table3[[#This Row],[Sub-Sector]],Table2[% Away From Current Week High],"&lt;=0.05")/Table3[[#This Row],[Count]]</f>
        <v>0.75</v>
      </c>
      <c r="N5" s="1">
        <f>COUNTIFS(Table2[Sub-Sector],Table3[[#This Row],[Sub-Sector]],Table2[% Away From Current Month Low],"&gt;=0.05")/Table3[[#This Row],[Count]]</f>
        <v>0.125</v>
      </c>
      <c r="O5" s="1">
        <f>COUNTIFS(Table2[Sub-Sector],Table3[[#This Row],[Sub-Sector]],Table2[% Away From Current Month High],"&lt;=0.05")/Table3[[#This Row],[Count]]</f>
        <v>0.75</v>
      </c>
      <c r="P5" s="1">
        <f>COUNTIFS(Table2[Sub-Sector],Table3[[#This Row],[Sub-Sector]],Table2[% Away From 52W High],"&lt;=10")/Table3[[#This Row],[Count]]</f>
        <v>0.625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0.75</v>
      </c>
      <c r="S5" s="1">
        <f>COUNTIFS(Table2[Sub-Sector],Table3[[#This Row],[Sub-Sector]],Table2[% Price above 50 EMA],"&gt;=0")/Table3[[#This Row],[Count]]</f>
        <v>0.75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0.625</v>
      </c>
      <c r="V5" s="1">
        <f>COUNTIFS(Table2[Sub-Sector],Table3[[#This Row],[Sub-Sector]],Table2[Sharpe Ratio],"&gt;=0.10")/Table3[[#This Row],[Count]]</f>
        <v>0.375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148</v>
      </c>
      <c r="X5">
        <f>_xlfn.RANK.AVG(Table3[[#This Row],[Score]],Table3[Score],1)</f>
        <v>4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86</v>
      </c>
      <c r="Z5">
        <f>_xlfn.RANK.AVG(Table3[[#This Row],[Score 2 ]],Table3[[Score 2 ]],1)</f>
        <v>4</v>
      </c>
    </row>
    <row r="6" spans="1:26" x14ac:dyDescent="0.3">
      <c r="A6" t="s">
        <v>766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</v>
      </c>
      <c r="D6" s="1">
        <f>COUNTIFS(Table2[Sub-Sector],Table3[[#This Row],[Sub-Sector]],Table2[1W Return vs Nifty],"&gt;=5")/Table3[[#This Row],[Count]]</f>
        <v>0.6</v>
      </c>
      <c r="E6" s="1">
        <f>COUNTIFS(Table2[Sub-Sector],Table3[[#This Row],[Sub-Sector]],Table2[1M Return vs Nifty],"&gt;=5")/Table3[[#This Row],[Count]]</f>
        <v>0.8</v>
      </c>
      <c r="F6" s="1">
        <f>COUNTIFS(Table2[Sub-Sector],Table3[[#This Row],[Sub-Sector]],Table2[6M Return vs Nifty],"&gt;=10")/Table3[[#This Row],[Count]]</f>
        <v>0.6</v>
      </c>
      <c r="G6" s="1">
        <f>COUNTIFS(Table2[Sub-Sector],Table3[[#This Row],[Sub-Sector]],Table2[1Y Return vs Nifty],"&gt;=10")/Table3[[#This Row],[Count]]</f>
        <v>0.8</v>
      </c>
      <c r="H6" s="1">
        <f>COUNTIFS(Table2[Sub-Sector],Table3[[#This Row],[Sub-Sector]],Table2[RSI Exponential â€“ 14D],"&gt;=50")/Table3[[#This Row],[Count]]</f>
        <v>0.8</v>
      </c>
      <c r="I6" s="1">
        <f>COUNTIFS(Table2[Sub-Sector],Table3[[#This Row],[Sub-Sector]],Table2[Relative Volume],"&gt;=1")/Table3[[#This Row],[Count]]</f>
        <v>0.6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</v>
      </c>
      <c r="M6" s="1">
        <f>COUNTIFS(Table2[Sub-Sector],Table3[[#This Row],[Sub-Sector]],Table2[% Away From Current Week High],"&lt;=0.05")/Table3[[#This Row],[Count]]</f>
        <v>1</v>
      </c>
      <c r="N6" s="1">
        <f>COUNTIFS(Table2[Sub-Sector],Table3[[#This Row],[Sub-Sector]],Table2[% Away From Current Month Low],"&gt;=0.05")/Table3[[#This Row],[Count]]</f>
        <v>0</v>
      </c>
      <c r="O6" s="1">
        <f>COUNTIFS(Table2[Sub-Sector],Table3[[#This Row],[Sub-Sector]],Table2[% Away From Current Month High],"&lt;=0.05")/Table3[[#This Row],[Count]]</f>
        <v>0.8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1</v>
      </c>
      <c r="R6" s="1">
        <f>COUNTIFS(Table2[Sub-Sector],Table3[[#This Row],[Sub-Sector]],Table2[% Price above 20 EMA],"&gt;=0")/Table3[[#This Row],[Count]]</f>
        <v>0.8</v>
      </c>
      <c r="S6" s="1">
        <f>COUNTIFS(Table2[Sub-Sector],Table3[[#This Row],[Sub-Sector]],Table2[% Price above 50 EMA],"&gt;=0")/Table3[[#This Row],[Count]]</f>
        <v>0.4</v>
      </c>
      <c r="T6" s="1">
        <f>COUNTIFS(Table2[Sub-Sector],Table3[[#This Row],[Sub-Sector]],Table2[% Price above 200 EMA],"&gt;=0")/Table3[[#This Row],[Count]]</f>
        <v>0.8</v>
      </c>
      <c r="U6" s="1">
        <f>COUNTIFS(Table2[Sub-Sector],Table3[[#This Row],[Sub-Sector]],Table2[Rate of Change - Zone],"Positive")/Table3[[#This Row],[Count]]</f>
        <v>0.4</v>
      </c>
      <c r="V6" s="1">
        <f>COUNTIFS(Table2[Sub-Sector],Table3[[#This Row],[Sub-Sector]],Table2[Sharpe Ratio],"&gt;=0.10")/Table3[[#This Row],[Count]]</f>
        <v>1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229.5</v>
      </c>
      <c r="X6">
        <f>_xlfn.RANK.AVG(Table3[[#This Row],[Score]],Table3[Score],1)</f>
        <v>10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103</v>
      </c>
      <c r="Z6">
        <f>_xlfn.RANK.AVG(Table3[[#This Row],[Score 2 ]],Table3[[Score 2 ]],1)</f>
        <v>5</v>
      </c>
    </row>
    <row r="7" spans="1:26" x14ac:dyDescent="0.3">
      <c r="A7" t="s">
        <v>252</v>
      </c>
      <c r="B7">
        <f>COUNTIFS(Table2[Sub-Sector],Table3[[#This Row],[Sub-Sector]])</f>
        <v>3</v>
      </c>
      <c r="C7" s="1">
        <f>COUNTIFS(Table2[Sub-Sector],Table3[[#This Row],[Sub-Sector]],Table2[Uptrend],"Uptrend")/Table3[[#This Row],[Count]]</f>
        <v>0</v>
      </c>
      <c r="D7" s="1">
        <f>COUNTIFS(Table2[Sub-Sector],Table3[[#This Row],[Sub-Sector]],Table2[1W Return vs Nifty],"&gt;=5")/Table3[[#This Row],[Count]]</f>
        <v>0.66666666666666663</v>
      </c>
      <c r="E7" s="1">
        <f>COUNTIFS(Table2[Sub-Sector],Table3[[#This Row],[Sub-Sector]],Table2[1M Return vs Nifty],"&gt;=5")/Table3[[#This Row],[Count]]</f>
        <v>0.66666666666666663</v>
      </c>
      <c r="F7" s="1">
        <f>COUNTIFS(Table2[Sub-Sector],Table3[[#This Row],[Sub-Sector]],Table2[6M Return vs Nifty],"&gt;=10")/Table3[[#This Row],[Count]]</f>
        <v>0.66666666666666663</v>
      </c>
      <c r="G7" s="1">
        <f>COUNTIFS(Table2[Sub-Sector],Table3[[#This Row],[Sub-Sector]],Table2[1Y Return vs Nifty],"&gt;=10")/Table3[[#This Row],[Count]]</f>
        <v>1</v>
      </c>
      <c r="H7" s="1">
        <f>COUNTIFS(Table2[Sub-Sector],Table3[[#This Row],[Sub-Sector]],Table2[RSI Exponential â€“ 14D],"&gt;=50")/Table3[[#This Row],[Count]]</f>
        <v>0.33333333333333331</v>
      </c>
      <c r="I7" s="1">
        <f>COUNTIFS(Table2[Sub-Sector],Table3[[#This Row],[Sub-Sector]],Table2[Relative Volume],"&gt;=1")/Table3[[#This Row],[Count]]</f>
        <v>0.33333333333333331</v>
      </c>
      <c r="J7" s="1">
        <f>COUNTIFS(Table2[Sub-Sector],Table3[[#This Row],[Sub-Sector]],Table2[% Away From Day Low],"&gt;=0.05")/Table3[[#This Row],[Count]]</f>
        <v>0.33333333333333331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0.33333333333333331</v>
      </c>
      <c r="M7" s="1">
        <f>COUNTIFS(Table2[Sub-Sector],Table3[[#This Row],[Sub-Sector]],Table2[% Away From Current Week High],"&lt;=0.05")/Table3[[#This Row],[Count]]</f>
        <v>1</v>
      </c>
      <c r="N7" s="1">
        <f>COUNTIFS(Table2[Sub-Sector],Table3[[#This Row],[Sub-Sector]],Table2[% Away From Current Month Low],"&gt;=0.05")/Table3[[#This Row],[Count]]</f>
        <v>0.33333333333333331</v>
      </c>
      <c r="O7" s="1">
        <f>COUNTIFS(Table2[Sub-Sector],Table3[[#This Row],[Sub-Sector]],Table2[% Away From Current Month High],"&lt;=0.05")/Table3[[#This Row],[Count]]</f>
        <v>1</v>
      </c>
      <c r="P7" s="1">
        <f>COUNTIFS(Table2[Sub-Sector],Table3[[#This Row],[Sub-Sector]],Table2[% Away From 52W High],"&lt;=10")/Table3[[#This Row],[Count]]</f>
        <v>0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0.33333333333333331</v>
      </c>
      <c r="S7" s="1">
        <f>COUNTIFS(Table2[Sub-Sector],Table3[[#This Row],[Sub-Sector]],Table2[% Price above 50 EMA],"&gt;=0")/Table3[[#This Row],[Count]]</f>
        <v>0.33333333333333331</v>
      </c>
      <c r="T7" s="1">
        <f>COUNTIFS(Table2[Sub-Sector],Table3[[#This Row],[Sub-Sector]],Table2[% Price above 200 EMA],"&gt;=0")/Table3[[#This Row],[Count]]</f>
        <v>0.66666666666666663</v>
      </c>
      <c r="U7" s="1">
        <f>COUNTIFS(Table2[Sub-Sector],Table3[[#This Row],[Sub-Sector]],Table2[Rate of Change - Zone],"Positive")/Table3[[#This Row],[Count]]</f>
        <v>0.33333333333333331</v>
      </c>
      <c r="V7" s="1">
        <f>COUNTIFS(Table2[Sub-Sector],Table3[[#This Row],[Sub-Sector]],Table2[Sharpe Ratio],"&gt;=0.10")/Table3[[#This Row],[Count]]</f>
        <v>0.33333333333333331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239.5</v>
      </c>
      <c r="X7">
        <f>_xlfn.RANK.AVG(Table3[[#This Row],[Score]],Table3[Score],1)</f>
        <v>14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111</v>
      </c>
      <c r="Z7">
        <f>_xlfn.RANK.AVG(Table3[[#This Row],[Score 2 ]],Table3[[Score 2 ]],1)</f>
        <v>6</v>
      </c>
    </row>
    <row r="8" spans="1:26" x14ac:dyDescent="0.3">
      <c r="A8" t="s">
        <v>51</v>
      </c>
      <c r="B8">
        <f>COUNTIFS(Table2[Sub-Sector],Table3[[#This Row],[Sub-Sector]])</f>
        <v>45</v>
      </c>
      <c r="C8" s="1">
        <f>COUNTIFS(Table2[Sub-Sector],Table3[[#This Row],[Sub-Sector]],Table2[Uptrend],"Uptrend")/Table3[[#This Row],[Count]]</f>
        <v>0.6</v>
      </c>
      <c r="D8" s="1">
        <f>COUNTIFS(Table2[Sub-Sector],Table3[[#This Row],[Sub-Sector]],Table2[1W Return vs Nifty],"&gt;=5")/Table3[[#This Row],[Count]]</f>
        <v>0.37777777777777777</v>
      </c>
      <c r="E8" s="1">
        <f>COUNTIFS(Table2[Sub-Sector],Table3[[#This Row],[Sub-Sector]],Table2[1M Return vs Nifty],"&gt;=5")/Table3[[#This Row],[Count]]</f>
        <v>0.4</v>
      </c>
      <c r="F8" s="1">
        <f>COUNTIFS(Table2[Sub-Sector],Table3[[#This Row],[Sub-Sector]],Table2[6M Return vs Nifty],"&gt;=10")/Table3[[#This Row],[Count]]</f>
        <v>0.71111111111111114</v>
      </c>
      <c r="G8" s="1">
        <f>COUNTIFS(Table2[Sub-Sector],Table3[[#This Row],[Sub-Sector]],Table2[1Y Return vs Nifty],"&gt;=10")/Table3[[#This Row],[Count]]</f>
        <v>0.73333333333333328</v>
      </c>
      <c r="H8" s="1">
        <f>COUNTIFS(Table2[Sub-Sector],Table3[[#This Row],[Sub-Sector]],Table2[RSI Exponential â€“ 14D],"&gt;=50")/Table3[[#This Row],[Count]]</f>
        <v>0.64444444444444449</v>
      </c>
      <c r="I8" s="1">
        <f>COUNTIFS(Table2[Sub-Sector],Table3[[#This Row],[Sub-Sector]],Table2[Relative Volume],"&gt;=1")/Table3[[#This Row],[Count]]</f>
        <v>0.24444444444444444</v>
      </c>
      <c r="J8" s="1">
        <f>COUNTIFS(Table2[Sub-Sector],Table3[[#This Row],[Sub-Sector]],Table2[% Away From Day Low],"&gt;=0.05")/Table3[[#This Row],[Count]]</f>
        <v>8.8888888888888892E-2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0.15555555555555556</v>
      </c>
      <c r="M8" s="1">
        <f>COUNTIFS(Table2[Sub-Sector],Table3[[#This Row],[Sub-Sector]],Table2[% Away From Current Week High],"&lt;=0.05")/Table3[[#This Row],[Count]]</f>
        <v>0.97777777777777775</v>
      </c>
      <c r="N8" s="1">
        <f>COUNTIFS(Table2[Sub-Sector],Table3[[#This Row],[Sub-Sector]],Table2[% Away From Current Month Low],"&gt;=0.05")/Table3[[#This Row],[Count]]</f>
        <v>0.2</v>
      </c>
      <c r="O8" s="1">
        <f>COUNTIFS(Table2[Sub-Sector],Table3[[#This Row],[Sub-Sector]],Table2[% Away From Current Month High],"&lt;=0.05")/Table3[[#This Row],[Count]]</f>
        <v>0.9555555555555556</v>
      </c>
      <c r="P8" s="1">
        <f>COUNTIFS(Table2[Sub-Sector],Table3[[#This Row],[Sub-Sector]],Table2[% Away From 52W High],"&lt;=10")/Table3[[#This Row],[Count]]</f>
        <v>0.48888888888888887</v>
      </c>
      <c r="Q8" s="1">
        <f>COUNTIFS(Table2[Sub-Sector],Table3[[#This Row],[Sub-Sector]],Table2[% Away From 52W Low],"&gt;=10")/Table3[[#This Row],[Count]]</f>
        <v>0.97777777777777775</v>
      </c>
      <c r="R8" s="1">
        <f>COUNTIFS(Table2[Sub-Sector],Table3[[#This Row],[Sub-Sector]],Table2[% Price above 20 EMA],"&gt;=0")/Table3[[#This Row],[Count]]</f>
        <v>0.64444444444444449</v>
      </c>
      <c r="S8" s="1">
        <f>COUNTIFS(Table2[Sub-Sector],Table3[[#This Row],[Sub-Sector]],Table2[% Price above 50 EMA],"&gt;=0")/Table3[[#This Row],[Count]]</f>
        <v>0.64444444444444449</v>
      </c>
      <c r="T8" s="1">
        <f>COUNTIFS(Table2[Sub-Sector],Table3[[#This Row],[Sub-Sector]],Table2[% Price above 200 EMA],"&gt;=0")/Table3[[#This Row],[Count]]</f>
        <v>0.93333333333333335</v>
      </c>
      <c r="U8" s="1">
        <f>COUNTIFS(Table2[Sub-Sector],Table3[[#This Row],[Sub-Sector]],Table2[Rate of Change - Zone],"Positive")/Table3[[#This Row],[Count]]</f>
        <v>0.44444444444444442</v>
      </c>
      <c r="V8" s="1">
        <f>COUNTIFS(Table2[Sub-Sector],Table3[[#This Row],[Sub-Sector]],Table2[Sharpe Ratio],"&gt;=0.10")/Table3[[#This Row],[Count]]</f>
        <v>0.28888888888888886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219</v>
      </c>
      <c r="X8">
        <f>_xlfn.RANK.AVG(Table3[[#This Row],[Score]],Table3[Score],1)</f>
        <v>9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128</v>
      </c>
      <c r="Z8">
        <f>_xlfn.RANK.AVG(Table3[[#This Row],[Score 2 ]],Table3[[Score 2 ]],1)</f>
        <v>7</v>
      </c>
    </row>
    <row r="9" spans="1:26" x14ac:dyDescent="0.3">
      <c r="A9" t="s">
        <v>247</v>
      </c>
      <c r="B9">
        <f>COUNTIFS(Table2[Sub-Sector],Table3[[#This Row],[Sub-Sector]])</f>
        <v>14</v>
      </c>
      <c r="C9" s="1">
        <f>COUNTIFS(Table2[Sub-Sector],Table3[[#This Row],[Sub-Sector]],Table2[Uptrend],"Uptrend")/Table3[[#This Row],[Count]]</f>
        <v>0.7857142857142857</v>
      </c>
      <c r="D9" s="1">
        <f>COUNTIFS(Table2[Sub-Sector],Table3[[#This Row],[Sub-Sector]],Table2[1W Return vs Nifty],"&gt;=5")/Table3[[#This Row],[Count]]</f>
        <v>0.35714285714285715</v>
      </c>
      <c r="E9" s="1">
        <f>COUNTIFS(Table2[Sub-Sector],Table3[[#This Row],[Sub-Sector]],Table2[1M Return vs Nifty],"&gt;=5")/Table3[[#This Row],[Count]]</f>
        <v>0.5714285714285714</v>
      </c>
      <c r="F9" s="1">
        <f>COUNTIFS(Table2[Sub-Sector],Table3[[#This Row],[Sub-Sector]],Table2[6M Return vs Nifty],"&gt;=10")/Table3[[#This Row],[Count]]</f>
        <v>0.6428571428571429</v>
      </c>
      <c r="G9" s="1">
        <f>COUNTIFS(Table2[Sub-Sector],Table3[[#This Row],[Sub-Sector]],Table2[1Y Return vs Nifty],"&gt;=10")/Table3[[#This Row],[Count]]</f>
        <v>0.5714285714285714</v>
      </c>
      <c r="H9" s="1">
        <f>COUNTIFS(Table2[Sub-Sector],Table3[[#This Row],[Sub-Sector]],Table2[RSI Exponential â€“ 14D],"&gt;=50")/Table3[[#This Row],[Count]]</f>
        <v>0.6428571428571429</v>
      </c>
      <c r="I9" s="1">
        <f>COUNTIFS(Table2[Sub-Sector],Table3[[#This Row],[Sub-Sector]],Table2[Relative Volume],"&gt;=1")/Table3[[#This Row],[Count]]</f>
        <v>0.2857142857142857</v>
      </c>
      <c r="J9" s="1">
        <f>COUNTIFS(Table2[Sub-Sector],Table3[[#This Row],[Sub-Sector]],Table2[% Away From Day Low],"&gt;=0.05")/Table3[[#This Row],[Count]]</f>
        <v>7.1428571428571425E-2</v>
      </c>
      <c r="K9" s="1">
        <f>COUNTIFS(Table2[Sub-Sector],Table3[[#This Row],[Sub-Sector]],Table2[% Away From Day High],"&lt;=0.05")/Table3[[#This Row],[Count]]</f>
        <v>0.9285714285714286</v>
      </c>
      <c r="L9" s="1">
        <f>COUNTIFS(Table2[Sub-Sector],Table3[[#This Row],[Sub-Sector]],Table2[% Away From Current Week Low],"&gt;=0.05")/Table3[[#This Row],[Count]]</f>
        <v>7.1428571428571425E-2</v>
      </c>
      <c r="M9" s="1">
        <f>COUNTIFS(Table2[Sub-Sector],Table3[[#This Row],[Sub-Sector]],Table2[% Away From Current Week High],"&lt;=0.05")/Table3[[#This Row],[Count]]</f>
        <v>0.7857142857142857</v>
      </c>
      <c r="N9" s="1">
        <f>COUNTIFS(Table2[Sub-Sector],Table3[[#This Row],[Sub-Sector]],Table2[% Away From Current Month Low],"&gt;=0.05")/Table3[[#This Row],[Count]]</f>
        <v>7.1428571428571425E-2</v>
      </c>
      <c r="O9" s="1">
        <f>COUNTIFS(Table2[Sub-Sector],Table3[[#This Row],[Sub-Sector]],Table2[% Away From Current Month High],"&lt;=0.05")/Table3[[#This Row],[Count]]</f>
        <v>0.7142857142857143</v>
      </c>
      <c r="P9" s="1">
        <f>COUNTIFS(Table2[Sub-Sector],Table3[[#This Row],[Sub-Sector]],Table2[% Away From 52W High],"&lt;=10")/Table3[[#This Row],[Count]]</f>
        <v>0.5714285714285714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0.6428571428571429</v>
      </c>
      <c r="S9" s="1">
        <f>COUNTIFS(Table2[Sub-Sector],Table3[[#This Row],[Sub-Sector]],Table2[% Price above 50 EMA],"&gt;=0")/Table3[[#This Row],[Count]]</f>
        <v>0.7142857142857143</v>
      </c>
      <c r="T9" s="1">
        <f>COUNTIFS(Table2[Sub-Sector],Table3[[#This Row],[Sub-Sector]],Table2[% Price above 200 EMA],"&gt;=0")/Table3[[#This Row],[Count]]</f>
        <v>0.8571428571428571</v>
      </c>
      <c r="U9" s="1">
        <f>COUNTIFS(Table2[Sub-Sector],Table3[[#This Row],[Sub-Sector]],Table2[Rate of Change - Zone],"Positive")/Table3[[#This Row],[Count]]</f>
        <v>0.5</v>
      </c>
      <c r="V9" s="1">
        <f>COUNTIFS(Table2[Sub-Sector],Table3[[#This Row],[Sub-Sector]],Table2[Sharpe Ratio],"&gt;=0.10")/Table3[[#This Row],[Count]]</f>
        <v>0.42857142857142855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</v>
      </c>
      <c r="X9">
        <f>_xlfn.RANK.AVG(Table3[[#This Row],[Score]],Table3[Score],1)</f>
        <v>6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136.5</v>
      </c>
      <c r="Z9">
        <f>_xlfn.RANK.AVG(Table3[[#This Row],[Score 2 ]],Table3[[Score 2 ]],1)</f>
        <v>8</v>
      </c>
    </row>
    <row r="10" spans="1:26" x14ac:dyDescent="0.3">
      <c r="A10" t="s">
        <v>955</v>
      </c>
      <c r="B10">
        <f>COUNTIFS(Table2[Sub-Sector],Table3[[#This Row],[Sub-Sector]])</f>
        <v>2</v>
      </c>
      <c r="C10" s="1">
        <f>COUNTIFS(Table2[Sub-Sector],Table3[[#This Row],[Sub-Sector]],Table2[Uptrend],"Uptrend")/Table3[[#This Row],[Count]]</f>
        <v>0.5</v>
      </c>
      <c r="D10" s="1">
        <f>COUNTIFS(Table2[Sub-Sector],Table3[[#This Row],[Sub-Sector]],Table2[1W Return vs Nifty],"&gt;=5")/Table3[[#This Row],[Count]]</f>
        <v>1</v>
      </c>
      <c r="E10" s="1">
        <f>COUNTIFS(Table2[Sub-Sector],Table3[[#This Row],[Sub-Sector]],Table2[1M Return vs Nifty],"&gt;=5")/Table3[[#This Row],[Count]]</f>
        <v>0</v>
      </c>
      <c r="F10" s="1">
        <f>COUNTIFS(Table2[Sub-Sector],Table3[[#This Row],[Sub-Sector]],Table2[6M Return vs Nifty],"&gt;=10")/Table3[[#This Row],[Count]]</f>
        <v>0.5</v>
      </c>
      <c r="G10" s="1">
        <f>COUNTIFS(Table2[Sub-Sector],Table3[[#This Row],[Sub-Sector]],Table2[1Y Return vs Nifty],"&gt;=10")/Table3[[#This Row],[Count]]</f>
        <v>0.5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0.5</v>
      </c>
      <c r="J10" s="1">
        <f>COUNTIFS(Table2[Sub-Sector],Table3[[#This Row],[Sub-Sector]],Table2[% Away From Day Low],"&gt;=0.05")/Table3[[#This Row],[Count]]</f>
        <v>0.5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0.5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0.5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0.5</v>
      </c>
      <c r="V10" s="1">
        <f>COUNTIFS(Table2[Sub-Sector],Table3[[#This Row],[Sub-Sector]],Table2[Sharpe Ratio],"&gt;=0.10")/Table3[[#This Row],[Count]]</f>
        <v>0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266</v>
      </c>
      <c r="X10">
        <f>_xlfn.RANK.AVG(Table3[[#This Row],[Score]],Table3[Score],1)</f>
        <v>17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0">
        <f>_xlfn.RANK.AVG(Table3[[#This Row],[Score 2 ]],Table3[[Score 2 ]],1)</f>
        <v>9.5</v>
      </c>
    </row>
    <row r="11" spans="1:26" x14ac:dyDescent="0.3">
      <c r="A11" t="s">
        <v>1614</v>
      </c>
      <c r="B11">
        <f>COUNTIFS(Table2[Sub-Sector],Table3[[#This Row],[Sub-Sector]])</f>
        <v>2</v>
      </c>
      <c r="C11" s="1">
        <f>COUNTIFS(Table2[Sub-Sector],Table3[[#This Row],[Sub-Sector]],Table2[Uptrend],"Uptrend")/Table3[[#This Row],[Count]]</f>
        <v>0.5</v>
      </c>
      <c r="D11" s="1">
        <f>COUNTIFS(Table2[Sub-Sector],Table3[[#This Row],[Sub-Sector]],Table2[1W Return vs Nifty],"&gt;=5")/Table3[[#This Row],[Count]]</f>
        <v>0.5</v>
      </c>
      <c r="E11" s="1">
        <f>COUNTIFS(Table2[Sub-Sector],Table3[[#This Row],[Sub-Sector]],Table2[1M Return vs Nifty],"&gt;=5")/Table3[[#This Row],[Count]]</f>
        <v>0.5</v>
      </c>
      <c r="F11" s="1">
        <f>COUNTIFS(Table2[Sub-Sector],Table3[[#This Row],[Sub-Sector]],Table2[6M Return vs Nifty],"&gt;=10")/Table3[[#This Row],[Count]]</f>
        <v>0.5</v>
      </c>
      <c r="G11" s="1">
        <f>COUNTIFS(Table2[Sub-Sector],Table3[[#This Row],[Sub-Sector]],Table2[1Y Return vs Nifty],"&gt;=10")/Table3[[#This Row],[Count]]</f>
        <v>0.5</v>
      </c>
      <c r="H11" s="1">
        <f>COUNTIFS(Table2[Sub-Sector],Table3[[#This Row],[Sub-Sector]],Table2[RSI Exponential â€“ 14D],"&gt;=50")/Table3[[#This Row],[Count]]</f>
        <v>0.5</v>
      </c>
      <c r="I11" s="1">
        <f>COUNTIFS(Table2[Sub-Sector],Table3[[#This Row],[Sub-Sector]],Table2[Relative Volume],"&gt;=1")/Table3[[#This Row],[Count]]</f>
        <v>0.5</v>
      </c>
      <c r="J11" s="1">
        <f>COUNTIFS(Table2[Sub-Sector],Table3[[#This Row],[Sub-Sector]],Table2[% Away From Day Low],"&gt;=0.05")/Table3[[#This Row],[Count]]</f>
        <v>0.5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0.5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0.5</v>
      </c>
      <c r="O11" s="1">
        <f>COUNTIFS(Table2[Sub-Sector],Table3[[#This Row],[Sub-Sector]],Table2[% Away From Current Month High],"&lt;=0.05")/Table3[[#This Row],[Count]]</f>
        <v>1</v>
      </c>
      <c r="P11" s="1">
        <f>COUNTIFS(Table2[Sub-Sector],Table3[[#This Row],[Sub-Sector]],Table2[% Away From 52W High],"&lt;=10")/Table3[[#This Row],[Count]]</f>
        <v>0.5</v>
      </c>
      <c r="Q11" s="1">
        <f>COUNTIFS(Table2[Sub-Sector],Table3[[#This Row],[Sub-Sector]],Table2[% Away From 52W Low],"&gt;=10")/Table3[[#This Row],[Count]]</f>
        <v>0.5</v>
      </c>
      <c r="R11" s="1">
        <f>COUNTIFS(Table2[Sub-Sector],Table3[[#This Row],[Sub-Sector]],Table2[% Price above 20 EMA],"&gt;=0")/Table3[[#This Row],[Count]]</f>
        <v>0.5</v>
      </c>
      <c r="S11" s="1">
        <f>COUNTIFS(Table2[Sub-Sector],Table3[[#This Row],[Sub-Sector]],Table2[% Price above 50 EMA],"&gt;=0")/Table3[[#This Row],[Count]]</f>
        <v>0.5</v>
      </c>
      <c r="T11" s="1">
        <f>COUNTIFS(Table2[Sub-Sector],Table3[[#This Row],[Sub-Sector]],Table2[% Price above 200 EMA],"&gt;=0")/Table3[[#This Row],[Count]]</f>
        <v>0.5</v>
      </c>
      <c r="U11" s="1">
        <f>COUNTIFS(Table2[Sub-Sector],Table3[[#This Row],[Sub-Sector]],Table2[Rate of Change - Zone],"Positive")/Table3[[#This Row],[Count]]</f>
        <v>0.5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214.5</v>
      </c>
      <c r="X11">
        <f>_xlfn.RANK.AVG(Table3[[#This Row],[Score]],Table3[Score],1)</f>
        <v>8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139.5</v>
      </c>
      <c r="Z11">
        <f>_xlfn.RANK.AVG(Table3[[#This Row],[Score 2 ]],Table3[[Score 2 ]],1)</f>
        <v>9.5</v>
      </c>
    </row>
    <row r="12" spans="1:26" x14ac:dyDescent="0.3">
      <c r="A12" t="s">
        <v>165</v>
      </c>
      <c r="B12">
        <f>COUNTIFS(Table2[Sub-Sector],Table3[[#This Row],[Sub-Sector]])</f>
        <v>4</v>
      </c>
      <c r="C12" s="1">
        <f>COUNTIFS(Table2[Sub-Sector],Table3[[#This Row],[Sub-Sector]],Table2[Uptrend],"Uptrend")/Table3[[#This Row],[Count]]</f>
        <v>0.75</v>
      </c>
      <c r="D12" s="1">
        <f>COUNTIFS(Table2[Sub-Sector],Table3[[#This Row],[Sub-Sector]],Table2[1W Return vs Nifty],"&gt;=5")/Table3[[#This Row],[Count]]</f>
        <v>0.5</v>
      </c>
      <c r="E12" s="1">
        <f>COUNTIFS(Table2[Sub-Sector],Table3[[#This Row],[Sub-Sector]],Table2[1M Return vs Nifty],"&gt;=5")/Table3[[#This Row],[Count]]</f>
        <v>0.75</v>
      </c>
      <c r="F12" s="1">
        <f>COUNTIFS(Table2[Sub-Sector],Table3[[#This Row],[Sub-Sector]],Table2[6M Return vs Nifty],"&gt;=10")/Table3[[#This Row],[Count]]</f>
        <v>0.75</v>
      </c>
      <c r="G12" s="1">
        <f>COUNTIFS(Table2[Sub-Sector],Table3[[#This Row],[Sub-Sector]],Table2[1Y Return vs Nifty],"&gt;=10")/Table3[[#This Row],[Count]]</f>
        <v>0.5</v>
      </c>
      <c r="H12" s="1">
        <f>COUNTIFS(Table2[Sub-Sector],Table3[[#This Row],[Sub-Sector]],Table2[RSI Exponential â€“ 14D],"&gt;=50")/Table3[[#This Row],[Count]]</f>
        <v>0.75</v>
      </c>
      <c r="I12" s="1">
        <f>COUNTIFS(Table2[Sub-Sector],Table3[[#This Row],[Sub-Sector]],Table2[Relative Volume],"&gt;=1")/Table3[[#This Row],[Count]]</f>
        <v>0.5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0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0</v>
      </c>
      <c r="O12" s="1">
        <f>COUNTIFS(Table2[Sub-Sector],Table3[[#This Row],[Sub-Sector]],Table2[% Away From Current Month High],"&lt;=0.05")/Table3[[#This Row],[Count]]</f>
        <v>0.75</v>
      </c>
      <c r="P12" s="1">
        <f>COUNTIFS(Table2[Sub-Sector],Table3[[#This Row],[Sub-Sector]],Table2[% Away From 52W High],"&lt;=10")/Table3[[#This Row],[Count]]</f>
        <v>0.75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0.5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0.25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2">
        <f>_xlfn.RANK.AVG(Table3[[#This Row],[Score]],Table3[Score],1)</f>
        <v>5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12">
        <f>_xlfn.RANK.AVG(Table3[[#This Row],[Score 2 ]],Table3[[Score 2 ]],1)</f>
        <v>11</v>
      </c>
    </row>
    <row r="13" spans="1:26" x14ac:dyDescent="0.3">
      <c r="A13" t="s">
        <v>304</v>
      </c>
      <c r="B13">
        <f>COUNTIFS(Table2[Sub-Sector],Table3[[#This Row],[Sub-Sector]])</f>
        <v>11</v>
      </c>
      <c r="C13" s="1">
        <f>COUNTIFS(Table2[Sub-Sector],Table3[[#This Row],[Sub-Sector]],Table2[Uptrend],"Uptrend")/Table3[[#This Row],[Count]]</f>
        <v>0.45454545454545453</v>
      </c>
      <c r="D13" s="1">
        <f>COUNTIFS(Table2[Sub-Sector],Table3[[#This Row],[Sub-Sector]],Table2[1W Return vs Nifty],"&gt;=5")/Table3[[#This Row],[Count]]</f>
        <v>9.0909090909090912E-2</v>
      </c>
      <c r="E13" s="1">
        <f>COUNTIFS(Table2[Sub-Sector],Table3[[#This Row],[Sub-Sector]],Table2[1M Return vs Nifty],"&gt;=5")/Table3[[#This Row],[Count]]</f>
        <v>0.18181818181818182</v>
      </c>
      <c r="F13" s="1">
        <f>COUNTIFS(Table2[Sub-Sector],Table3[[#This Row],[Sub-Sector]],Table2[6M Return vs Nifty],"&gt;=10")/Table3[[#This Row],[Count]]</f>
        <v>0.63636363636363635</v>
      </c>
      <c r="G13" s="1">
        <f>COUNTIFS(Table2[Sub-Sector],Table3[[#This Row],[Sub-Sector]],Table2[1Y Return vs Nifty],"&gt;=10")/Table3[[#This Row],[Count]]</f>
        <v>0.63636363636363635</v>
      </c>
      <c r="H13" s="1">
        <f>COUNTIFS(Table2[Sub-Sector],Table3[[#This Row],[Sub-Sector]],Table2[RSI Exponential â€“ 14D],"&gt;=50")/Table3[[#This Row],[Count]]</f>
        <v>0.36363636363636365</v>
      </c>
      <c r="I13" s="1">
        <f>COUNTIFS(Table2[Sub-Sector],Table3[[#This Row],[Sub-Sector]],Table2[Relative Volume],"&gt;=1")/Table3[[#This Row],[Count]]</f>
        <v>0.36363636363636365</v>
      </c>
      <c r="J13" s="1">
        <f>COUNTIFS(Table2[Sub-Sector],Table3[[#This Row],[Sub-Sector]],Table2[% Away From Day Low],"&gt;=0.05")/Table3[[#This Row],[Count]]</f>
        <v>0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9.0909090909090912E-2</v>
      </c>
      <c r="M13" s="1">
        <f>COUNTIFS(Table2[Sub-Sector],Table3[[#This Row],[Sub-Sector]],Table2[% Away From Current Week High],"&lt;=0.05")/Table3[[#This Row],[Count]]</f>
        <v>0.90909090909090906</v>
      </c>
      <c r="N13" s="1">
        <f>COUNTIFS(Table2[Sub-Sector],Table3[[#This Row],[Sub-Sector]],Table2[% Away From Current Month Low],"&gt;=0.05")/Table3[[#This Row],[Count]]</f>
        <v>0.18181818181818182</v>
      </c>
      <c r="O13" s="1">
        <f>COUNTIFS(Table2[Sub-Sector],Table3[[#This Row],[Sub-Sector]],Table2[% Away From Current Month High],"&lt;=0.05")/Table3[[#This Row],[Count]]</f>
        <v>0.81818181818181823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0.90909090909090906</v>
      </c>
      <c r="R13" s="1">
        <f>COUNTIFS(Table2[Sub-Sector],Table3[[#This Row],[Sub-Sector]],Table2[% Price above 20 EMA],"&gt;=0")/Table3[[#This Row],[Count]]</f>
        <v>0.18181818181818182</v>
      </c>
      <c r="S13" s="1">
        <f>COUNTIFS(Table2[Sub-Sector],Table3[[#This Row],[Sub-Sector]],Table2[% Price above 50 EMA],"&gt;=0")/Table3[[#This Row],[Count]]</f>
        <v>0.27272727272727271</v>
      </c>
      <c r="T13" s="1">
        <f>COUNTIFS(Table2[Sub-Sector],Table3[[#This Row],[Sub-Sector]],Table2[% Price above 200 EMA],"&gt;=0")/Table3[[#This Row],[Count]]</f>
        <v>0.63636363636363635</v>
      </c>
      <c r="U13" s="1">
        <f>COUNTIFS(Table2[Sub-Sector],Table3[[#This Row],[Sub-Sector]],Table2[Rate of Change - Zone],"Positive")/Table3[[#This Row],[Count]]</f>
        <v>0.27272727272727271</v>
      </c>
      <c r="V13" s="1">
        <f>COUNTIFS(Table2[Sub-Sector],Table3[[#This Row],[Sub-Sector]],Table2[Sharpe Ratio],"&gt;=0.10")/Table3[[#This Row],[Count]]</f>
        <v>0.27272727272727271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298.5</v>
      </c>
      <c r="X13">
        <f>_xlfn.RANK.AVG(Table3[[#This Row],[Score]],Table3[Score],1)</f>
        <v>19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145</v>
      </c>
      <c r="Z13">
        <f>_xlfn.RANK.AVG(Table3[[#This Row],[Score 2 ]],Table3[[Score 2 ]],1)</f>
        <v>12</v>
      </c>
    </row>
    <row r="14" spans="1:26" x14ac:dyDescent="0.3">
      <c r="A14" t="s">
        <v>120</v>
      </c>
      <c r="B14">
        <f>COUNTIFS(Table2[Sub-Sector],Table3[[#This Row],[Sub-Sector]])</f>
        <v>3</v>
      </c>
      <c r="C14" s="1">
        <f>COUNTIFS(Table2[Sub-Sector],Table3[[#This Row],[Sub-Sector]],Table2[Uptrend],"Uptrend")/Table3[[#This Row],[Count]]</f>
        <v>0.33333333333333331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0.66666666666666663</v>
      </c>
      <c r="F14" s="1">
        <f>COUNTIFS(Table2[Sub-Sector],Table3[[#This Row],[Sub-Sector]],Table2[6M Return vs Nifty],"&gt;=10")/Table3[[#This Row],[Count]]</f>
        <v>0.66666666666666663</v>
      </c>
      <c r="G14" s="1">
        <f>COUNTIFS(Table2[Sub-Sector],Table3[[#This Row],[Sub-Sector]],Table2[1Y Return vs Nifty],"&gt;=10")/Table3[[#This Row],[Count]]</f>
        <v>0.33333333333333331</v>
      </c>
      <c r="H14" s="1">
        <f>COUNTIFS(Table2[Sub-Sector],Table3[[#This Row],[Sub-Sector]],Table2[RSI Exponential â€“ 14D],"&gt;=50")/Table3[[#This Row],[Count]]</f>
        <v>0.66666666666666663</v>
      </c>
      <c r="I14" s="1">
        <f>COUNTIFS(Table2[Sub-Sector],Table3[[#This Row],[Sub-Sector]],Table2[Relative Volume],"&gt;=1")/Table3[[#This Row],[Count]]</f>
        <v>0.33333333333333331</v>
      </c>
      <c r="J14" s="1">
        <f>COUNTIFS(Table2[Sub-Sector],Table3[[#This Row],[Sub-Sector]],Table2[% Away From Day Low],"&gt;=0.05")/Table3[[#This Row],[Count]]</f>
        <v>0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0.33333333333333331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0.33333333333333331</v>
      </c>
      <c r="O14" s="1">
        <f>COUNTIFS(Table2[Sub-Sector],Table3[[#This Row],[Sub-Sector]],Table2[% Away From Current Month High],"&lt;=0.05")/Table3[[#This Row],[Count]]</f>
        <v>1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0.66666666666666663</v>
      </c>
      <c r="S14" s="1">
        <f>COUNTIFS(Table2[Sub-Sector],Table3[[#This Row],[Sub-Sector]],Table2[% Price above 50 EMA],"&gt;=0")/Table3[[#This Row],[Count]]</f>
        <v>0.66666666666666663</v>
      </c>
      <c r="T14" s="1">
        <f>COUNTIFS(Table2[Sub-Sector],Table3[[#This Row],[Sub-Sector]],Table2[% Price above 200 EMA],"&gt;=0")/Table3[[#This Row],[Count]]</f>
        <v>0.66666666666666663</v>
      </c>
      <c r="U14" s="1">
        <f>COUNTIFS(Table2[Sub-Sector],Table3[[#This Row],[Sub-Sector]],Table2[Rate of Change - Zone],"Positive")/Table3[[#This Row],[Count]]</f>
        <v>0.66666666666666663</v>
      </c>
      <c r="V14" s="1">
        <f>COUNTIFS(Table2[Sub-Sector],Table3[[#This Row],[Sub-Sector]],Table2[Sharpe Ratio],"&gt;=0.10")/Table3[[#This Row],[Count]]</f>
        <v>0.66666666666666663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306</v>
      </c>
      <c r="X14">
        <f>_xlfn.RANK.AVG(Table3[[#This Row],[Score]],Table3[Score],1)</f>
        <v>20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149.5</v>
      </c>
      <c r="Z14">
        <f>_xlfn.RANK.AVG(Table3[[#This Row],[Score 2 ]],Table3[[Score 2 ]],1)</f>
        <v>13</v>
      </c>
    </row>
    <row r="15" spans="1:26" x14ac:dyDescent="0.3">
      <c r="A15" t="s">
        <v>399</v>
      </c>
      <c r="B15">
        <f>COUNTIFS(Table2[Sub-Sector],Table3[[#This Row],[Sub-Sector]])</f>
        <v>9</v>
      </c>
      <c r="C15" s="1">
        <f>COUNTIFS(Table2[Sub-Sector],Table3[[#This Row],[Sub-Sector]],Table2[Uptrend],"Uptrend")/Table3[[#This Row],[Count]]</f>
        <v>0.77777777777777779</v>
      </c>
      <c r="D15" s="1">
        <f>COUNTIFS(Table2[Sub-Sector],Table3[[#This Row],[Sub-Sector]],Table2[1W Return vs Nifty],"&gt;=5")/Table3[[#This Row],[Count]]</f>
        <v>0.44444444444444442</v>
      </c>
      <c r="E15" s="1">
        <f>COUNTIFS(Table2[Sub-Sector],Table3[[#This Row],[Sub-Sector]],Table2[1M Return vs Nifty],"&gt;=5")/Table3[[#This Row],[Count]]</f>
        <v>0.33333333333333331</v>
      </c>
      <c r="F15" s="1">
        <f>COUNTIFS(Table2[Sub-Sector],Table3[[#This Row],[Sub-Sector]],Table2[6M Return vs Nifty],"&gt;=10")/Table3[[#This Row],[Count]]</f>
        <v>0.66666666666666663</v>
      </c>
      <c r="G15" s="1">
        <f>COUNTIFS(Table2[Sub-Sector],Table3[[#This Row],[Sub-Sector]],Table2[1Y Return vs Nifty],"&gt;=10")/Table3[[#This Row],[Count]]</f>
        <v>0.66666666666666663</v>
      </c>
      <c r="H15" s="1">
        <f>COUNTIFS(Table2[Sub-Sector],Table3[[#This Row],[Sub-Sector]],Table2[RSI Exponential â€“ 14D],"&gt;=50")/Table3[[#This Row],[Count]]</f>
        <v>0.55555555555555558</v>
      </c>
      <c r="I15" s="1">
        <f>COUNTIFS(Table2[Sub-Sector],Table3[[#This Row],[Sub-Sector]],Table2[Relative Volume],"&gt;=1")/Table3[[#This Row],[Count]]</f>
        <v>0.44444444444444442</v>
      </c>
      <c r="J15" s="1">
        <f>COUNTIFS(Table2[Sub-Sector],Table3[[#This Row],[Sub-Sector]],Table2[% Away From Day Low],"&gt;=0.05")/Table3[[#This Row],[Count]]</f>
        <v>0</v>
      </c>
      <c r="K15" s="1">
        <f>COUNTIFS(Table2[Sub-Sector],Table3[[#This Row],[Sub-Sector]],Table2[% Away From Day High],"&lt;=0.05")/Table3[[#This Row],[Count]]</f>
        <v>1</v>
      </c>
      <c r="L15" s="1">
        <f>COUNTIFS(Table2[Sub-Sector],Table3[[#This Row],[Sub-Sector]],Table2[% Away From Current Week Low],"&gt;=0.05")/Table3[[#This Row],[Count]]</f>
        <v>0</v>
      </c>
      <c r="M15" s="1">
        <f>COUNTIFS(Table2[Sub-Sector],Table3[[#This Row],[Sub-Sector]],Table2[% Away From Current Week High],"&lt;=0.05")/Table3[[#This Row],[Count]]</f>
        <v>1</v>
      </c>
      <c r="N15" s="1">
        <f>COUNTIFS(Table2[Sub-Sector],Table3[[#This Row],[Sub-Sector]],Table2[% Away From Current Month Low],"&gt;=0.05")/Table3[[#This Row],[Count]]</f>
        <v>0</v>
      </c>
      <c r="O15" s="1">
        <f>COUNTIFS(Table2[Sub-Sector],Table3[[#This Row],[Sub-Sector]],Table2[% Away From Current Month High],"&lt;=0.05")/Table3[[#This Row],[Count]]</f>
        <v>0.77777777777777779</v>
      </c>
      <c r="P15" s="1">
        <f>COUNTIFS(Table2[Sub-Sector],Table3[[#This Row],[Sub-Sector]],Table2[% Away From 52W High],"&lt;=10")/Table3[[#This Row],[Count]]</f>
        <v>0.33333333333333331</v>
      </c>
      <c r="Q15" s="1">
        <f>COUNTIFS(Table2[Sub-Sector],Table3[[#This Row],[Sub-Sector]],Table2[% Away From 52W Low],"&gt;=10")/Table3[[#This Row],[Count]]</f>
        <v>0.88888888888888884</v>
      </c>
      <c r="R15" s="1">
        <f>COUNTIFS(Table2[Sub-Sector],Table3[[#This Row],[Sub-Sector]],Table2[% Price above 20 EMA],"&gt;=0")/Table3[[#This Row],[Count]]</f>
        <v>0.55555555555555558</v>
      </c>
      <c r="S15" s="1">
        <f>COUNTIFS(Table2[Sub-Sector],Table3[[#This Row],[Sub-Sector]],Table2[% Price above 50 EMA],"&gt;=0")/Table3[[#This Row],[Count]]</f>
        <v>0.55555555555555558</v>
      </c>
      <c r="T15" s="1">
        <f>COUNTIFS(Table2[Sub-Sector],Table3[[#This Row],[Sub-Sector]],Table2[% Price above 200 EMA],"&gt;=0")/Table3[[#This Row],[Count]]</f>
        <v>0.77777777777777779</v>
      </c>
      <c r="U15" s="1">
        <f>COUNTIFS(Table2[Sub-Sector],Table3[[#This Row],[Sub-Sector]],Table2[Rate of Change - Zone],"Positive")/Table3[[#This Row],[Count]]</f>
        <v>0.1111111111111111</v>
      </c>
      <c r="V15" s="1">
        <f>COUNTIFS(Table2[Sub-Sector],Table3[[#This Row],[Sub-Sector]],Table2[Sharpe Ratio],"&gt;=0.10")/Table3[[#This Row],[Count]]</f>
        <v>0.44444444444444442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233.5</v>
      </c>
      <c r="X15">
        <f>_xlfn.RANK.AVG(Table3[[#This Row],[Score]],Table3[Score],1)</f>
        <v>11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154</v>
      </c>
      <c r="Z15">
        <f>_xlfn.RANK.AVG(Table3[[#This Row],[Score 2 ]],Table3[[Score 2 ]],1)</f>
        <v>14</v>
      </c>
    </row>
    <row r="16" spans="1:26" x14ac:dyDescent="0.3">
      <c r="A16" t="s">
        <v>131</v>
      </c>
      <c r="B16">
        <f>COUNTIFS(Table2[Sub-Sector],Table3[[#This Row],[Sub-Sector]])</f>
        <v>6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0.66666666666666663</v>
      </c>
      <c r="E16" s="1">
        <f>COUNTIFS(Table2[Sub-Sector],Table3[[#This Row],[Sub-Sector]],Table2[1M Return vs Nifty],"&gt;=5")/Table3[[#This Row],[Count]]</f>
        <v>0.66666666666666663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0.5</v>
      </c>
      <c r="H16" s="1">
        <f>COUNTIFS(Table2[Sub-Sector],Table3[[#This Row],[Sub-Sector]],Table2[RSI Exponential â€“ 14D],"&gt;=50")/Table3[[#This Row],[Count]]</f>
        <v>0.83333333333333337</v>
      </c>
      <c r="I16" s="1">
        <f>COUNTIFS(Table2[Sub-Sector],Table3[[#This Row],[Sub-Sector]],Table2[Relative Volume],"&gt;=1")/Table3[[#This Row],[Count]]</f>
        <v>0.33333333333333331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</v>
      </c>
      <c r="M16" s="1">
        <f>COUNTIFS(Table2[Sub-Sector],Table3[[#This Row],[Sub-Sector]],Table2[% Away From Current Week High],"&lt;=0.05")/Table3[[#This Row],[Count]]</f>
        <v>0.83333333333333337</v>
      </c>
      <c r="N16" s="1">
        <f>COUNTIFS(Table2[Sub-Sector],Table3[[#This Row],[Sub-Sector]],Table2[% Away From Current Month Low],"&gt;=0.05")/Table3[[#This Row],[Count]]</f>
        <v>0</v>
      </c>
      <c r="O16" s="1">
        <f>COUNTIFS(Table2[Sub-Sector],Table3[[#This Row],[Sub-Sector]],Table2[% Away From Current Month High],"&lt;=0.05")/Table3[[#This Row],[Count]]</f>
        <v>0.83333333333333337</v>
      </c>
      <c r="P16" s="1">
        <f>COUNTIFS(Table2[Sub-Sector],Table3[[#This Row],[Sub-Sector]],Table2[% Away From 52W High],"&lt;=10")/Table3[[#This Row],[Count]]</f>
        <v>0.33333333333333331</v>
      </c>
      <c r="Q16" s="1">
        <f>COUNTIFS(Table2[Sub-Sector],Table3[[#This Row],[Sub-Sector]],Table2[% Away From 52W Low],"&gt;=10")/Table3[[#This Row],[Count]]</f>
        <v>1</v>
      </c>
      <c r="R16" s="1">
        <f>COUNTIFS(Table2[Sub-Sector],Table3[[#This Row],[Sub-Sector]],Table2[% Price above 20 EMA],"&gt;=0")/Table3[[#This Row],[Count]]</f>
        <v>0.83333333333333337</v>
      </c>
      <c r="S16" s="1">
        <f>COUNTIFS(Table2[Sub-Sector],Table3[[#This Row],[Sub-Sector]],Table2[% Price above 50 EMA],"&gt;=0")/Table3[[#This Row],[Count]]</f>
        <v>0.83333333333333337</v>
      </c>
      <c r="T16" s="1">
        <f>COUNTIFS(Table2[Sub-Sector],Table3[[#This Row],[Sub-Sector]],Table2[% Price above 200 EMA],"&gt;=0")/Table3[[#This Row],[Count]]</f>
        <v>0.83333333333333337</v>
      </c>
      <c r="U16" s="1">
        <f>COUNTIFS(Table2[Sub-Sector],Table3[[#This Row],[Sub-Sector]],Table2[Rate of Change - Zone],"Positive")/Table3[[#This Row],[Count]]</f>
        <v>0.5</v>
      </c>
      <c r="V16" s="1">
        <f>COUNTIFS(Table2[Sub-Sector],Table3[[#This Row],[Sub-Sector]],Table2[Sharpe Ratio],"&gt;=0.10")/Table3[[#This Row],[Count]]</f>
        <v>0.5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213.5</v>
      </c>
      <c r="X16">
        <f>_xlfn.RANK.AVG(Table3[[#This Row],[Score]],Table3[Score],1)</f>
        <v>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16">
        <f>_xlfn.RANK.AVG(Table3[[#This Row],[Score 2 ]],Table3[[Score 2 ]],1)</f>
        <v>15</v>
      </c>
    </row>
    <row r="17" spans="1:26" x14ac:dyDescent="0.3">
      <c r="A17" t="s">
        <v>173</v>
      </c>
      <c r="B17">
        <f>COUNTIFS(Table2[Sub-Sector],Table3[[#This Row],[Sub-Sector]])</f>
        <v>12</v>
      </c>
      <c r="C17" s="1">
        <f>COUNTIFS(Table2[Sub-Sector],Table3[[#This Row],[Sub-Sector]],Table2[Uptrend],"Uptrend")/Table3[[#This Row],[Count]]</f>
        <v>0.33333333333333331</v>
      </c>
      <c r="D17" s="1">
        <f>COUNTIFS(Table2[Sub-Sector],Table3[[#This Row],[Sub-Sector]],Table2[1W Return vs Nifty],"&gt;=5")/Table3[[#This Row],[Count]]</f>
        <v>0.25</v>
      </c>
      <c r="E17" s="1">
        <f>COUNTIFS(Table2[Sub-Sector],Table3[[#This Row],[Sub-Sector]],Table2[1M Return vs Nifty],"&gt;=5")/Table3[[#This Row],[Count]]</f>
        <v>8.3333333333333329E-2</v>
      </c>
      <c r="F17" s="1">
        <f>COUNTIFS(Table2[Sub-Sector],Table3[[#This Row],[Sub-Sector]],Table2[6M Return vs Nifty],"&gt;=10")/Table3[[#This Row],[Count]]</f>
        <v>0.5</v>
      </c>
      <c r="G17" s="1">
        <f>COUNTIFS(Table2[Sub-Sector],Table3[[#This Row],[Sub-Sector]],Table2[1Y Return vs Nifty],"&gt;=10")/Table3[[#This Row],[Count]]</f>
        <v>0.91666666666666663</v>
      </c>
      <c r="H17" s="1">
        <f>COUNTIFS(Table2[Sub-Sector],Table3[[#This Row],[Sub-Sector]],Table2[RSI Exponential â€“ 14D],"&gt;=50")/Table3[[#This Row],[Count]]</f>
        <v>0.16666666666666666</v>
      </c>
      <c r="I17" s="1">
        <f>COUNTIFS(Table2[Sub-Sector],Table3[[#This Row],[Sub-Sector]],Table2[Relative Volume],"&gt;=1")/Table3[[#This Row],[Count]]</f>
        <v>0.5</v>
      </c>
      <c r="J17" s="1">
        <f>COUNTIFS(Table2[Sub-Sector],Table3[[#This Row],[Sub-Sector]],Table2[% Away From Day Low],"&gt;=0.05")/Table3[[#This Row],[Count]]</f>
        <v>8.3333333333333329E-2</v>
      </c>
      <c r="K17" s="1">
        <f>COUNTIFS(Table2[Sub-Sector],Table3[[#This Row],[Sub-Sector]],Table2[% Away From Day High],"&lt;=0.05")/Table3[[#This Row],[Count]]</f>
        <v>0.91666666666666663</v>
      </c>
      <c r="L17" s="1">
        <f>COUNTIFS(Table2[Sub-Sector],Table3[[#This Row],[Sub-Sector]],Table2[% Away From Current Week Low],"&gt;=0.05")/Table3[[#This Row],[Count]]</f>
        <v>8.3333333333333329E-2</v>
      </c>
      <c r="M17" s="1">
        <f>COUNTIFS(Table2[Sub-Sector],Table3[[#This Row],[Sub-Sector]],Table2[% Away From Current Week High],"&lt;=0.05")/Table3[[#This Row],[Count]]</f>
        <v>0.75</v>
      </c>
      <c r="N17" s="1">
        <f>COUNTIFS(Table2[Sub-Sector],Table3[[#This Row],[Sub-Sector]],Table2[% Away From Current Month Low],"&gt;=0.05")/Table3[[#This Row],[Count]]</f>
        <v>8.3333333333333329E-2</v>
      </c>
      <c r="O17" s="1">
        <f>COUNTIFS(Table2[Sub-Sector],Table3[[#This Row],[Sub-Sector]],Table2[% Away From Current Month High],"&lt;=0.05")/Table3[[#This Row],[Count]]</f>
        <v>0.66666666666666663</v>
      </c>
      <c r="P17" s="1">
        <f>COUNTIFS(Table2[Sub-Sector],Table3[[#This Row],[Sub-Sector]],Table2[% Away From 52W High],"&lt;=10")/Table3[[#This Row],[Count]]</f>
        <v>8.3333333333333329E-2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8.3333333333333329E-2</v>
      </c>
      <c r="S17" s="1">
        <f>COUNTIFS(Table2[Sub-Sector],Table3[[#This Row],[Sub-Sector]],Table2[% Price above 50 EMA],"&gt;=0")/Table3[[#This Row],[Count]]</f>
        <v>0.16666666666666666</v>
      </c>
      <c r="T17" s="1">
        <f>COUNTIFS(Table2[Sub-Sector],Table3[[#This Row],[Sub-Sector]],Table2[% Price above 200 EMA],"&gt;=0")/Table3[[#This Row],[Count]]</f>
        <v>0.75</v>
      </c>
      <c r="U17" s="1">
        <f>COUNTIFS(Table2[Sub-Sector],Table3[[#This Row],[Sub-Sector]],Table2[Rate of Change - Zone],"Positive")/Table3[[#This Row],[Count]]</f>
        <v>8.3333333333333329E-2</v>
      </c>
      <c r="V17" s="1">
        <f>COUNTIFS(Table2[Sub-Sector],Table3[[#This Row],[Sub-Sector]],Table2[Sharpe Ratio],"&gt;=0.10")/Table3[[#This Row],[Count]]</f>
        <v>0.91666666666666663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326.5</v>
      </c>
      <c r="X17">
        <f>_xlfn.RANK.AVG(Table3[[#This Row],[Score]],Table3[Score],1)</f>
        <v>26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159.5</v>
      </c>
      <c r="Z17">
        <f>_xlfn.RANK.AVG(Table3[[#This Row],[Score 2 ]],Table3[[Score 2 ]],1)</f>
        <v>16</v>
      </c>
    </row>
    <row r="18" spans="1:26" x14ac:dyDescent="0.3">
      <c r="A18" t="s">
        <v>742</v>
      </c>
      <c r="B18">
        <f>COUNTIFS(Table2[Sub-Sector],Table3[[#This Row],[Sub-Sector]])</f>
        <v>4</v>
      </c>
      <c r="C18" s="1">
        <f>COUNTIFS(Table2[Sub-Sector],Table3[[#This Row],[Sub-Sector]],Table2[Uptrend],"Uptrend")/Table3[[#This Row],[Count]]</f>
        <v>0.25</v>
      </c>
      <c r="D18" s="1">
        <f>COUNTIFS(Table2[Sub-Sector],Table3[[#This Row],[Sub-Sector]],Table2[1W Return vs Nifty],"&gt;=5")/Table3[[#This Row],[Count]]</f>
        <v>0.25</v>
      </c>
      <c r="E18" s="1">
        <f>COUNTIFS(Table2[Sub-Sector],Table3[[#This Row],[Sub-Sector]],Table2[1M Return vs Nifty],"&gt;=5")/Table3[[#This Row],[Count]]</f>
        <v>0.25</v>
      </c>
      <c r="F18" s="1">
        <f>COUNTIFS(Table2[Sub-Sector],Table3[[#This Row],[Sub-Sector]],Table2[6M Return vs Nifty],"&gt;=10")/Table3[[#This Row],[Count]]</f>
        <v>0.5</v>
      </c>
      <c r="G18" s="1">
        <f>COUNTIFS(Table2[Sub-Sector],Table3[[#This Row],[Sub-Sector]],Table2[1Y Return vs Nifty],"&gt;=10")/Table3[[#This Row],[Count]]</f>
        <v>0.5</v>
      </c>
      <c r="H18" s="1">
        <f>COUNTIFS(Table2[Sub-Sector],Table3[[#This Row],[Sub-Sector]],Table2[RSI Exponential â€“ 14D],"&gt;=50")/Table3[[#This Row],[Count]]</f>
        <v>0.75</v>
      </c>
      <c r="I18" s="1">
        <f>COUNTIFS(Table2[Sub-Sector],Table3[[#This Row],[Sub-Sector]],Table2[Relative Volume],"&gt;=1")/Table3[[#This Row],[Count]]</f>
        <v>0.5</v>
      </c>
      <c r="J18" s="1">
        <f>COUNTIFS(Table2[Sub-Sector],Table3[[#This Row],[Sub-Sector]],Table2[% Away From Day Low],"&gt;=0.05")/Table3[[#This Row],[Count]]</f>
        <v>0.25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0.5</v>
      </c>
      <c r="M18" s="1">
        <f>COUNTIFS(Table2[Sub-Sector],Table3[[#This Row],[Sub-Sector]],Table2[% Away From Current Week High],"&lt;=0.05")/Table3[[#This Row],[Count]]</f>
        <v>1</v>
      </c>
      <c r="N18" s="1">
        <f>COUNTIFS(Table2[Sub-Sector],Table3[[#This Row],[Sub-Sector]],Table2[% Away From Current Month Low],"&gt;=0.05")/Table3[[#This Row],[Count]]</f>
        <v>0.5</v>
      </c>
      <c r="O18" s="1">
        <f>COUNTIFS(Table2[Sub-Sector],Table3[[#This Row],[Sub-Sector]],Table2[% Away From Current Month High],"&lt;=0.05")/Table3[[#This Row],[Count]]</f>
        <v>0.75</v>
      </c>
      <c r="P18" s="1">
        <f>COUNTIFS(Table2[Sub-Sector],Table3[[#This Row],[Sub-Sector]],Table2[% Away From 52W High],"&lt;=10")/Table3[[#This Row],[Count]]</f>
        <v>0</v>
      </c>
      <c r="Q18" s="1">
        <f>COUNTIFS(Table2[Sub-Sector],Table3[[#This Row],[Sub-Sector]],Table2[% Away From 52W Low],"&gt;=10")/Table3[[#This Row],[Count]]</f>
        <v>0.75</v>
      </c>
      <c r="R18" s="1">
        <f>COUNTIFS(Table2[Sub-Sector],Table3[[#This Row],[Sub-Sector]],Table2[% Price above 20 EMA],"&gt;=0")/Table3[[#This Row],[Count]]</f>
        <v>0.75</v>
      </c>
      <c r="S18" s="1">
        <f>COUNTIFS(Table2[Sub-Sector],Table3[[#This Row],[Sub-Sector]],Table2[% Price above 50 EMA],"&gt;=0")/Table3[[#This Row],[Count]]</f>
        <v>0.25</v>
      </c>
      <c r="T18" s="1">
        <f>COUNTIFS(Table2[Sub-Sector],Table3[[#This Row],[Sub-Sector]],Table2[% Price above 200 EMA],"&gt;=0")/Table3[[#This Row],[Count]]</f>
        <v>0.5</v>
      </c>
      <c r="U18" s="1">
        <f>COUNTIFS(Table2[Sub-Sector],Table3[[#This Row],[Sub-Sector]],Table2[Rate of Change - Zone],"Positive")/Table3[[#This Row],[Count]]</f>
        <v>0.25</v>
      </c>
      <c r="V18" s="1">
        <f>COUNTIFS(Table2[Sub-Sector],Table3[[#This Row],[Sub-Sector]],Table2[Sharpe Ratio],"&gt;=0.10")/Table3[[#This Row],[Count]]</f>
        <v>0.25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320.5</v>
      </c>
      <c r="X18">
        <f>_xlfn.RANK.AVG(Table3[[#This Row],[Score]],Table3[Score],1)</f>
        <v>21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166</v>
      </c>
      <c r="Z18">
        <f>_xlfn.RANK.AVG(Table3[[#This Row],[Score 2 ]],Table3[[Score 2 ]],1)</f>
        <v>17</v>
      </c>
    </row>
    <row r="19" spans="1:26" x14ac:dyDescent="0.3">
      <c r="A19" t="s">
        <v>176</v>
      </c>
      <c r="B19">
        <f>COUNTIFS(Table2[Sub-Sector],Table3[[#This Row],[Sub-Sector]])</f>
        <v>2</v>
      </c>
      <c r="C19" s="1">
        <f>COUNTIFS(Table2[Sub-Sector],Table3[[#This Row],[Sub-Sector]],Table2[Uptrend],"Uptrend")/Table3[[#This Row],[Count]]</f>
        <v>1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0.5</v>
      </c>
      <c r="G19" s="1">
        <f>COUNTIFS(Table2[Sub-Sector],Table3[[#This Row],[Sub-Sector]],Table2[1Y Return vs Nifty],"&gt;=10")/Table3[[#This Row],[Count]]</f>
        <v>1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1</v>
      </c>
      <c r="M19" s="1">
        <f>COUNTIFS(Table2[Sub-Sector],Table3[[#This Row],[Sub-Sector]],Table2[% Away From Current Week High],"&lt;=0.05")/Table3[[#This Row],[Count]]</f>
        <v>1</v>
      </c>
      <c r="N19" s="1">
        <f>COUNTIFS(Table2[Sub-Sector],Table3[[#This Row],[Sub-Sector]],Table2[% Away From Current Month Low],"&gt;=0.05")/Table3[[#This Row],[Count]]</f>
        <v>1</v>
      </c>
      <c r="O19" s="1">
        <f>COUNTIFS(Table2[Sub-Sector],Table3[[#This Row],[Sub-Sector]],Table2[% Away From Current Month High],"&lt;=0.05")/Table3[[#This Row],[Count]]</f>
        <v>1</v>
      </c>
      <c r="P19" s="1">
        <f>COUNTIFS(Table2[Sub-Sector],Table3[[#This Row],[Sub-Sector]],Table2[% Away From 52W High],"&lt;=10")/Table3[[#This Row],[Count]]</f>
        <v>0.5</v>
      </c>
      <c r="Q19" s="1">
        <f>COUNTIFS(Table2[Sub-Sector],Table3[[#This Row],[Sub-Sector]],Table2[% Away From 52W Low],"&gt;=10")/Table3[[#This Row],[Count]]</f>
        <v>1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1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0.5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296.5</v>
      </c>
      <c r="X19">
        <f>_xlfn.RANK.AVG(Table3[[#This Row],[Score]],Table3[Score],1)</f>
        <v>18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19">
        <f>_xlfn.RANK.AVG(Table3[[#This Row],[Score 2 ]],Table3[[Score 2 ]],1)</f>
        <v>18.5</v>
      </c>
    </row>
    <row r="20" spans="1:26" x14ac:dyDescent="0.3">
      <c r="A20" t="s">
        <v>353</v>
      </c>
      <c r="B20">
        <f>COUNTIFS(Table2[Sub-Sector],Table3[[#This Row],[Sub-Sector]])</f>
        <v>2</v>
      </c>
      <c r="C20" s="1">
        <f>COUNTIFS(Table2[Sub-Sector],Table3[[#This Row],[Sub-Sector]],Table2[Uptrend],"Uptrend")/Table3[[#This Row],[Count]]</f>
        <v>0.5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</v>
      </c>
      <c r="F20" s="1">
        <f>COUNTIFS(Table2[Sub-Sector],Table3[[#This Row],[Sub-Sector]],Table2[6M Return vs Nifty],"&gt;=10")/Table3[[#This Row],[Count]]</f>
        <v>0.5</v>
      </c>
      <c r="G20" s="1">
        <f>COUNTIFS(Table2[Sub-Sector],Table3[[#This Row],[Sub-Sector]],Table2[1Y Return vs Nifty],"&gt;=10")/Table3[[#This Row],[Count]]</f>
        <v>1</v>
      </c>
      <c r="H20" s="1">
        <f>COUNTIFS(Table2[Sub-Sector],Table3[[#This Row],[Sub-Sector]],Table2[RSI Exponential â€“ 14D],"&gt;=50")/Table3[[#This Row],[Count]]</f>
        <v>1</v>
      </c>
      <c r="I20" s="1">
        <f>COUNTIFS(Table2[Sub-Sector],Table3[[#This Row],[Sub-Sector]],Table2[Relative Volume],"&gt;=1")/Table3[[#This Row],[Count]]</f>
        <v>0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</v>
      </c>
      <c r="M20" s="1">
        <f>COUNTIFS(Table2[Sub-Sector],Table3[[#This Row],[Sub-Sector]],Table2[% Away From Current Week High],"&lt;=0.05")/Table3[[#This Row],[Count]]</f>
        <v>1</v>
      </c>
      <c r="N20" s="1">
        <f>COUNTIFS(Table2[Sub-Sector],Table3[[#This Row],[Sub-Sector]],Table2[% Away From Current Month Low],"&gt;=0.05")/Table3[[#This Row],[Count]]</f>
        <v>0</v>
      </c>
      <c r="O20" s="1">
        <f>COUNTIFS(Table2[Sub-Sector],Table3[[#This Row],[Sub-Sector]],Table2[% Away From Current Month High],"&lt;=0.05")/Table3[[#This Row],[Count]]</f>
        <v>1</v>
      </c>
      <c r="P20" s="1">
        <f>COUNTIFS(Table2[Sub-Sector],Table3[[#This Row],[Sub-Sector]],Table2[% Away From 52W High],"&lt;=10")/Table3[[#This Row],[Count]]</f>
        <v>0.5</v>
      </c>
      <c r="Q20" s="1">
        <f>COUNTIFS(Table2[Sub-Sector],Table3[[#This Row],[Sub-Sector]],Table2[% Away From 52W Low],"&gt;=10")/Table3[[#This Row],[Count]]</f>
        <v>1</v>
      </c>
      <c r="R20" s="1">
        <f>COUNTIFS(Table2[Sub-Sector],Table3[[#This Row],[Sub-Sector]],Table2[% Price above 20 EMA],"&gt;=0")/Table3[[#This Row],[Count]]</f>
        <v>1</v>
      </c>
      <c r="S20" s="1">
        <f>COUNTIFS(Table2[Sub-Sector],Table3[[#This Row],[Sub-Sector]],Table2[% Price above 50 EMA],"&gt;=0")/Table3[[#This Row],[Count]]</f>
        <v>1</v>
      </c>
      <c r="T20" s="1">
        <f>COUNTIFS(Table2[Sub-Sector],Table3[[#This Row],[Sub-Sector]],Table2[% Price above 200 EMA],"&gt;=0")/Table3[[#This Row],[Count]]</f>
        <v>1</v>
      </c>
      <c r="U20" s="1">
        <f>COUNTIFS(Table2[Sub-Sector],Table3[[#This Row],[Sub-Sector]],Table2[Rate of Change - Zone],"Positive")/Table3[[#This Row],[Count]]</f>
        <v>0.5</v>
      </c>
      <c r="V20" s="1">
        <f>COUNTIFS(Table2[Sub-Sector],Table3[[#This Row],[Sub-Sector]],Table2[Sharpe Ratio],"&gt;=0.10")/Table3[[#This Row],[Count]]</f>
        <v>0.5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20">
        <f>_xlfn.RANK.AVG(Table3[[#This Row],[Score]],Table3[Score],1)</f>
        <v>49.5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0">
        <f>_xlfn.RANK.AVG(Table3[[#This Row],[Score 2 ]],Table3[[Score 2 ]],1)</f>
        <v>18.5</v>
      </c>
    </row>
    <row r="21" spans="1:26" x14ac:dyDescent="0.3">
      <c r="A21" t="s">
        <v>946</v>
      </c>
      <c r="B21">
        <f>COUNTIFS(Table2[Sub-Sector],Table3[[#This Row],[Sub-Sector]])</f>
        <v>2</v>
      </c>
      <c r="C21" s="1">
        <f>COUNTIFS(Table2[Sub-Sector],Table3[[#This Row],[Sub-Sector]],Table2[Uptrend],"Uptrend")/Table3[[#This Row],[Count]]</f>
        <v>0</v>
      </c>
      <c r="D21" s="1">
        <f>COUNTIFS(Table2[Sub-Sector],Table3[[#This Row],[Sub-Sector]],Table2[1W Return vs Nifty],"&gt;=5")/Table3[[#This Row],[Count]]</f>
        <v>0.5</v>
      </c>
      <c r="E21" s="1">
        <f>COUNTIFS(Table2[Sub-Sector],Table3[[#This Row],[Sub-Sector]],Table2[1M Return vs Nifty],"&gt;=5")/Table3[[#This Row],[Count]]</f>
        <v>0.5</v>
      </c>
      <c r="F21" s="1">
        <f>COUNTIFS(Table2[Sub-Sector],Table3[[#This Row],[Sub-Sector]],Table2[6M Return vs Nifty],"&gt;=10")/Table3[[#This Row],[Count]]</f>
        <v>0.5</v>
      </c>
      <c r="G21" s="1">
        <f>COUNTIFS(Table2[Sub-Sector],Table3[[#This Row],[Sub-Sector]],Table2[1Y Return vs Nifty],"&gt;=10")/Table3[[#This Row],[Count]]</f>
        <v>1</v>
      </c>
      <c r="H21" s="1">
        <f>COUNTIFS(Table2[Sub-Sector],Table3[[#This Row],[Sub-Sector]],Table2[RSI Exponential â€“ 14D],"&gt;=50")/Table3[[#This Row],[Count]]</f>
        <v>0.5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</v>
      </c>
      <c r="S21" s="1">
        <f>COUNTIFS(Table2[Sub-Sector],Table3[[#This Row],[Sub-Sector]],Table2[% Price above 50 EMA],"&gt;=0")/Table3[[#This Row],[Count]]</f>
        <v>0</v>
      </c>
      <c r="T21" s="1">
        <f>COUNTIFS(Table2[Sub-Sector],Table3[[#This Row],[Sub-Sector]],Table2[% Price above 200 EMA],"&gt;=0")/Table3[[#This Row],[Count]]</f>
        <v>1</v>
      </c>
      <c r="U21" s="1">
        <f>COUNTIFS(Table2[Sub-Sector],Table3[[#This Row],[Sub-Sector]],Table2[Rate of Change - Zone],"Positive")/Table3[[#This Row],[Count]]</f>
        <v>0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21">
        <f>_xlfn.RANK.AVG(Table3[[#This Row],[Score]],Table3[Score],1)</f>
        <v>22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174</v>
      </c>
      <c r="Z21">
        <f>_xlfn.RANK.AVG(Table3[[#This Row],[Score 2 ]],Table3[[Score 2 ]],1)</f>
        <v>20</v>
      </c>
    </row>
    <row r="22" spans="1:26" x14ac:dyDescent="0.3">
      <c r="A22" t="s">
        <v>62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0</v>
      </c>
      <c r="D22" s="1">
        <f>COUNTIFS(Table2[Sub-Sector],Table3[[#This Row],[Sub-Sector]],Table2[1W Return vs Nifty],"&gt;=5")/Table3[[#This Row],[Count]]</f>
        <v>0.5</v>
      </c>
      <c r="E22" s="1">
        <f>COUNTIFS(Table2[Sub-Sector],Table3[[#This Row],[Sub-Sector]],Table2[1M Return vs Nifty],"&gt;=5")/Table3[[#This Row],[Count]]</f>
        <v>0.25</v>
      </c>
      <c r="F22" s="1">
        <f>COUNTIFS(Table2[Sub-Sector],Table3[[#This Row],[Sub-Sector]],Table2[6M Return vs Nifty],"&gt;=10")/Table3[[#This Row],[Count]]</f>
        <v>0.25</v>
      </c>
      <c r="G22" s="1">
        <f>COUNTIFS(Table2[Sub-Sector],Table3[[#This Row],[Sub-Sector]],Table2[1Y Return vs Nifty],"&gt;=10")/Table3[[#This Row],[Count]]</f>
        <v>0.5</v>
      </c>
      <c r="H22" s="1">
        <f>COUNTIFS(Table2[Sub-Sector],Table3[[#This Row],[Sub-Sector]],Table2[RSI Exponential â€“ 14D],"&gt;=50")/Table3[[#This Row],[Count]]</f>
        <v>0.5</v>
      </c>
      <c r="I22" s="1">
        <f>COUNTIFS(Table2[Sub-Sector],Table3[[#This Row],[Sub-Sector]],Table2[Relative Volume],"&gt;=1")/Table3[[#This Row],[Count]]</f>
        <v>0.75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0</v>
      </c>
      <c r="M22" s="1">
        <f>COUNTIFS(Table2[Sub-Sector],Table3[[#This Row],[Sub-Sector]],Table2[% Away From Current Week High],"&lt;=0.05")/Table3[[#This Row],[Count]]</f>
        <v>0.75</v>
      </c>
      <c r="N22" s="1">
        <f>COUNTIFS(Table2[Sub-Sector],Table3[[#This Row],[Sub-Sector]],Table2[% Away From Current Month Low],"&gt;=0.05")/Table3[[#This Row],[Count]]</f>
        <v>0</v>
      </c>
      <c r="O22" s="1">
        <f>COUNTIFS(Table2[Sub-Sector],Table3[[#This Row],[Sub-Sector]],Table2[% Away From Current Month High],"&lt;=0.05")/Table3[[#This Row],[Count]]</f>
        <v>0.75</v>
      </c>
      <c r="P22" s="1">
        <f>COUNTIFS(Table2[Sub-Sector],Table3[[#This Row],[Sub-Sector]],Table2[% Away From 52W High],"&lt;=10")/Table3[[#This Row],[Count]]</f>
        <v>0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0.5</v>
      </c>
      <c r="S22" s="1">
        <f>COUNTIFS(Table2[Sub-Sector],Table3[[#This Row],[Sub-Sector]],Table2[% Price above 50 EMA],"&gt;=0")/Table3[[#This Row],[Count]]</f>
        <v>0.5</v>
      </c>
      <c r="T22" s="1">
        <f>COUNTIFS(Table2[Sub-Sector],Table3[[#This Row],[Sub-Sector]],Table2[% Price above 200 EMA],"&gt;=0")/Table3[[#This Row],[Count]]</f>
        <v>0.5</v>
      </c>
      <c r="U22" s="1">
        <f>COUNTIFS(Table2[Sub-Sector],Table3[[#This Row],[Sub-Sector]],Table2[Rate of Change - Zone],"Positive")/Table3[[#This Row],[Count]]</f>
        <v>0.25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343.5</v>
      </c>
      <c r="X22">
        <f>_xlfn.RANK.AVG(Table3[[#This Row],[Score]],Table3[Score],1)</f>
        <v>36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2">
        <f>_xlfn.RANK.AVG(Table3[[#This Row],[Score 2 ]],Table3[[Score 2 ]],1)</f>
        <v>21.5</v>
      </c>
    </row>
    <row r="23" spans="1:26" x14ac:dyDescent="0.3">
      <c r="A23" t="s">
        <v>125</v>
      </c>
      <c r="B23">
        <f>COUNTIFS(Table2[Sub-Sector],Table3[[#This Row],[Sub-Sector]])</f>
        <v>9</v>
      </c>
      <c r="C23" s="1">
        <f>COUNTIFS(Table2[Sub-Sector],Table3[[#This Row],[Sub-Sector]],Table2[Uptrend],"Uptrend")/Table3[[#This Row],[Count]]</f>
        <v>0.44444444444444442</v>
      </c>
      <c r="D23" s="1">
        <f>COUNTIFS(Table2[Sub-Sector],Table3[[#This Row],[Sub-Sector]],Table2[1W Return vs Nifty],"&gt;=5")/Table3[[#This Row],[Count]]</f>
        <v>0.33333333333333331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0.66666666666666663</v>
      </c>
      <c r="G23" s="1">
        <f>COUNTIFS(Table2[Sub-Sector],Table3[[#This Row],[Sub-Sector]],Table2[1Y Return vs Nifty],"&gt;=10")/Table3[[#This Row],[Count]]</f>
        <v>0.44444444444444442</v>
      </c>
      <c r="H23" s="1">
        <f>COUNTIFS(Table2[Sub-Sector],Table3[[#This Row],[Sub-Sector]],Table2[RSI Exponential â€“ 14D],"&gt;=50")/Table3[[#This Row],[Count]]</f>
        <v>0.33333333333333331</v>
      </c>
      <c r="I23" s="1">
        <f>COUNTIFS(Table2[Sub-Sector],Table3[[#This Row],[Sub-Sector]],Table2[Relative Volume],"&gt;=1")/Table3[[#This Row],[Count]]</f>
        <v>0.44444444444444442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0.1111111111111111</v>
      </c>
      <c r="M23" s="1">
        <f>COUNTIFS(Table2[Sub-Sector],Table3[[#This Row],[Sub-Sector]],Table2[% Away From Current Week High],"&lt;=0.05")/Table3[[#This Row],[Count]]</f>
        <v>0.88888888888888884</v>
      </c>
      <c r="N23" s="1">
        <f>COUNTIFS(Table2[Sub-Sector],Table3[[#This Row],[Sub-Sector]],Table2[% Away From Current Month Low],"&gt;=0.05")/Table3[[#This Row],[Count]]</f>
        <v>0.1111111111111111</v>
      </c>
      <c r="O23" s="1">
        <f>COUNTIFS(Table2[Sub-Sector],Table3[[#This Row],[Sub-Sector]],Table2[% Away From Current Month High],"&lt;=0.05")/Table3[[#This Row],[Count]]</f>
        <v>0.77777777777777779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0.88888888888888884</v>
      </c>
      <c r="R23" s="1">
        <f>COUNTIFS(Table2[Sub-Sector],Table3[[#This Row],[Sub-Sector]],Table2[% Price above 20 EMA],"&gt;=0")/Table3[[#This Row],[Count]]</f>
        <v>0.33333333333333331</v>
      </c>
      <c r="S23" s="1">
        <f>COUNTIFS(Table2[Sub-Sector],Table3[[#This Row],[Sub-Sector]],Table2[% Price above 50 EMA],"&gt;=0")/Table3[[#This Row],[Count]]</f>
        <v>0.33333333333333331</v>
      </c>
      <c r="T23" s="1">
        <f>COUNTIFS(Table2[Sub-Sector],Table3[[#This Row],[Sub-Sector]],Table2[% Price above 200 EMA],"&gt;=0")/Table3[[#This Row],[Count]]</f>
        <v>0.77777777777777779</v>
      </c>
      <c r="U23" s="1">
        <f>COUNTIFS(Table2[Sub-Sector],Table3[[#This Row],[Sub-Sector]],Table2[Rate of Change - Zone],"Positive")/Table3[[#This Row],[Count]]</f>
        <v>0.1111111111111111</v>
      </c>
      <c r="V23" s="1">
        <f>COUNTIFS(Table2[Sub-Sector],Table3[[#This Row],[Sub-Sector]],Table2[Sharpe Ratio],"&gt;=0.10")/Table3[[#This Row],[Count]]</f>
        <v>0.1111111111111111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363.5</v>
      </c>
      <c r="X23">
        <f>_xlfn.RANK.AVG(Table3[[#This Row],[Score]],Table3[Score],1)</f>
        <v>43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184</v>
      </c>
      <c r="Z23">
        <f>_xlfn.RANK.AVG(Table3[[#This Row],[Score 2 ]],Table3[[Score 2 ]],1)</f>
        <v>21.5</v>
      </c>
    </row>
    <row r="24" spans="1:26" x14ac:dyDescent="0.3">
      <c r="A24" t="s">
        <v>405</v>
      </c>
      <c r="B24">
        <f>COUNTIFS(Table2[Sub-Sector],Table3[[#This Row],[Sub-Sector]])</f>
        <v>14</v>
      </c>
      <c r="C24" s="1">
        <f>COUNTIFS(Table2[Sub-Sector],Table3[[#This Row],[Sub-Sector]],Table2[Uptrend],"Uptrend")/Table3[[#This Row],[Count]]</f>
        <v>0.2857142857142857</v>
      </c>
      <c r="D24" s="1">
        <f>COUNTIFS(Table2[Sub-Sector],Table3[[#This Row],[Sub-Sector]],Table2[1W Return vs Nifty],"&gt;=5")/Table3[[#This Row],[Count]]</f>
        <v>0.35714285714285715</v>
      </c>
      <c r="E24" s="1">
        <f>COUNTIFS(Table2[Sub-Sector],Table3[[#This Row],[Sub-Sector]],Table2[1M Return vs Nifty],"&gt;=5")/Table3[[#This Row],[Count]]</f>
        <v>0.21428571428571427</v>
      </c>
      <c r="F24" s="1">
        <f>COUNTIFS(Table2[Sub-Sector],Table3[[#This Row],[Sub-Sector]],Table2[6M Return vs Nifty],"&gt;=10")/Table3[[#This Row],[Count]]</f>
        <v>0.5</v>
      </c>
      <c r="G24" s="1">
        <f>COUNTIFS(Table2[Sub-Sector],Table3[[#This Row],[Sub-Sector]],Table2[1Y Return vs Nifty],"&gt;=10")/Table3[[#This Row],[Count]]</f>
        <v>0.5</v>
      </c>
      <c r="H24" s="1">
        <f>COUNTIFS(Table2[Sub-Sector],Table3[[#This Row],[Sub-Sector]],Table2[RSI Exponential â€“ 14D],"&gt;=50")/Table3[[#This Row],[Count]]</f>
        <v>0.7142857142857143</v>
      </c>
      <c r="I24" s="1">
        <f>COUNTIFS(Table2[Sub-Sector],Table3[[#This Row],[Sub-Sector]],Table2[Relative Volume],"&gt;=1")/Table3[[#This Row],[Count]]</f>
        <v>0.14285714285714285</v>
      </c>
      <c r="J24" s="1">
        <f>COUNTIFS(Table2[Sub-Sector],Table3[[#This Row],[Sub-Sector]],Table2[% Away From Day Low],"&gt;=0.05")/Table3[[#This Row],[Count]]</f>
        <v>0.14285714285714285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0.21428571428571427</v>
      </c>
      <c r="M24" s="1">
        <f>COUNTIFS(Table2[Sub-Sector],Table3[[#This Row],[Sub-Sector]],Table2[% Away From Current Week High],"&lt;=0.05")/Table3[[#This Row],[Count]]</f>
        <v>1</v>
      </c>
      <c r="N24" s="1">
        <f>COUNTIFS(Table2[Sub-Sector],Table3[[#This Row],[Sub-Sector]],Table2[% Away From Current Month Low],"&gt;=0.05")/Table3[[#This Row],[Count]]</f>
        <v>0.21428571428571427</v>
      </c>
      <c r="O24" s="1">
        <f>COUNTIFS(Table2[Sub-Sector],Table3[[#This Row],[Sub-Sector]],Table2[% Away From Current Month High],"&lt;=0.05")/Table3[[#This Row],[Count]]</f>
        <v>1</v>
      </c>
      <c r="P24" s="1">
        <f>COUNTIFS(Table2[Sub-Sector],Table3[[#This Row],[Sub-Sector]],Table2[% Away From 52W High],"&lt;=10")/Table3[[#This Row],[Count]]</f>
        <v>0.2857142857142857</v>
      </c>
      <c r="Q24" s="1">
        <f>COUNTIFS(Table2[Sub-Sector],Table3[[#This Row],[Sub-Sector]],Table2[% Away From 52W Low],"&gt;=10")/Table3[[#This Row],[Count]]</f>
        <v>0.9285714285714286</v>
      </c>
      <c r="R24" s="1">
        <f>COUNTIFS(Table2[Sub-Sector],Table3[[#This Row],[Sub-Sector]],Table2[% Price above 20 EMA],"&gt;=0")/Table3[[#This Row],[Count]]</f>
        <v>0.6428571428571429</v>
      </c>
      <c r="S24" s="1">
        <f>COUNTIFS(Table2[Sub-Sector],Table3[[#This Row],[Sub-Sector]],Table2[% Price above 50 EMA],"&gt;=0")/Table3[[#This Row],[Count]]</f>
        <v>0.42857142857142855</v>
      </c>
      <c r="T24" s="1">
        <f>COUNTIFS(Table2[Sub-Sector],Table3[[#This Row],[Sub-Sector]],Table2[% Price above 200 EMA],"&gt;=0")/Table3[[#This Row],[Count]]</f>
        <v>0.5714285714285714</v>
      </c>
      <c r="U24" s="1">
        <f>COUNTIFS(Table2[Sub-Sector],Table3[[#This Row],[Sub-Sector]],Table2[Rate of Change - Zone],"Positive")/Table3[[#This Row],[Count]]</f>
        <v>0.42857142857142855</v>
      </c>
      <c r="V24" s="1">
        <f>COUNTIFS(Table2[Sub-Sector],Table3[[#This Row],[Sub-Sector]],Table2[Sharpe Ratio],"&gt;=0.10")/Table3[[#This Row],[Count]]</f>
        <v>0.2857142857142857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324.5</v>
      </c>
      <c r="X24">
        <f>_xlfn.RANK.AVG(Table3[[#This Row],[Score]],Table3[Score],1)</f>
        <v>23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185</v>
      </c>
      <c r="Z24">
        <f>_xlfn.RANK.AVG(Table3[[#This Row],[Score 2 ]],Table3[[Score 2 ]],1)</f>
        <v>23</v>
      </c>
    </row>
    <row r="25" spans="1:26" x14ac:dyDescent="0.3">
      <c r="A25" t="s">
        <v>99</v>
      </c>
      <c r="B25">
        <f>COUNTIFS(Table2[Sub-Sector],Table3[[#This Row],[Sub-Sector]])</f>
        <v>3</v>
      </c>
      <c r="C25" s="1">
        <f>COUNTIFS(Table2[Sub-Sector],Table3[[#This Row],[Sub-Sector]],Table2[Uptrend],"Uptrend")/Table3[[#This Row],[Count]]</f>
        <v>0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0.33333333333333331</v>
      </c>
      <c r="G25" s="1">
        <f>COUNTIFS(Table2[Sub-Sector],Table3[[#This Row],[Sub-Sector]],Table2[1Y Return vs Nifty],"&gt;=10")/Table3[[#This Row],[Count]]</f>
        <v>1</v>
      </c>
      <c r="H25" s="1">
        <f>COUNTIFS(Table2[Sub-Sector],Table3[[#This Row],[Sub-Sector]],Table2[RSI Exponential â€“ 14D],"&gt;=50")/Table3[[#This Row],[Count]]</f>
        <v>0</v>
      </c>
      <c r="I25" s="1">
        <f>COUNTIFS(Table2[Sub-Sector],Table3[[#This Row],[Sub-Sector]],Table2[Relative Volume],"&gt;=1")/Table3[[#This Row],[Count]]</f>
        <v>0.66666666666666663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0.33333333333333331</v>
      </c>
      <c r="M25" s="1">
        <f>COUNTIFS(Table2[Sub-Sector],Table3[[#This Row],[Sub-Sector]],Table2[% Away From Current Week High],"&lt;=0.05")/Table3[[#This Row],[Count]]</f>
        <v>0.66666666666666663</v>
      </c>
      <c r="N25" s="1">
        <f>COUNTIFS(Table2[Sub-Sector],Table3[[#This Row],[Sub-Sector]],Table2[% Away From Current Month Low],"&gt;=0.05")/Table3[[#This Row],[Count]]</f>
        <v>0.33333333333333331</v>
      </c>
      <c r="O25" s="1">
        <f>COUNTIFS(Table2[Sub-Sector],Table3[[#This Row],[Sub-Sector]],Table2[% Away From Current Month High],"&lt;=0.05")/Table3[[#This Row],[Count]]</f>
        <v>0.66666666666666663</v>
      </c>
      <c r="P25" s="1">
        <f>COUNTIFS(Table2[Sub-Sector],Table3[[#This Row],[Sub-Sector]],Table2[% Away From 52W High],"&lt;=10")/Table3[[#This Row],[Count]]</f>
        <v>0</v>
      </c>
      <c r="Q25" s="1">
        <f>COUNTIFS(Table2[Sub-Sector],Table3[[#This Row],[Sub-Sector]],Table2[% Away From 52W Low],"&gt;=10")/Table3[[#This Row],[Count]]</f>
        <v>1</v>
      </c>
      <c r="R25" s="1">
        <f>COUNTIFS(Table2[Sub-Sector],Table3[[#This Row],[Sub-Sector]],Table2[% Price above 20 EMA],"&gt;=0")/Table3[[#This Row],[Count]]</f>
        <v>0</v>
      </c>
      <c r="S25" s="1">
        <f>COUNTIFS(Table2[Sub-Sector],Table3[[#This Row],[Sub-Sector]],Table2[% Price above 50 EMA],"&gt;=0")/Table3[[#This Row],[Count]]</f>
        <v>0</v>
      </c>
      <c r="T25" s="1">
        <f>COUNTIFS(Table2[Sub-Sector],Table3[[#This Row],[Sub-Sector]],Table2[% Price above 200 EMA],"&gt;=0")/Table3[[#This Row],[Count]]</f>
        <v>0.66666666666666663</v>
      </c>
      <c r="U25" s="1">
        <f>COUNTIFS(Table2[Sub-Sector],Table3[[#This Row],[Sub-Sector]],Table2[Rate of Change - Zone],"Positive")/Table3[[#This Row],[Count]]</f>
        <v>0</v>
      </c>
      <c r="V25" s="1">
        <f>COUNTIFS(Table2[Sub-Sector],Table3[[#This Row],[Sub-Sector]],Table2[Sharpe Ratio],"&gt;=0.10")/Table3[[#This Row],[Count]]</f>
        <v>0.66666666666666663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25">
        <f>_xlfn.RANK.AVG(Table3[[#This Row],[Score]],Table3[Score],1)</f>
        <v>75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5">
        <f>_xlfn.RANK.AVG(Table3[[#This Row],[Score 2 ]],Table3[[Score 2 ]],1)</f>
        <v>24.5</v>
      </c>
    </row>
    <row r="26" spans="1:26" x14ac:dyDescent="0.3">
      <c r="A26" t="s">
        <v>83</v>
      </c>
      <c r="B26">
        <f>COUNTIFS(Table2[Sub-Sector],Table3[[#This Row],[Sub-Sector]])</f>
        <v>3</v>
      </c>
      <c r="C26" s="1">
        <f>COUNTIFS(Table2[Sub-Sector],Table3[[#This Row],[Sub-Sector]],Table2[Uptrend],"Uptrend")/Table3[[#This Row],[Count]]</f>
        <v>0</v>
      </c>
      <c r="D26" s="1">
        <f>COUNTIFS(Table2[Sub-Sector],Table3[[#This Row],[Sub-Sector]],Table2[1W Return vs Nifty],"&gt;=5")/Table3[[#This Row],[Count]]</f>
        <v>0</v>
      </c>
      <c r="E26" s="1">
        <f>COUNTIFS(Table2[Sub-Sector],Table3[[#This Row],[Sub-Sector]],Table2[1M Return vs Nifty],"&gt;=5")/Table3[[#This Row],[Count]]</f>
        <v>0</v>
      </c>
      <c r="F26" s="1">
        <f>COUNTIFS(Table2[Sub-Sector],Table3[[#This Row],[Sub-Sector]],Table2[6M Return vs Nifty],"&gt;=10")/Table3[[#This Row],[Count]]</f>
        <v>0.33333333333333331</v>
      </c>
      <c r="G26" s="1">
        <f>COUNTIFS(Table2[Sub-Sector],Table3[[#This Row],[Sub-Sector]],Table2[1Y Return vs Nifty],"&gt;=10")/Table3[[#This Row],[Count]]</f>
        <v>1</v>
      </c>
      <c r="H26" s="1">
        <f>COUNTIFS(Table2[Sub-Sector],Table3[[#This Row],[Sub-Sector]],Table2[RSI Exponential â€“ 14D],"&gt;=50")/Table3[[#This Row],[Count]]</f>
        <v>0</v>
      </c>
      <c r="I26" s="1">
        <f>COUNTIFS(Table2[Sub-Sector],Table3[[#This Row],[Sub-Sector]],Table2[Relative Volume],"&gt;=1")/Table3[[#This Row],[Count]]</f>
        <v>0.66666666666666663</v>
      </c>
      <c r="J26" s="1">
        <f>COUNTIFS(Table2[Sub-Sector],Table3[[#This Row],[Sub-Sector]],Table2[% Away From Day Low],"&gt;=0.05")/Table3[[#This Row],[Count]]</f>
        <v>0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</v>
      </c>
      <c r="M26" s="1">
        <f>COUNTIFS(Table2[Sub-Sector],Table3[[#This Row],[Sub-Sector]],Table2[% Away From Current Week High],"&lt;=0.05")/Table3[[#This Row],[Count]]</f>
        <v>1</v>
      </c>
      <c r="N26" s="1">
        <f>COUNTIFS(Table2[Sub-Sector],Table3[[#This Row],[Sub-Sector]],Table2[% Away From Current Month Low],"&gt;=0.05")/Table3[[#This Row],[Count]]</f>
        <v>0</v>
      </c>
      <c r="O26" s="1">
        <f>COUNTIFS(Table2[Sub-Sector],Table3[[#This Row],[Sub-Sector]],Table2[% Away From Current Month High],"&lt;=0.05")/Table3[[#This Row],[Count]]</f>
        <v>0.66666666666666663</v>
      </c>
      <c r="P26" s="1">
        <f>COUNTIFS(Table2[Sub-Sector],Table3[[#This Row],[Sub-Sector]],Table2[% Away From 52W High],"&lt;=10")/Table3[[#This Row],[Count]]</f>
        <v>0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0.33333333333333331</v>
      </c>
      <c r="S26" s="1">
        <f>COUNTIFS(Table2[Sub-Sector],Table3[[#This Row],[Sub-Sector]],Table2[% Price above 50 EMA],"&gt;=0")/Table3[[#This Row],[Count]]</f>
        <v>0</v>
      </c>
      <c r="T26" s="1">
        <f>COUNTIFS(Table2[Sub-Sector],Table3[[#This Row],[Sub-Sector]],Table2[% Price above 200 EMA],"&gt;=0")/Table3[[#This Row],[Count]]</f>
        <v>0.33333333333333331</v>
      </c>
      <c r="U26" s="1">
        <f>COUNTIFS(Table2[Sub-Sector],Table3[[#This Row],[Sub-Sector]],Table2[Rate of Change - Zone],"Positive")/Table3[[#This Row],[Count]]</f>
        <v>0</v>
      </c>
      <c r="V26" s="1">
        <f>COUNTIFS(Table2[Sub-Sector],Table3[[#This Row],[Sub-Sector]],Table2[Sharpe Ratio],"&gt;=0.10")/Table3[[#This Row],[Count]]</f>
        <v>0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26">
        <f>_xlfn.RANK.AVG(Table3[[#This Row],[Score]],Table3[Score],1)</f>
        <v>75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</v>
      </c>
      <c r="Z26">
        <f>_xlfn.RANK.AVG(Table3[[#This Row],[Score 2 ]],Table3[[Score 2 ]],1)</f>
        <v>24.5</v>
      </c>
    </row>
    <row r="27" spans="1:26" x14ac:dyDescent="0.3">
      <c r="A27" t="s">
        <v>449</v>
      </c>
      <c r="B27">
        <f>COUNTIFS(Table2[Sub-Sector],Table3[[#This Row],[Sub-Sector]])</f>
        <v>4</v>
      </c>
      <c r="C27" s="1">
        <f>COUNTIFS(Table2[Sub-Sector],Table3[[#This Row],[Sub-Sector]],Table2[Uptrend],"Uptrend")/Table3[[#This Row],[Count]]</f>
        <v>0.5</v>
      </c>
      <c r="D27" s="1">
        <f>COUNTIFS(Table2[Sub-Sector],Table3[[#This Row],[Sub-Sector]],Table2[1W Return vs Nifty],"&gt;=5")/Table3[[#This Row],[Count]]</f>
        <v>0.5</v>
      </c>
      <c r="E27" s="1">
        <f>COUNTIFS(Table2[Sub-Sector],Table3[[#This Row],[Sub-Sector]],Table2[1M Return vs Nifty],"&gt;=5")/Table3[[#This Row],[Count]]</f>
        <v>0.5</v>
      </c>
      <c r="F27" s="1">
        <f>COUNTIFS(Table2[Sub-Sector],Table3[[#This Row],[Sub-Sector]],Table2[6M Return vs Nifty],"&gt;=10")/Table3[[#This Row],[Count]]</f>
        <v>0.5</v>
      </c>
      <c r="G27" s="1">
        <f>COUNTIFS(Table2[Sub-Sector],Table3[[#This Row],[Sub-Sector]],Table2[1Y Return vs Nifty],"&gt;=10")/Table3[[#This Row],[Count]]</f>
        <v>0.75</v>
      </c>
      <c r="H27" s="1">
        <f>COUNTIFS(Table2[Sub-Sector],Table3[[#This Row],[Sub-Sector]],Table2[RSI Exponential â€“ 14D],"&gt;=50")/Table3[[#This Row],[Count]]</f>
        <v>0.5</v>
      </c>
      <c r="I27" s="1">
        <f>COUNTIFS(Table2[Sub-Sector],Table3[[#This Row],[Sub-Sector]],Table2[Relative Volume],"&gt;=1")/Table3[[#This Row],[Count]]</f>
        <v>0</v>
      </c>
      <c r="J27" s="1">
        <f>COUNTIFS(Table2[Sub-Sector],Table3[[#This Row],[Sub-Sector]],Table2[% Away From Day Low],"&gt;=0.05")/Table3[[#This Row],[Count]]</f>
        <v>0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</v>
      </c>
      <c r="M27" s="1">
        <f>COUNTIFS(Table2[Sub-Sector],Table3[[#This Row],[Sub-Sector]],Table2[% Away From Current Week High],"&lt;=0.05")/Table3[[#This Row],[Count]]</f>
        <v>1</v>
      </c>
      <c r="N27" s="1">
        <f>COUNTIFS(Table2[Sub-Sector],Table3[[#This Row],[Sub-Sector]],Table2[% Away From Current Month Low],"&gt;=0.05")/Table3[[#This Row],[Count]]</f>
        <v>0</v>
      </c>
      <c r="O27" s="1">
        <f>COUNTIFS(Table2[Sub-Sector],Table3[[#This Row],[Sub-Sector]],Table2[% Away From Current Month High],"&lt;=0.05")/Table3[[#This Row],[Count]]</f>
        <v>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1</v>
      </c>
      <c r="R27" s="1">
        <f>COUNTIFS(Table2[Sub-Sector],Table3[[#This Row],[Sub-Sector]],Table2[% Price above 20 EMA],"&gt;=0")/Table3[[#This Row],[Count]]</f>
        <v>0.5</v>
      </c>
      <c r="S27" s="1">
        <f>COUNTIFS(Table2[Sub-Sector],Table3[[#This Row],[Sub-Sector]],Table2[% Price above 50 EMA],"&gt;=0")/Table3[[#This Row],[Count]]</f>
        <v>0.5</v>
      </c>
      <c r="T27" s="1">
        <f>COUNTIFS(Table2[Sub-Sector],Table3[[#This Row],[Sub-Sector]],Table2[% Price above 200 EMA],"&gt;=0")/Table3[[#This Row],[Count]]</f>
        <v>0.75</v>
      </c>
      <c r="U27" s="1">
        <f>COUNTIFS(Table2[Sub-Sector],Table3[[#This Row],[Sub-Sector]],Table2[Rate of Change - Zone],"Positive")/Table3[[#This Row],[Count]]</f>
        <v>0.5</v>
      </c>
      <c r="V27" s="1">
        <f>COUNTIFS(Table2[Sub-Sector],Table3[[#This Row],[Sub-Sector]],Table2[Sharpe Ratio],"&gt;=0.10")/Table3[[#This Row],[Count]]</f>
        <v>0.5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261.5</v>
      </c>
      <c r="X27">
        <f>_xlfn.RANK.AVG(Table3[[#This Row],[Score]],Table3[Score],1)</f>
        <v>16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186.5</v>
      </c>
      <c r="Z27">
        <f>_xlfn.RANK.AVG(Table3[[#This Row],[Score 2 ]],Table3[[Score 2 ]],1)</f>
        <v>26</v>
      </c>
    </row>
    <row r="28" spans="1:26" x14ac:dyDescent="0.3">
      <c r="A28" t="s">
        <v>141</v>
      </c>
      <c r="B28">
        <f>COUNTIFS(Table2[Sub-Sector],Table3[[#This Row],[Sub-Sector]])</f>
        <v>20</v>
      </c>
      <c r="C28" s="1">
        <f>COUNTIFS(Table2[Sub-Sector],Table3[[#This Row],[Sub-Sector]],Table2[Uptrend],"Uptrend")/Table3[[#This Row],[Count]]</f>
        <v>0.25</v>
      </c>
      <c r="D28" s="1">
        <f>COUNTIFS(Table2[Sub-Sector],Table3[[#This Row],[Sub-Sector]],Table2[1W Return vs Nifty],"&gt;=5")/Table3[[#This Row],[Count]]</f>
        <v>0.2</v>
      </c>
      <c r="E28" s="1">
        <f>COUNTIFS(Table2[Sub-Sector],Table3[[#This Row],[Sub-Sector]],Table2[1M Return vs Nifty],"&gt;=5")/Table3[[#This Row],[Count]]</f>
        <v>0.2</v>
      </c>
      <c r="F28" s="1">
        <f>COUNTIFS(Table2[Sub-Sector],Table3[[#This Row],[Sub-Sector]],Table2[6M Return vs Nifty],"&gt;=10")/Table3[[#This Row],[Count]]</f>
        <v>0.3</v>
      </c>
      <c r="G28" s="1">
        <f>COUNTIFS(Table2[Sub-Sector],Table3[[#This Row],[Sub-Sector]],Table2[1Y Return vs Nifty],"&gt;=10")/Table3[[#This Row],[Count]]</f>
        <v>0.65</v>
      </c>
      <c r="H28" s="1">
        <f>COUNTIFS(Table2[Sub-Sector],Table3[[#This Row],[Sub-Sector]],Table2[RSI Exponential â€“ 14D],"&gt;=50")/Table3[[#This Row],[Count]]</f>
        <v>0.25</v>
      </c>
      <c r="I28" s="1">
        <f>COUNTIFS(Table2[Sub-Sector],Table3[[#This Row],[Sub-Sector]],Table2[Relative Volume],"&gt;=1")/Table3[[#This Row],[Count]]</f>
        <v>0.35</v>
      </c>
      <c r="J28" s="1">
        <f>COUNTIFS(Table2[Sub-Sector],Table3[[#This Row],[Sub-Sector]],Table2[% Away From Day Low],"&gt;=0.05")/Table3[[#This Row],[Count]]</f>
        <v>0.05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0.1</v>
      </c>
      <c r="M28" s="1">
        <f>COUNTIFS(Table2[Sub-Sector],Table3[[#This Row],[Sub-Sector]],Table2[% Away From Current Week High],"&lt;=0.05")/Table3[[#This Row],[Count]]</f>
        <v>0.9</v>
      </c>
      <c r="N28" s="1">
        <f>COUNTIFS(Table2[Sub-Sector],Table3[[#This Row],[Sub-Sector]],Table2[% Away From Current Month Low],"&gt;=0.05")/Table3[[#This Row],[Count]]</f>
        <v>0.1</v>
      </c>
      <c r="O28" s="1">
        <f>COUNTIFS(Table2[Sub-Sector],Table3[[#This Row],[Sub-Sector]],Table2[% Away From Current Month High],"&lt;=0.05")/Table3[[#This Row],[Count]]</f>
        <v>0.8</v>
      </c>
      <c r="P28" s="1">
        <f>COUNTIFS(Table2[Sub-Sector],Table3[[#This Row],[Sub-Sector]],Table2[% Away From 52W High],"&lt;=10")/Table3[[#This Row],[Count]]</f>
        <v>0.2</v>
      </c>
      <c r="Q28" s="1">
        <f>COUNTIFS(Table2[Sub-Sector],Table3[[#This Row],[Sub-Sector]],Table2[% Away From 52W Low],"&gt;=10")/Table3[[#This Row],[Count]]</f>
        <v>0.85</v>
      </c>
      <c r="R28" s="1">
        <f>COUNTIFS(Table2[Sub-Sector],Table3[[#This Row],[Sub-Sector]],Table2[% Price above 20 EMA],"&gt;=0")/Table3[[#This Row],[Count]]</f>
        <v>0.2</v>
      </c>
      <c r="S28" s="1">
        <f>COUNTIFS(Table2[Sub-Sector],Table3[[#This Row],[Sub-Sector]],Table2[% Price above 50 EMA],"&gt;=0")/Table3[[#This Row],[Count]]</f>
        <v>0.25</v>
      </c>
      <c r="T28" s="1">
        <f>COUNTIFS(Table2[Sub-Sector],Table3[[#This Row],[Sub-Sector]],Table2[% Price above 200 EMA],"&gt;=0")/Table3[[#This Row],[Count]]</f>
        <v>0.55000000000000004</v>
      </c>
      <c r="U28" s="1">
        <f>COUNTIFS(Table2[Sub-Sector],Table3[[#This Row],[Sub-Sector]],Table2[Rate of Change - Zone],"Positive")/Table3[[#This Row],[Count]]</f>
        <v>0.25</v>
      </c>
      <c r="V28" s="1">
        <f>COUNTIFS(Table2[Sub-Sector],Table3[[#This Row],[Sub-Sector]],Table2[Sharpe Ratio],"&gt;=0.10")/Table3[[#This Row],[Count]]</f>
        <v>0.4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28">
        <f>_xlfn.RANK.AVG(Table3[[#This Row],[Score]],Table3[Score],1)</f>
        <v>40.5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190.5</v>
      </c>
      <c r="Z28">
        <f>_xlfn.RANK.AVG(Table3[[#This Row],[Score 2 ]],Table3[[Score 2 ]],1)</f>
        <v>27</v>
      </c>
    </row>
    <row r="29" spans="1:26" x14ac:dyDescent="0.3">
      <c r="A29" t="s">
        <v>291</v>
      </c>
      <c r="B29">
        <f>COUNTIFS(Table2[Sub-Sector],Table3[[#This Row],[Sub-Sector]])</f>
        <v>19</v>
      </c>
      <c r="C29" s="1">
        <f>COUNTIFS(Table2[Sub-Sector],Table3[[#This Row],[Sub-Sector]],Table2[Uptrend],"Uptrend")/Table3[[#This Row],[Count]]</f>
        <v>0.31578947368421051</v>
      </c>
      <c r="D29" s="1">
        <f>COUNTIFS(Table2[Sub-Sector],Table3[[#This Row],[Sub-Sector]],Table2[1W Return vs Nifty],"&gt;=5")/Table3[[#This Row],[Count]]</f>
        <v>0.26315789473684209</v>
      </c>
      <c r="E29" s="1">
        <f>COUNTIFS(Table2[Sub-Sector],Table3[[#This Row],[Sub-Sector]],Table2[1M Return vs Nifty],"&gt;=5")/Table3[[#This Row],[Count]]</f>
        <v>0.10526315789473684</v>
      </c>
      <c r="F29" s="1">
        <f>COUNTIFS(Table2[Sub-Sector],Table3[[#This Row],[Sub-Sector]],Table2[6M Return vs Nifty],"&gt;=10")/Table3[[#This Row],[Count]]</f>
        <v>0.52631578947368418</v>
      </c>
      <c r="G29" s="1">
        <f>COUNTIFS(Table2[Sub-Sector],Table3[[#This Row],[Sub-Sector]],Table2[1Y Return vs Nifty],"&gt;=10")/Table3[[#This Row],[Count]]</f>
        <v>0.57894736842105265</v>
      </c>
      <c r="H29" s="1">
        <f>COUNTIFS(Table2[Sub-Sector],Table3[[#This Row],[Sub-Sector]],Table2[RSI Exponential â€“ 14D],"&gt;=50")/Table3[[#This Row],[Count]]</f>
        <v>0.52631578947368418</v>
      </c>
      <c r="I29" s="1">
        <f>COUNTIFS(Table2[Sub-Sector],Table3[[#This Row],[Sub-Sector]],Table2[Relative Volume],"&gt;=1")/Table3[[#This Row],[Count]]</f>
        <v>0.10526315789473684</v>
      </c>
      <c r="J29" s="1">
        <f>COUNTIFS(Table2[Sub-Sector],Table3[[#This Row],[Sub-Sector]],Table2[% Away From Day Low],"&gt;=0.05")/Table3[[#This Row],[Count]]</f>
        <v>0.10526315789473684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0.15789473684210525</v>
      </c>
      <c r="M29" s="1">
        <f>COUNTIFS(Table2[Sub-Sector],Table3[[#This Row],[Sub-Sector]],Table2[% Away From Current Week High],"&lt;=0.05")/Table3[[#This Row],[Count]]</f>
        <v>1</v>
      </c>
      <c r="N29" s="1">
        <f>COUNTIFS(Table2[Sub-Sector],Table3[[#This Row],[Sub-Sector]],Table2[% Away From Current Month Low],"&gt;=0.05")/Table3[[#This Row],[Count]]</f>
        <v>0.15789473684210525</v>
      </c>
      <c r="O29" s="1">
        <f>COUNTIFS(Table2[Sub-Sector],Table3[[#This Row],[Sub-Sector]],Table2[% Away From Current Month High],"&lt;=0.05")/Table3[[#This Row],[Count]]</f>
        <v>0.89473684210526316</v>
      </c>
      <c r="P29" s="1">
        <f>COUNTIFS(Table2[Sub-Sector],Table3[[#This Row],[Sub-Sector]],Table2[% Away From 52W High],"&lt;=10")/Table3[[#This Row],[Count]]</f>
        <v>0.10526315789473684</v>
      </c>
      <c r="Q29" s="1">
        <f>COUNTIFS(Table2[Sub-Sector],Table3[[#This Row],[Sub-Sector]],Table2[% Away From 52W Low],"&gt;=10")/Table3[[#This Row],[Count]]</f>
        <v>1</v>
      </c>
      <c r="R29" s="1">
        <f>COUNTIFS(Table2[Sub-Sector],Table3[[#This Row],[Sub-Sector]],Table2[% Price above 20 EMA],"&gt;=0")/Table3[[#This Row],[Count]]</f>
        <v>0.26315789473684209</v>
      </c>
      <c r="S29" s="1">
        <f>COUNTIFS(Table2[Sub-Sector],Table3[[#This Row],[Sub-Sector]],Table2[% Price above 50 EMA],"&gt;=0")/Table3[[#This Row],[Count]]</f>
        <v>0.31578947368421051</v>
      </c>
      <c r="T29" s="1">
        <f>COUNTIFS(Table2[Sub-Sector],Table3[[#This Row],[Sub-Sector]],Table2[% Price above 200 EMA],"&gt;=0")/Table3[[#This Row],[Count]]</f>
        <v>0.84210526315789469</v>
      </c>
      <c r="U29" s="1">
        <f>COUNTIFS(Table2[Sub-Sector],Table3[[#This Row],[Sub-Sector]],Table2[Rate of Change - Zone],"Positive")/Table3[[#This Row],[Count]]</f>
        <v>0.21052631578947367</v>
      </c>
      <c r="V29" s="1">
        <f>COUNTIFS(Table2[Sub-Sector],Table3[[#This Row],[Sub-Sector]],Table2[Sharpe Ratio],"&gt;=0.10")/Table3[[#This Row],[Count]]</f>
        <v>0.31578947368421051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</v>
      </c>
      <c r="X29">
        <f>_xlfn.RANK.AVG(Table3[[#This Row],[Score]],Table3[Score],1)</f>
        <v>40.5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195</v>
      </c>
      <c r="Z29">
        <f>_xlfn.RANK.AVG(Table3[[#This Row],[Score 2 ]],Table3[[Score 2 ]],1)</f>
        <v>28</v>
      </c>
    </row>
    <row r="30" spans="1:26" x14ac:dyDescent="0.3">
      <c r="A30" t="s">
        <v>196</v>
      </c>
      <c r="B30">
        <f>COUNTIFS(Table2[Sub-Sector],Table3[[#This Row],[Sub-Sector]])</f>
        <v>28</v>
      </c>
      <c r="C30" s="1">
        <f>COUNTIFS(Table2[Sub-Sector],Table3[[#This Row],[Sub-Sector]],Table2[Uptrend],"Uptrend")/Table3[[#This Row],[Count]]</f>
        <v>0.21428571428571427</v>
      </c>
      <c r="D30" s="1">
        <f>COUNTIFS(Table2[Sub-Sector],Table3[[#This Row],[Sub-Sector]],Table2[1W Return vs Nifty],"&gt;=5")/Table3[[#This Row],[Count]]</f>
        <v>0.5</v>
      </c>
      <c r="E30" s="1">
        <f>COUNTIFS(Table2[Sub-Sector],Table3[[#This Row],[Sub-Sector]],Table2[1M Return vs Nifty],"&gt;=5")/Table3[[#This Row],[Count]]</f>
        <v>0.10714285714285714</v>
      </c>
      <c r="F30" s="1">
        <f>COUNTIFS(Table2[Sub-Sector],Table3[[#This Row],[Sub-Sector]],Table2[6M Return vs Nifty],"&gt;=10")/Table3[[#This Row],[Count]]</f>
        <v>0.42857142857142855</v>
      </c>
      <c r="G30" s="1">
        <f>COUNTIFS(Table2[Sub-Sector],Table3[[#This Row],[Sub-Sector]],Table2[1Y Return vs Nifty],"&gt;=10")/Table3[[#This Row],[Count]]</f>
        <v>0.5357142857142857</v>
      </c>
      <c r="H30" s="1">
        <f>COUNTIFS(Table2[Sub-Sector],Table3[[#This Row],[Sub-Sector]],Table2[RSI Exponential â€“ 14D],"&gt;=50")/Table3[[#This Row],[Count]]</f>
        <v>0.5714285714285714</v>
      </c>
      <c r="I30" s="1">
        <f>COUNTIFS(Table2[Sub-Sector],Table3[[#This Row],[Sub-Sector]],Table2[Relative Volume],"&gt;=1")/Table3[[#This Row],[Count]]</f>
        <v>0.14285714285714285</v>
      </c>
      <c r="J30" s="1">
        <f>COUNTIFS(Table2[Sub-Sector],Table3[[#This Row],[Sub-Sector]],Table2[% Away From Day Low],"&gt;=0.05")/Table3[[#This Row],[Count]]</f>
        <v>3.5714285714285712E-2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3.5714285714285712E-2</v>
      </c>
      <c r="M30" s="1">
        <f>COUNTIFS(Table2[Sub-Sector],Table3[[#This Row],[Sub-Sector]],Table2[% Away From Current Week High],"&lt;=0.05")/Table3[[#This Row],[Count]]</f>
        <v>0.9285714285714286</v>
      </c>
      <c r="N30" s="1">
        <f>COUNTIFS(Table2[Sub-Sector],Table3[[#This Row],[Sub-Sector]],Table2[% Away From Current Month Low],"&gt;=0.05")/Table3[[#This Row],[Count]]</f>
        <v>3.5714285714285712E-2</v>
      </c>
      <c r="O30" s="1">
        <f>COUNTIFS(Table2[Sub-Sector],Table3[[#This Row],[Sub-Sector]],Table2[% Away From Current Month High],"&lt;=0.05")/Table3[[#This Row],[Count]]</f>
        <v>0.8571428571428571</v>
      </c>
      <c r="P30" s="1">
        <f>COUNTIFS(Table2[Sub-Sector],Table3[[#This Row],[Sub-Sector]],Table2[% Away From 52W High],"&lt;=10")/Table3[[#This Row],[Count]]</f>
        <v>0.10714285714285714</v>
      </c>
      <c r="Q30" s="1">
        <f>COUNTIFS(Table2[Sub-Sector],Table3[[#This Row],[Sub-Sector]],Table2[% Away From 52W Low],"&gt;=10")/Table3[[#This Row],[Count]]</f>
        <v>0.9642857142857143</v>
      </c>
      <c r="R30" s="1">
        <f>COUNTIFS(Table2[Sub-Sector],Table3[[#This Row],[Sub-Sector]],Table2[% Price above 20 EMA],"&gt;=0")/Table3[[#This Row],[Count]]</f>
        <v>0.32142857142857145</v>
      </c>
      <c r="S30" s="1">
        <f>COUNTIFS(Table2[Sub-Sector],Table3[[#This Row],[Sub-Sector]],Table2[% Price above 50 EMA],"&gt;=0")/Table3[[#This Row],[Count]]</f>
        <v>0.25</v>
      </c>
      <c r="T30" s="1">
        <f>COUNTIFS(Table2[Sub-Sector],Table3[[#This Row],[Sub-Sector]],Table2[% Price above 200 EMA],"&gt;=0")/Table3[[#This Row],[Count]]</f>
        <v>0.6785714285714286</v>
      </c>
      <c r="U30" s="1">
        <f>COUNTIFS(Table2[Sub-Sector],Table3[[#This Row],[Sub-Sector]],Table2[Rate of Change - Zone],"Positive")/Table3[[#This Row],[Count]]</f>
        <v>0.32142857142857145</v>
      </c>
      <c r="V30" s="1">
        <f>COUNTIFS(Table2[Sub-Sector],Table3[[#This Row],[Sub-Sector]],Table2[Sharpe Ratio],"&gt;=0.10")/Table3[[#This Row],[Count]]</f>
        <v>0.35714285714285715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30">
        <f>_xlfn.RANK.AVG(Table3[[#This Row],[Score]],Table3[Score],1)</f>
        <v>37.5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30">
        <f>_xlfn.RANK.AVG(Table3[[#This Row],[Score 2 ]],Table3[[Score 2 ]],1)</f>
        <v>29</v>
      </c>
    </row>
    <row r="31" spans="1:26" x14ac:dyDescent="0.3">
      <c r="A31" t="s">
        <v>86</v>
      </c>
      <c r="B31">
        <f>COUNTIFS(Table2[Sub-Sector],Table3[[#This Row],[Sub-Sector]])</f>
        <v>5</v>
      </c>
      <c r="C31" s="1">
        <f>COUNTIFS(Table2[Sub-Sector],Table3[[#This Row],[Sub-Sector]],Table2[Uptrend],"Uptrend")/Table3[[#This Row],[Count]]</f>
        <v>0.4</v>
      </c>
      <c r="D31" s="1">
        <f>COUNTIFS(Table2[Sub-Sector],Table3[[#This Row],[Sub-Sector]],Table2[1W Return vs Nifty],"&gt;=5")/Table3[[#This Row],[Count]]</f>
        <v>0.4</v>
      </c>
      <c r="E31" s="1">
        <f>COUNTIFS(Table2[Sub-Sector],Table3[[#This Row],[Sub-Sector]],Table2[1M Return vs Nifty],"&gt;=5")/Table3[[#This Row],[Count]]</f>
        <v>0</v>
      </c>
      <c r="F31" s="1">
        <f>COUNTIFS(Table2[Sub-Sector],Table3[[#This Row],[Sub-Sector]],Table2[6M Return vs Nifty],"&gt;=10")/Table3[[#This Row],[Count]]</f>
        <v>0.6</v>
      </c>
      <c r="G31" s="1">
        <f>COUNTIFS(Table2[Sub-Sector],Table3[[#This Row],[Sub-Sector]],Table2[1Y Return vs Nifty],"&gt;=10")/Table3[[#This Row],[Count]]</f>
        <v>0.6</v>
      </c>
      <c r="H31" s="1">
        <f>COUNTIFS(Table2[Sub-Sector],Table3[[#This Row],[Sub-Sector]],Table2[RSI Exponential â€“ 14D],"&gt;=50")/Table3[[#This Row],[Count]]</f>
        <v>0</v>
      </c>
      <c r="I31" s="1">
        <f>COUNTIFS(Table2[Sub-Sector],Table3[[#This Row],[Sub-Sector]],Table2[Relative Volume],"&gt;=1")/Table3[[#This Row],[Count]]</f>
        <v>0.4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</v>
      </c>
      <c r="M31" s="1">
        <f>COUNTIFS(Table2[Sub-Sector],Table3[[#This Row],[Sub-Sector]],Table2[% Away From Current Week High],"&lt;=0.05")/Table3[[#This Row],[Count]]</f>
        <v>1</v>
      </c>
      <c r="N31" s="1">
        <f>COUNTIFS(Table2[Sub-Sector],Table3[[#This Row],[Sub-Sector]],Table2[% Away From Current Month Low],"&gt;=0.05")/Table3[[#This Row],[Count]]</f>
        <v>0</v>
      </c>
      <c r="O31" s="1">
        <f>COUNTIFS(Table2[Sub-Sector],Table3[[#This Row],[Sub-Sector]],Table2[% Away From Current Month High],"&lt;=0.05")/Table3[[#This Row],[Count]]</f>
        <v>0.8</v>
      </c>
      <c r="P31" s="1">
        <f>COUNTIFS(Table2[Sub-Sector],Table3[[#This Row],[Sub-Sector]],Table2[% Away From 52W High],"&lt;=10")/Table3[[#This Row],[Count]]</f>
        <v>0</v>
      </c>
      <c r="Q31" s="1">
        <f>COUNTIFS(Table2[Sub-Sector],Table3[[#This Row],[Sub-Sector]],Table2[% Away From 52W Low],"&gt;=10")/Table3[[#This Row],[Count]]</f>
        <v>0.8</v>
      </c>
      <c r="R31" s="1">
        <f>COUNTIFS(Table2[Sub-Sector],Table3[[#This Row],[Sub-Sector]],Table2[% Price above 20 EMA],"&gt;=0")/Table3[[#This Row],[Count]]</f>
        <v>0</v>
      </c>
      <c r="S31" s="1">
        <f>COUNTIFS(Table2[Sub-Sector],Table3[[#This Row],[Sub-Sector]],Table2[% Price above 50 EMA],"&gt;=0")/Table3[[#This Row],[Count]]</f>
        <v>0</v>
      </c>
      <c r="T31" s="1">
        <f>COUNTIFS(Table2[Sub-Sector],Table3[[#This Row],[Sub-Sector]],Table2[% Price above 200 EMA],"&gt;=0")/Table3[[#This Row],[Count]]</f>
        <v>0.6</v>
      </c>
      <c r="U31" s="1">
        <f>COUNTIFS(Table2[Sub-Sector],Table3[[#This Row],[Sub-Sector]],Table2[Rate of Change - Zone],"Positive")/Table3[[#This Row],[Count]]</f>
        <v>0</v>
      </c>
      <c r="V31" s="1">
        <f>COUNTIFS(Table2[Sub-Sector],Table3[[#This Row],[Sub-Sector]],Table2[Sharpe Ratio],"&gt;=0.10")/Table3[[#This Row],[Count]]</f>
        <v>0.4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374</v>
      </c>
      <c r="X31">
        <f>_xlfn.RANK.AVG(Table3[[#This Row],[Score]],Table3[Score],1)</f>
        <v>47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1">
        <f>_xlfn.RANK.AVG(Table3[[#This Row],[Score 2 ]],Table3[[Score 2 ]],1)</f>
        <v>30.5</v>
      </c>
    </row>
    <row r="32" spans="1:26" x14ac:dyDescent="0.3">
      <c r="A32" t="s">
        <v>274</v>
      </c>
      <c r="B32">
        <f>COUNTIFS(Table2[Sub-Sector],Table3[[#This Row],[Sub-Sector]])</f>
        <v>12</v>
      </c>
      <c r="C32" s="1">
        <f>COUNTIFS(Table2[Sub-Sector],Table3[[#This Row],[Sub-Sector]],Table2[Uptrend],"Uptrend")/Table3[[#This Row],[Count]]</f>
        <v>0.41666666666666669</v>
      </c>
      <c r="D32" s="1">
        <f>COUNTIFS(Table2[Sub-Sector],Table3[[#This Row],[Sub-Sector]],Table2[1W Return vs Nifty],"&gt;=5")/Table3[[#This Row],[Count]]</f>
        <v>0.33333333333333331</v>
      </c>
      <c r="E32" s="1">
        <f>COUNTIFS(Table2[Sub-Sector],Table3[[#This Row],[Sub-Sector]],Table2[1M Return vs Nifty],"&gt;=5")/Table3[[#This Row],[Count]]</f>
        <v>0.16666666666666666</v>
      </c>
      <c r="F32" s="1">
        <f>COUNTIFS(Table2[Sub-Sector],Table3[[#This Row],[Sub-Sector]],Table2[6M Return vs Nifty],"&gt;=10")/Table3[[#This Row],[Count]]</f>
        <v>0.41666666666666669</v>
      </c>
      <c r="G32" s="1">
        <f>COUNTIFS(Table2[Sub-Sector],Table3[[#This Row],[Sub-Sector]],Table2[1Y Return vs Nifty],"&gt;=10")/Table3[[#This Row],[Count]]</f>
        <v>0.33333333333333331</v>
      </c>
      <c r="H32" s="1">
        <f>COUNTIFS(Table2[Sub-Sector],Table3[[#This Row],[Sub-Sector]],Table2[RSI Exponential â€“ 14D],"&gt;=50")/Table3[[#This Row],[Count]]</f>
        <v>0.25</v>
      </c>
      <c r="I32" s="1">
        <f>COUNTIFS(Table2[Sub-Sector],Table3[[#This Row],[Sub-Sector]],Table2[Relative Volume],"&gt;=1")/Table3[[#This Row],[Count]]</f>
        <v>0.33333333333333331</v>
      </c>
      <c r="J32" s="1">
        <f>COUNTIFS(Table2[Sub-Sector],Table3[[#This Row],[Sub-Sector]],Table2[% Away From Day Low],"&gt;=0.05")/Table3[[#This Row],[Count]]</f>
        <v>0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8.3333333333333329E-2</v>
      </c>
      <c r="M32" s="1">
        <f>COUNTIFS(Table2[Sub-Sector],Table3[[#This Row],[Sub-Sector]],Table2[% Away From Current Week High],"&lt;=0.05")/Table3[[#This Row],[Count]]</f>
        <v>0.91666666666666663</v>
      </c>
      <c r="N32" s="1">
        <f>COUNTIFS(Table2[Sub-Sector],Table3[[#This Row],[Sub-Sector]],Table2[% Away From Current Month Low],"&gt;=0.05")/Table3[[#This Row],[Count]]</f>
        <v>8.3333333333333329E-2</v>
      </c>
      <c r="O32" s="1">
        <f>COUNTIFS(Table2[Sub-Sector],Table3[[#This Row],[Sub-Sector]],Table2[% Away From Current Month High],"&lt;=0.05")/Table3[[#This Row],[Count]]</f>
        <v>0.83333333333333337</v>
      </c>
      <c r="P32" s="1">
        <f>COUNTIFS(Table2[Sub-Sector],Table3[[#This Row],[Sub-Sector]],Table2[% Away From 52W High],"&lt;=10")/Table3[[#This Row],[Count]]</f>
        <v>8.3333333333333329E-2</v>
      </c>
      <c r="Q32" s="1">
        <f>COUNTIFS(Table2[Sub-Sector],Table3[[#This Row],[Sub-Sector]],Table2[% Away From 52W Low],"&gt;=10")/Table3[[#This Row],[Count]]</f>
        <v>0.83333333333333337</v>
      </c>
      <c r="R32" s="1">
        <f>COUNTIFS(Table2[Sub-Sector],Table3[[#This Row],[Sub-Sector]],Table2[% Price above 20 EMA],"&gt;=0")/Table3[[#This Row],[Count]]</f>
        <v>0.25</v>
      </c>
      <c r="S32" s="1">
        <f>COUNTIFS(Table2[Sub-Sector],Table3[[#This Row],[Sub-Sector]],Table2[% Price above 50 EMA],"&gt;=0")/Table3[[#This Row],[Count]]</f>
        <v>0.41666666666666669</v>
      </c>
      <c r="T32" s="1">
        <f>COUNTIFS(Table2[Sub-Sector],Table3[[#This Row],[Sub-Sector]],Table2[% Price above 200 EMA],"&gt;=0")/Table3[[#This Row],[Count]]</f>
        <v>0.58333333333333337</v>
      </c>
      <c r="U32" s="1">
        <f>COUNTIFS(Table2[Sub-Sector],Table3[[#This Row],[Sub-Sector]],Table2[Rate of Change - Zone],"Positive")/Table3[[#This Row],[Count]]</f>
        <v>0.33333333333333331</v>
      </c>
      <c r="V32" s="1">
        <f>COUNTIFS(Table2[Sub-Sector],Table3[[#This Row],[Sub-Sector]],Table2[Sharpe Ratio],"&gt;=0.10")/Table3[[#This Row],[Count]]</f>
        <v>0.33333333333333331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32">
        <f>_xlfn.RANK.AVG(Table3[[#This Row],[Score]],Table3[Score],1)</f>
        <v>32.5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205.5</v>
      </c>
      <c r="Z32">
        <f>_xlfn.RANK.AVG(Table3[[#This Row],[Score 2 ]],Table3[[Score 2 ]],1)</f>
        <v>30.5</v>
      </c>
    </row>
    <row r="33" spans="1:26" x14ac:dyDescent="0.3">
      <c r="A33" t="s">
        <v>128</v>
      </c>
      <c r="B33">
        <f>COUNTIFS(Table2[Sub-Sector],Table3[[#This Row],[Sub-Sector]])</f>
        <v>8</v>
      </c>
      <c r="C33" s="1">
        <f>COUNTIFS(Table2[Sub-Sector],Table3[[#This Row],[Sub-Sector]],Table2[Uptrend],"Uptrend")/Table3[[#This Row],[Count]]</f>
        <v>0.375</v>
      </c>
      <c r="D33" s="1">
        <f>COUNTIFS(Table2[Sub-Sector],Table3[[#This Row],[Sub-Sector]],Table2[1W Return vs Nifty],"&gt;=5")/Table3[[#This Row],[Count]]</f>
        <v>0.375</v>
      </c>
      <c r="E33" s="1">
        <f>COUNTIFS(Table2[Sub-Sector],Table3[[#This Row],[Sub-Sector]],Table2[1M Return vs Nifty],"&gt;=5")/Table3[[#This Row],[Count]]</f>
        <v>0.125</v>
      </c>
      <c r="F33" s="1">
        <f>COUNTIFS(Table2[Sub-Sector],Table3[[#This Row],[Sub-Sector]],Table2[6M Return vs Nifty],"&gt;=10")/Table3[[#This Row],[Count]]</f>
        <v>0.5</v>
      </c>
      <c r="G33" s="1">
        <f>COUNTIFS(Table2[Sub-Sector],Table3[[#This Row],[Sub-Sector]],Table2[1Y Return vs Nifty],"&gt;=10")/Table3[[#This Row],[Count]]</f>
        <v>0.625</v>
      </c>
      <c r="H33" s="1">
        <f>COUNTIFS(Table2[Sub-Sector],Table3[[#This Row],[Sub-Sector]],Table2[RSI Exponential â€“ 14D],"&gt;=50")/Table3[[#This Row],[Count]]</f>
        <v>0.125</v>
      </c>
      <c r="I33" s="1">
        <f>COUNTIFS(Table2[Sub-Sector],Table3[[#This Row],[Sub-Sector]],Table2[Relative Volume],"&gt;=1")/Table3[[#This Row],[Count]]</f>
        <v>0.125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0.125</v>
      </c>
      <c r="M33" s="1">
        <f>COUNTIFS(Table2[Sub-Sector],Table3[[#This Row],[Sub-Sector]],Table2[% Away From Current Week High],"&lt;=0.05")/Table3[[#This Row],[Count]]</f>
        <v>0.875</v>
      </c>
      <c r="N33" s="1">
        <f>COUNTIFS(Table2[Sub-Sector],Table3[[#This Row],[Sub-Sector]],Table2[% Away From Current Month Low],"&gt;=0.05")/Table3[[#This Row],[Count]]</f>
        <v>0.125</v>
      </c>
      <c r="O33" s="1">
        <f>COUNTIFS(Table2[Sub-Sector],Table3[[#This Row],[Sub-Sector]],Table2[% Away From Current Month High],"&lt;=0.05")/Table3[[#This Row],[Count]]</f>
        <v>0.875</v>
      </c>
      <c r="P33" s="1">
        <f>COUNTIFS(Table2[Sub-Sector],Table3[[#This Row],[Sub-Sector]],Table2[% Away From 52W High],"&lt;=10")/Table3[[#This Row],[Count]]</f>
        <v>0.125</v>
      </c>
      <c r="Q33" s="1">
        <f>COUNTIFS(Table2[Sub-Sector],Table3[[#This Row],[Sub-Sector]],Table2[% Away From 52W Low],"&gt;=10")/Table3[[#This Row],[Count]]</f>
        <v>0.875</v>
      </c>
      <c r="R33" s="1">
        <f>COUNTIFS(Table2[Sub-Sector],Table3[[#This Row],[Sub-Sector]],Table2[% Price above 20 EMA],"&gt;=0")/Table3[[#This Row],[Count]]</f>
        <v>0.125</v>
      </c>
      <c r="S33" s="1">
        <f>COUNTIFS(Table2[Sub-Sector],Table3[[#This Row],[Sub-Sector]],Table2[% Price above 50 EMA],"&gt;=0")/Table3[[#This Row],[Count]]</f>
        <v>0.125</v>
      </c>
      <c r="T33" s="1">
        <f>COUNTIFS(Table2[Sub-Sector],Table3[[#This Row],[Sub-Sector]],Table2[% Price above 200 EMA],"&gt;=0")/Table3[[#This Row],[Count]]</f>
        <v>0.625</v>
      </c>
      <c r="U33" s="1">
        <f>COUNTIFS(Table2[Sub-Sector],Table3[[#This Row],[Sub-Sector]],Table2[Rate of Change - Zone],"Positive")/Table3[[#This Row],[Count]]</f>
        <v>0.125</v>
      </c>
      <c r="V33" s="1">
        <f>COUNTIFS(Table2[Sub-Sector],Table3[[#This Row],[Sub-Sector]],Table2[Sharpe Ratio],"&gt;=0.10")/Table3[[#This Row],[Count]]</f>
        <v>0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341</v>
      </c>
      <c r="X33">
        <f>_xlfn.RANK.AVG(Table3[[#This Row],[Score]],Table3[Score],1)</f>
        <v>31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3">
        <f>_xlfn.RANK.AVG(Table3[[#This Row],[Score 2 ]],Table3[[Score 2 ]],1)</f>
        <v>32.5</v>
      </c>
    </row>
    <row r="34" spans="1:26" x14ac:dyDescent="0.3">
      <c r="A34" t="s">
        <v>32</v>
      </c>
      <c r="B34">
        <f>COUNTIFS(Table2[Sub-Sector],Table3[[#This Row],[Sub-Sector]])</f>
        <v>11</v>
      </c>
      <c r="C34" s="1">
        <f>COUNTIFS(Table2[Sub-Sector],Table3[[#This Row],[Sub-Sector]],Table2[Uptrend],"Uptrend")/Table3[[#This Row],[Count]]</f>
        <v>0.27272727272727271</v>
      </c>
      <c r="D34" s="1">
        <f>COUNTIFS(Table2[Sub-Sector],Table3[[#This Row],[Sub-Sector]],Table2[1W Return vs Nifty],"&gt;=5")/Table3[[#This Row],[Count]]</f>
        <v>0.54545454545454541</v>
      </c>
      <c r="E34" s="1">
        <f>COUNTIFS(Table2[Sub-Sector],Table3[[#This Row],[Sub-Sector]],Table2[1M Return vs Nifty],"&gt;=5")/Table3[[#This Row],[Count]]</f>
        <v>0.18181818181818182</v>
      </c>
      <c r="F34" s="1">
        <f>COUNTIFS(Table2[Sub-Sector],Table3[[#This Row],[Sub-Sector]],Table2[6M Return vs Nifty],"&gt;=10")/Table3[[#This Row],[Count]]</f>
        <v>0</v>
      </c>
      <c r="G34" s="1">
        <f>COUNTIFS(Table2[Sub-Sector],Table3[[#This Row],[Sub-Sector]],Table2[1Y Return vs Nifty],"&gt;=10")/Table3[[#This Row],[Count]]</f>
        <v>0.27272727272727271</v>
      </c>
      <c r="H34" s="1">
        <f>COUNTIFS(Table2[Sub-Sector],Table3[[#This Row],[Sub-Sector]],Table2[RSI Exponential â€“ 14D],"&gt;=50")/Table3[[#This Row],[Count]]</f>
        <v>1</v>
      </c>
      <c r="I34" s="1">
        <f>COUNTIFS(Table2[Sub-Sector],Table3[[#This Row],[Sub-Sector]],Table2[Relative Volume],"&gt;=1")/Table3[[#This Row],[Count]]</f>
        <v>0.81818181818181823</v>
      </c>
      <c r="J34" s="1">
        <f>COUNTIFS(Table2[Sub-Sector],Table3[[#This Row],[Sub-Sector]],Table2[% Away From Day Low],"&gt;=0.05")/Table3[[#This Row],[Count]]</f>
        <v>0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0.18181818181818182</v>
      </c>
      <c r="M34" s="1">
        <f>COUNTIFS(Table2[Sub-Sector],Table3[[#This Row],[Sub-Sector]],Table2[% Away From Current Week High],"&lt;=0.05")/Table3[[#This Row],[Count]]</f>
        <v>1</v>
      </c>
      <c r="N34" s="1">
        <f>COUNTIFS(Table2[Sub-Sector],Table3[[#This Row],[Sub-Sector]],Table2[% Away From Current Month Low],"&gt;=0.05")/Table3[[#This Row],[Count]]</f>
        <v>0.18181818181818182</v>
      </c>
      <c r="O34" s="1">
        <f>COUNTIFS(Table2[Sub-Sector],Table3[[#This Row],[Sub-Sector]],Table2[% Away From Current Month High],"&lt;=0.05")/Table3[[#This Row],[Count]]</f>
        <v>1</v>
      </c>
      <c r="P34" s="1">
        <f>COUNTIFS(Table2[Sub-Sector],Table3[[#This Row],[Sub-Sector]],Table2[% Away From 52W High],"&lt;=10")/Table3[[#This Row],[Count]]</f>
        <v>9.0909090909090912E-2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1</v>
      </c>
      <c r="S34" s="1">
        <f>COUNTIFS(Table2[Sub-Sector],Table3[[#This Row],[Sub-Sector]],Table2[% Price above 50 EMA],"&gt;=0")/Table3[[#This Row],[Count]]</f>
        <v>0.36363636363636365</v>
      </c>
      <c r="T34" s="1">
        <f>COUNTIFS(Table2[Sub-Sector],Table3[[#This Row],[Sub-Sector]],Table2[% Price above 200 EMA],"&gt;=0")/Table3[[#This Row],[Count]]</f>
        <v>0.27272727272727271</v>
      </c>
      <c r="U34" s="1">
        <f>COUNTIFS(Table2[Sub-Sector],Table3[[#This Row],[Sub-Sector]],Table2[Rate of Change - Zone],"Positive")/Table3[[#This Row],[Count]]</f>
        <v>0.72727272727272729</v>
      </c>
      <c r="V34" s="1">
        <f>COUNTIFS(Table2[Sub-Sector],Table3[[#This Row],[Sub-Sector]],Table2[Sharpe Ratio],"&gt;=0.10")/Table3[[#This Row],[Count]]</f>
        <v>0.72727272727272729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329</v>
      </c>
      <c r="X34">
        <f>_xlfn.RANK.AVG(Table3[[#This Row],[Score]],Table3[Score],1)</f>
        <v>28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206.5</v>
      </c>
      <c r="Z34">
        <f>_xlfn.RANK.AVG(Table3[[#This Row],[Score 2 ]],Table3[[Score 2 ]],1)</f>
        <v>32.5</v>
      </c>
    </row>
    <row r="35" spans="1:26" x14ac:dyDescent="0.3">
      <c r="A35" t="s">
        <v>189</v>
      </c>
      <c r="B35">
        <f>COUNTIFS(Table2[Sub-Sector],Table3[[#This Row],[Sub-Sector]])</f>
        <v>2</v>
      </c>
      <c r="C35" s="1">
        <f>COUNTIFS(Table2[Sub-Sector],Table3[[#This Row],[Sub-Sector]],Table2[Uptrend],"Uptrend")/Table3[[#This Row],[Count]]</f>
        <v>0.5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0.5</v>
      </c>
      <c r="F35" s="1">
        <f>COUNTIFS(Table2[Sub-Sector],Table3[[#This Row],[Sub-Sector]],Table2[6M Return vs Nifty],"&gt;=10")/Table3[[#This Row],[Count]]</f>
        <v>0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0.5</v>
      </c>
      <c r="I35" s="1">
        <f>COUNTIFS(Table2[Sub-Sector],Table3[[#This Row],[Sub-Sector]],Table2[Relative Volume],"&gt;=1")/Table3[[#This Row],[Count]]</f>
        <v>0.5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1</v>
      </c>
      <c r="L35" s="1">
        <f>COUNTIFS(Table2[Sub-Sector],Table3[[#This Row],[Sub-Sector]],Table2[% Away From Current Week Low],"&gt;=0.05")/Table3[[#This Row],[Count]]</f>
        <v>0</v>
      </c>
      <c r="M35" s="1">
        <f>COUNTIFS(Table2[Sub-Sector],Table3[[#This Row],[Sub-Sector]],Table2[% Away From Current Week High],"&lt;=0.05")/Table3[[#This Row],[Count]]</f>
        <v>1</v>
      </c>
      <c r="N35" s="1">
        <f>COUNTIFS(Table2[Sub-Sector],Table3[[#This Row],[Sub-Sector]],Table2[% Away From Current Month Low],"&gt;=0.05")/Table3[[#This Row],[Count]]</f>
        <v>0</v>
      </c>
      <c r="O35" s="1">
        <f>COUNTIFS(Table2[Sub-Sector],Table3[[#This Row],[Sub-Sector]],Table2[% Away From Current Month High],"&lt;=0.05")/Table3[[#This Row],[Count]]</f>
        <v>1</v>
      </c>
      <c r="P35" s="1">
        <f>COUNTIFS(Table2[Sub-Sector],Table3[[#This Row],[Sub-Sector]],Table2[% Away From 52W High],"&lt;=10")/Table3[[#This Row],[Count]]</f>
        <v>0.5</v>
      </c>
      <c r="Q35" s="1">
        <f>COUNTIFS(Table2[Sub-Sector],Table3[[#This Row],[Sub-Sector]],Table2[% Away From 52W Low],"&gt;=10")/Table3[[#This Row],[Count]]</f>
        <v>1</v>
      </c>
      <c r="R35" s="1">
        <f>COUNTIFS(Table2[Sub-Sector],Table3[[#This Row],[Sub-Sector]],Table2[% Price above 20 EMA],"&gt;=0")/Table3[[#This Row],[Count]]</f>
        <v>0.5</v>
      </c>
      <c r="S35" s="1">
        <f>COUNTIFS(Table2[Sub-Sector],Table3[[#This Row],[Sub-Sector]],Table2[% Price above 50 EMA],"&gt;=0")/Table3[[#This Row],[Count]]</f>
        <v>0.5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0.5</v>
      </c>
      <c r="V35" s="1">
        <f>COUNTIFS(Table2[Sub-Sector],Table3[[#This Row],[Sub-Sector]],Table2[Sharpe Ratio],"&gt;=0.10")/Table3[[#This Row],[Count]]</f>
        <v>0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354.5</v>
      </c>
      <c r="X35">
        <f>_xlfn.RANK.AVG(Table3[[#This Row],[Score]],Table3[Score],1)</f>
        <v>39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</v>
      </c>
      <c r="Z35">
        <f>_xlfn.RANK.AVG(Table3[[#This Row],[Score 2 ]],Table3[[Score 2 ]],1)</f>
        <v>34</v>
      </c>
    </row>
    <row r="36" spans="1:26" x14ac:dyDescent="0.3">
      <c r="A36" t="s">
        <v>237</v>
      </c>
      <c r="B36">
        <f>COUNTIFS(Table2[Sub-Sector],Table3[[#This Row],[Sub-Sector]])</f>
        <v>5</v>
      </c>
      <c r="C36" s="1">
        <f>COUNTIFS(Table2[Sub-Sector],Table3[[#This Row],[Sub-Sector]],Table2[Uptrend],"Uptrend")/Table3[[#This Row],[Count]]</f>
        <v>0.4</v>
      </c>
      <c r="D36" s="1">
        <f>COUNTIFS(Table2[Sub-Sector],Table3[[#This Row],[Sub-Sector]],Table2[1W Return vs Nifty],"&gt;=5")/Table3[[#This Row],[Count]]</f>
        <v>0.4</v>
      </c>
      <c r="E36" s="1">
        <f>COUNTIFS(Table2[Sub-Sector],Table3[[#This Row],[Sub-Sector]],Table2[1M Return vs Nifty],"&gt;=5")/Table3[[#This Row],[Count]]</f>
        <v>0.2</v>
      </c>
      <c r="F36" s="1">
        <f>COUNTIFS(Table2[Sub-Sector],Table3[[#This Row],[Sub-Sector]],Table2[6M Return vs Nifty],"&gt;=10")/Table3[[#This Row],[Count]]</f>
        <v>0.4</v>
      </c>
      <c r="G36" s="1">
        <f>COUNTIFS(Table2[Sub-Sector],Table3[[#This Row],[Sub-Sector]],Table2[1Y Return vs Nifty],"&gt;=10")/Table3[[#This Row],[Count]]</f>
        <v>0.2</v>
      </c>
      <c r="H36" s="1">
        <f>COUNTIFS(Table2[Sub-Sector],Table3[[#This Row],[Sub-Sector]],Table2[RSI Exponential â€“ 14D],"&gt;=50")/Table3[[#This Row],[Count]]</f>
        <v>0.6</v>
      </c>
      <c r="I36" s="1">
        <f>COUNTIFS(Table2[Sub-Sector],Table3[[#This Row],[Sub-Sector]],Table2[Relative Volume],"&gt;=1")/Table3[[#This Row],[Count]]</f>
        <v>0.4</v>
      </c>
      <c r="J36" s="1">
        <f>COUNTIFS(Table2[Sub-Sector],Table3[[#This Row],[Sub-Sector]],Table2[% Away From Day Low],"&gt;=0.05")/Table3[[#This Row],[Count]]</f>
        <v>0.2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0.2</v>
      </c>
      <c r="M36" s="1">
        <f>COUNTIFS(Table2[Sub-Sector],Table3[[#This Row],[Sub-Sector]],Table2[% Away From Current Week High],"&lt;=0.05")/Table3[[#This Row],[Count]]</f>
        <v>1</v>
      </c>
      <c r="N36" s="1">
        <f>COUNTIFS(Table2[Sub-Sector],Table3[[#This Row],[Sub-Sector]],Table2[% Away From Current Month Low],"&gt;=0.05")/Table3[[#This Row],[Count]]</f>
        <v>0.2</v>
      </c>
      <c r="O36" s="1">
        <f>COUNTIFS(Table2[Sub-Sector],Table3[[#This Row],[Sub-Sector]],Table2[% Away From Current Month High],"&lt;=0.05")/Table3[[#This Row],[Count]]</f>
        <v>1</v>
      </c>
      <c r="P36" s="1">
        <f>COUNTIFS(Table2[Sub-Sector],Table3[[#This Row],[Sub-Sector]],Table2[% Away From 52W High],"&lt;=10")/Table3[[#This Row],[Count]]</f>
        <v>0.4</v>
      </c>
      <c r="Q36" s="1">
        <f>COUNTIFS(Table2[Sub-Sector],Table3[[#This Row],[Sub-Sector]],Table2[% Away From 52W Low],"&gt;=10")/Table3[[#This Row],[Count]]</f>
        <v>0.8</v>
      </c>
      <c r="R36" s="1">
        <f>COUNTIFS(Table2[Sub-Sector],Table3[[#This Row],[Sub-Sector]],Table2[% Price above 20 EMA],"&gt;=0")/Table3[[#This Row],[Count]]</f>
        <v>0.4</v>
      </c>
      <c r="S36" s="1">
        <f>COUNTIFS(Table2[Sub-Sector],Table3[[#This Row],[Sub-Sector]],Table2[% Price above 50 EMA],"&gt;=0")/Table3[[#This Row],[Count]]</f>
        <v>0.4</v>
      </c>
      <c r="T36" s="1">
        <f>COUNTIFS(Table2[Sub-Sector],Table3[[#This Row],[Sub-Sector]],Table2[% Price above 200 EMA],"&gt;=0")/Table3[[#This Row],[Count]]</f>
        <v>0.8</v>
      </c>
      <c r="U36" s="1">
        <f>COUNTIFS(Table2[Sub-Sector],Table3[[#This Row],[Sub-Sector]],Table2[Rate of Change - Zone],"Positive")/Table3[[#This Row],[Count]]</f>
        <v>0.4</v>
      </c>
      <c r="V36" s="1">
        <f>COUNTIFS(Table2[Sub-Sector],Table3[[#This Row],[Sub-Sector]],Table2[Sharpe Ratio],"&gt;=0.10")/Table3[[#This Row],[Count]]</f>
        <v>0.4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325.5</v>
      </c>
      <c r="X36">
        <f>_xlfn.RANK.AVG(Table3[[#This Row],[Score]],Table3[Score],1)</f>
        <v>24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207.5</v>
      </c>
      <c r="Z36">
        <f>_xlfn.RANK.AVG(Table3[[#This Row],[Score 2 ]],Table3[[Score 2 ]],1)</f>
        <v>35</v>
      </c>
    </row>
    <row r="37" spans="1:26" x14ac:dyDescent="0.3">
      <c r="A37" t="s">
        <v>472</v>
      </c>
      <c r="B37">
        <f>COUNTIFS(Table2[Sub-Sector],Table3[[#This Row],[Sub-Sector]])</f>
        <v>9</v>
      </c>
      <c r="C37" s="1">
        <f>COUNTIFS(Table2[Sub-Sector],Table3[[#This Row],[Sub-Sector]],Table2[Uptrend],"Uptrend")/Table3[[#This Row],[Count]]</f>
        <v>0.22222222222222221</v>
      </c>
      <c r="D37" s="1">
        <f>COUNTIFS(Table2[Sub-Sector],Table3[[#This Row],[Sub-Sector]],Table2[1W Return vs Nifty],"&gt;=5")/Table3[[#This Row],[Count]]</f>
        <v>0.44444444444444442</v>
      </c>
      <c r="E37" s="1">
        <f>COUNTIFS(Table2[Sub-Sector],Table3[[#This Row],[Sub-Sector]],Table2[1M Return vs Nifty],"&gt;=5")/Table3[[#This Row],[Count]]</f>
        <v>0.22222222222222221</v>
      </c>
      <c r="F37" s="1">
        <f>COUNTIFS(Table2[Sub-Sector],Table3[[#This Row],[Sub-Sector]],Table2[6M Return vs Nifty],"&gt;=10")/Table3[[#This Row],[Count]]</f>
        <v>0.1111111111111111</v>
      </c>
      <c r="G37" s="1">
        <f>COUNTIFS(Table2[Sub-Sector],Table3[[#This Row],[Sub-Sector]],Table2[1Y Return vs Nifty],"&gt;=10")/Table3[[#This Row],[Count]]</f>
        <v>0.33333333333333331</v>
      </c>
      <c r="H37" s="1">
        <f>COUNTIFS(Table2[Sub-Sector],Table3[[#This Row],[Sub-Sector]],Table2[RSI Exponential â€“ 14D],"&gt;=50")/Table3[[#This Row],[Count]]</f>
        <v>0.55555555555555558</v>
      </c>
      <c r="I37" s="1">
        <f>COUNTIFS(Table2[Sub-Sector],Table3[[#This Row],[Sub-Sector]],Table2[Relative Volume],"&gt;=1")/Table3[[#This Row],[Count]]</f>
        <v>0.66666666666666663</v>
      </c>
      <c r="J37" s="1">
        <f>COUNTIFS(Table2[Sub-Sector],Table3[[#This Row],[Sub-Sector]],Table2[% Away From Day Low],"&gt;=0.05")/Table3[[#This Row],[Count]]</f>
        <v>0.1111111111111111</v>
      </c>
      <c r="K37" s="1">
        <f>COUNTIFS(Table2[Sub-Sector],Table3[[#This Row],[Sub-Sector]],Table2[% Away From Day High],"&lt;=0.05")/Table3[[#This Row],[Count]]</f>
        <v>0.88888888888888884</v>
      </c>
      <c r="L37" s="1">
        <f>COUNTIFS(Table2[Sub-Sector],Table3[[#This Row],[Sub-Sector]],Table2[% Away From Current Week Low],"&gt;=0.05")/Table3[[#This Row],[Count]]</f>
        <v>0.1111111111111111</v>
      </c>
      <c r="M37" s="1">
        <f>COUNTIFS(Table2[Sub-Sector],Table3[[#This Row],[Sub-Sector]],Table2[% Away From Current Week High],"&lt;=0.05")/Table3[[#This Row],[Count]]</f>
        <v>0.88888888888888884</v>
      </c>
      <c r="N37" s="1">
        <f>COUNTIFS(Table2[Sub-Sector],Table3[[#This Row],[Sub-Sector]],Table2[% Away From Current Month Low],"&gt;=0.05")/Table3[[#This Row],[Count]]</f>
        <v>0.1111111111111111</v>
      </c>
      <c r="O37" s="1">
        <f>COUNTIFS(Table2[Sub-Sector],Table3[[#This Row],[Sub-Sector]],Table2[% Away From Current Month High],"&lt;=0.05")/Table3[[#This Row],[Count]]</f>
        <v>0.88888888888888884</v>
      </c>
      <c r="P37" s="1">
        <f>COUNTIFS(Table2[Sub-Sector],Table3[[#This Row],[Sub-Sector]],Table2[% Away From 52W High],"&lt;=10")/Table3[[#This Row],[Count]]</f>
        <v>0.1111111111111111</v>
      </c>
      <c r="Q37" s="1">
        <f>COUNTIFS(Table2[Sub-Sector],Table3[[#This Row],[Sub-Sector]],Table2[% Away From 52W Low],"&gt;=10")/Table3[[#This Row],[Count]]</f>
        <v>0.66666666666666663</v>
      </c>
      <c r="R37" s="1">
        <f>COUNTIFS(Table2[Sub-Sector],Table3[[#This Row],[Sub-Sector]],Table2[% Price above 20 EMA],"&gt;=0")/Table3[[#This Row],[Count]]</f>
        <v>0.44444444444444442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0.44444444444444442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0.44444444444444442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37">
        <f>_xlfn.RANK.AVG(Table3[[#This Row],[Score]],Table3[Score],1)</f>
        <v>34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208</v>
      </c>
      <c r="Z37">
        <f>_xlfn.RANK.AVG(Table3[[#This Row],[Score 2 ]],Table3[[Score 2 ]],1)</f>
        <v>36</v>
      </c>
    </row>
    <row r="38" spans="1:26" x14ac:dyDescent="0.3">
      <c r="A38" t="s">
        <v>138</v>
      </c>
      <c r="B38">
        <f>COUNTIFS(Table2[Sub-Sector],Table3[[#This Row],[Sub-Sector]])</f>
        <v>8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0.5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0.25</v>
      </c>
      <c r="G38" s="1">
        <f>COUNTIFS(Table2[Sub-Sector],Table3[[#This Row],[Sub-Sector]],Table2[1Y Return vs Nifty],"&gt;=10")/Table3[[#This Row],[Count]]</f>
        <v>0.875</v>
      </c>
      <c r="H38" s="1">
        <f>COUNTIFS(Table2[Sub-Sector],Table3[[#This Row],[Sub-Sector]],Table2[RSI Exponential â€“ 14D],"&gt;=50")/Table3[[#This Row],[Count]]</f>
        <v>0.5</v>
      </c>
      <c r="I38" s="1">
        <f>COUNTIFS(Table2[Sub-Sector],Table3[[#This Row],[Sub-Sector]],Table2[Relative Volume],"&gt;=1")/Table3[[#This Row],[Count]]</f>
        <v>0.125</v>
      </c>
      <c r="J38" s="1">
        <f>COUNTIFS(Table2[Sub-Sector],Table3[[#This Row],[Sub-Sector]],Table2[% Away From Day Low],"&gt;=0.05")/Table3[[#This Row],[Count]]</f>
        <v>0.25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0.25</v>
      </c>
      <c r="M38" s="1">
        <f>COUNTIFS(Table2[Sub-Sector],Table3[[#This Row],[Sub-Sector]],Table2[% Away From Current Week High],"&lt;=0.05")/Table3[[#This Row],[Count]]</f>
        <v>0.875</v>
      </c>
      <c r="N38" s="1">
        <f>COUNTIFS(Table2[Sub-Sector],Table3[[#This Row],[Sub-Sector]],Table2[% Away From Current Month Low],"&gt;=0.05")/Table3[[#This Row],[Count]]</f>
        <v>0.25</v>
      </c>
      <c r="O38" s="1">
        <f>COUNTIFS(Table2[Sub-Sector],Table3[[#This Row],[Sub-Sector]],Table2[% Away From Current Month High],"&lt;=0.05")/Table3[[#This Row],[Count]]</f>
        <v>0.75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0.25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0.75</v>
      </c>
      <c r="U38" s="1">
        <f>COUNTIFS(Table2[Sub-Sector],Table3[[#This Row],[Sub-Sector]],Table2[Rate of Change - Zone],"Positive")/Table3[[#This Row],[Count]]</f>
        <v>0.25</v>
      </c>
      <c r="V38" s="1">
        <f>COUNTIFS(Table2[Sub-Sector],Table3[[#This Row],[Sub-Sector]],Table2[Sharpe Ratio],"&gt;=0.10")/Table3[[#This Row],[Count]]</f>
        <v>0.75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38">
        <f>_xlfn.RANK.AVG(Table3[[#This Row],[Score]],Table3[Score],1)</f>
        <v>62.5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209.5</v>
      </c>
      <c r="Z38">
        <f>_xlfn.RANK.AVG(Table3[[#This Row],[Score 2 ]],Table3[[Score 2 ]],1)</f>
        <v>37</v>
      </c>
    </row>
    <row r="39" spans="1:26" x14ac:dyDescent="0.3">
      <c r="A39" t="s">
        <v>160</v>
      </c>
      <c r="B39">
        <f>COUNTIFS(Table2[Sub-Sector],Table3[[#This Row],[Sub-Sector]])</f>
        <v>9</v>
      </c>
      <c r="C39" s="1">
        <f>COUNTIFS(Table2[Sub-Sector],Table3[[#This Row],[Sub-Sector]],Table2[Uptrend],"Uptrend")/Table3[[#This Row],[Count]]</f>
        <v>0.55555555555555558</v>
      </c>
      <c r="D39" s="1">
        <f>COUNTIFS(Table2[Sub-Sector],Table3[[#This Row],[Sub-Sector]],Table2[1W Return vs Nifty],"&gt;=5")/Table3[[#This Row],[Count]]</f>
        <v>0.33333333333333331</v>
      </c>
      <c r="E39" s="1">
        <f>COUNTIFS(Table2[Sub-Sector],Table3[[#This Row],[Sub-Sector]],Table2[1M Return vs Nifty],"&gt;=5")/Table3[[#This Row],[Count]]</f>
        <v>0.1111111111111111</v>
      </c>
      <c r="F39" s="1">
        <f>COUNTIFS(Table2[Sub-Sector],Table3[[#This Row],[Sub-Sector]],Table2[6M Return vs Nifty],"&gt;=10")/Table3[[#This Row],[Count]]</f>
        <v>0.44444444444444442</v>
      </c>
      <c r="G39" s="1">
        <f>COUNTIFS(Table2[Sub-Sector],Table3[[#This Row],[Sub-Sector]],Table2[1Y Return vs Nifty],"&gt;=10")/Table3[[#This Row],[Count]]</f>
        <v>0.33333333333333331</v>
      </c>
      <c r="H39" s="1">
        <f>COUNTIFS(Table2[Sub-Sector],Table3[[#This Row],[Sub-Sector]],Table2[RSI Exponential â€“ 14D],"&gt;=50")/Table3[[#This Row],[Count]]</f>
        <v>0.66666666666666663</v>
      </c>
      <c r="I39" s="1">
        <f>COUNTIFS(Table2[Sub-Sector],Table3[[#This Row],[Sub-Sector]],Table2[Relative Volume],"&gt;=1")/Table3[[#This Row],[Count]]</f>
        <v>0.22222222222222221</v>
      </c>
      <c r="J39" s="1">
        <f>COUNTIFS(Table2[Sub-Sector],Table3[[#This Row],[Sub-Sector]],Table2[% Away From Day Low],"&gt;=0.05")/Table3[[#This Row],[Count]]</f>
        <v>0</v>
      </c>
      <c r="K39" s="1">
        <f>COUNTIFS(Table2[Sub-Sector],Table3[[#This Row],[Sub-Sector]],Table2[% Away From Day High],"&lt;=0.05")/Table3[[#This Row],[Count]]</f>
        <v>0.88888888888888884</v>
      </c>
      <c r="L39" s="1">
        <f>COUNTIFS(Table2[Sub-Sector],Table3[[#This Row],[Sub-Sector]],Table2[% Away From Current Week Low],"&gt;=0.05")/Table3[[#This Row],[Count]]</f>
        <v>0</v>
      </c>
      <c r="M39" s="1">
        <f>COUNTIFS(Table2[Sub-Sector],Table3[[#This Row],[Sub-Sector]],Table2[% Away From Current Week High],"&lt;=0.05")/Table3[[#This Row],[Count]]</f>
        <v>0.77777777777777779</v>
      </c>
      <c r="N39" s="1">
        <f>COUNTIFS(Table2[Sub-Sector],Table3[[#This Row],[Sub-Sector]],Table2[% Away From Current Month Low],"&gt;=0.05")/Table3[[#This Row],[Count]]</f>
        <v>0.1111111111111111</v>
      </c>
      <c r="O39" s="1">
        <f>COUNTIFS(Table2[Sub-Sector],Table3[[#This Row],[Sub-Sector]],Table2[% Away From Current Month High],"&lt;=0.05")/Table3[[#This Row],[Count]]</f>
        <v>0.77777777777777779</v>
      </c>
      <c r="P39" s="1">
        <f>COUNTIFS(Table2[Sub-Sector],Table3[[#This Row],[Sub-Sector]],Table2[% Away From 52W High],"&lt;=10")/Table3[[#This Row],[Count]]</f>
        <v>0.44444444444444442</v>
      </c>
      <c r="Q39" s="1">
        <f>COUNTIFS(Table2[Sub-Sector],Table3[[#This Row],[Sub-Sector]],Table2[% Away From 52W Low],"&gt;=10")/Table3[[#This Row],[Count]]</f>
        <v>1</v>
      </c>
      <c r="R39" s="1">
        <f>COUNTIFS(Table2[Sub-Sector],Table3[[#This Row],[Sub-Sector]],Table2[% Price above 20 EMA],"&gt;=0")/Table3[[#This Row],[Count]]</f>
        <v>0.55555555555555558</v>
      </c>
      <c r="S39" s="1">
        <f>COUNTIFS(Table2[Sub-Sector],Table3[[#This Row],[Sub-Sector]],Table2[% Price above 50 EMA],"&gt;=0")/Table3[[#This Row],[Count]]</f>
        <v>0.44444444444444442</v>
      </c>
      <c r="T39" s="1">
        <f>COUNTIFS(Table2[Sub-Sector],Table3[[#This Row],[Sub-Sector]],Table2[% Price above 200 EMA],"&gt;=0")/Table3[[#This Row],[Count]]</f>
        <v>0.88888888888888884</v>
      </c>
      <c r="U39" s="1">
        <f>COUNTIFS(Table2[Sub-Sector],Table3[[#This Row],[Sub-Sector]],Table2[Rate of Change - Zone],"Positive")/Table3[[#This Row],[Count]]</f>
        <v>0.33333333333333331</v>
      </c>
      <c r="V39" s="1">
        <f>COUNTIFS(Table2[Sub-Sector],Table3[[#This Row],[Sub-Sector]],Table2[Sharpe Ratio],"&gt;=0.10")/Table3[[#This Row],[Count]]</f>
        <v>0.1111111111111111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</v>
      </c>
      <c r="X39">
        <f>_xlfn.RANK.AVG(Table3[[#This Row],[Score]],Table3[Score],1)</f>
        <v>32.5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39">
        <f>_xlfn.RANK.AVG(Table3[[#This Row],[Score 2 ]],Table3[[Score 2 ]],1)</f>
        <v>38.5</v>
      </c>
    </row>
    <row r="40" spans="1:26" x14ac:dyDescent="0.3">
      <c r="A40" t="s">
        <v>1057</v>
      </c>
      <c r="B40">
        <f>COUNTIFS(Table2[Sub-Sector],Table3[[#This Row],[Sub-Sector]])</f>
        <v>2</v>
      </c>
      <c r="C40" s="1">
        <f>COUNTIFS(Table2[Sub-Sector],Table3[[#This Row],[Sub-Sector]],Table2[Uptrend],"Uptrend")/Table3[[#This Row],[Count]]</f>
        <v>0</v>
      </c>
      <c r="D40" s="1">
        <f>COUNTIFS(Table2[Sub-Sector],Table3[[#This Row],[Sub-Sector]],Table2[1W Return vs Nifty],"&gt;=5")/Table3[[#This Row],[Count]]</f>
        <v>1</v>
      </c>
      <c r="E40" s="1">
        <f>COUNTIFS(Table2[Sub-Sector],Table3[[#This Row],[Sub-Sector]],Table2[1M Return vs Nifty],"&gt;=5")/Table3[[#This Row],[Count]]</f>
        <v>0.5</v>
      </c>
      <c r="F40" s="1">
        <f>COUNTIFS(Table2[Sub-Sector],Table3[[#This Row],[Sub-Sector]],Table2[6M Return vs Nifty],"&gt;=10")/Table3[[#This Row],[Count]]</f>
        <v>0.5</v>
      </c>
      <c r="G40" s="1">
        <f>COUNTIFS(Table2[Sub-Sector],Table3[[#This Row],[Sub-Sector]],Table2[1Y Return vs Nifty],"&gt;=10")/Table3[[#This Row],[Count]]</f>
        <v>0.5</v>
      </c>
      <c r="H40" s="1">
        <f>COUNTIFS(Table2[Sub-Sector],Table3[[#This Row],[Sub-Sector]],Table2[RSI Exponential â€“ 14D],"&gt;=50")/Table3[[#This Row],[Count]]</f>
        <v>0.5</v>
      </c>
      <c r="I40" s="1">
        <f>COUNTIFS(Table2[Sub-Sector],Table3[[#This Row],[Sub-Sector]],Table2[Relative Volume],"&gt;=1")/Table3[[#This Row],[Count]]</f>
        <v>0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0.5</v>
      </c>
      <c r="L40" s="1">
        <f>COUNTIFS(Table2[Sub-Sector],Table3[[#This Row],[Sub-Sector]],Table2[% Away From Current Week Low],"&gt;=0.05")/Table3[[#This Row],[Count]]</f>
        <v>0</v>
      </c>
      <c r="M40" s="1">
        <f>COUNTIFS(Table2[Sub-Sector],Table3[[#This Row],[Sub-Sector]],Table2[% Away From Current Week High],"&lt;=0.05")/Table3[[#This Row],[Count]]</f>
        <v>0.5</v>
      </c>
      <c r="N40" s="1">
        <f>COUNTIFS(Table2[Sub-Sector],Table3[[#This Row],[Sub-Sector]],Table2[% Away From Current Month Low],"&gt;=0.05")/Table3[[#This Row],[Count]]</f>
        <v>0</v>
      </c>
      <c r="O40" s="1">
        <f>COUNTIFS(Table2[Sub-Sector],Table3[[#This Row],[Sub-Sector]],Table2[% Away From Current Month High],"&lt;=0.05")/Table3[[#This Row],[Count]]</f>
        <v>0.5</v>
      </c>
      <c r="P40" s="1">
        <f>COUNTIFS(Table2[Sub-Sector],Table3[[#This Row],[Sub-Sector]],Table2[% Away From 52W High],"&lt;=10")/Table3[[#This Row],[Count]]</f>
        <v>0</v>
      </c>
      <c r="Q40" s="1">
        <f>COUNTIFS(Table2[Sub-Sector],Table3[[#This Row],[Sub-Sector]],Table2[% Away From 52W Low],"&gt;=10")/Table3[[#This Row],[Count]]</f>
        <v>1</v>
      </c>
      <c r="R40" s="1">
        <f>COUNTIFS(Table2[Sub-Sector],Table3[[#This Row],[Sub-Sector]],Table2[% Price above 20 EMA],"&gt;=0")/Table3[[#This Row],[Count]]</f>
        <v>0.5</v>
      </c>
      <c r="S40" s="1">
        <f>COUNTIFS(Table2[Sub-Sector],Table3[[#This Row],[Sub-Sector]],Table2[% Price above 50 EMA],"&gt;=0")/Table3[[#This Row],[Count]]</f>
        <v>0</v>
      </c>
      <c r="T40" s="1">
        <f>COUNTIFS(Table2[Sub-Sector],Table3[[#This Row],[Sub-Sector]],Table2[% Price above 200 EMA],"&gt;=0")/Table3[[#This Row],[Count]]</f>
        <v>0.5</v>
      </c>
      <c r="U40" s="1">
        <f>COUNTIFS(Table2[Sub-Sector],Table3[[#This Row],[Sub-Sector]],Table2[Rate of Change - Zone],"Positive")/Table3[[#This Row],[Count]]</f>
        <v>0.5</v>
      </c>
      <c r="V40" s="1">
        <f>COUNTIFS(Table2[Sub-Sector],Table3[[#This Row],[Sub-Sector]],Table2[Sharpe Ratio],"&gt;=0.10")/Table3[[#This Row],[Count]]</f>
        <v>0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339.5</v>
      </c>
      <c r="X40">
        <f>_xlfn.RANK.AVG(Table3[[#This Row],[Score]],Table3[Score],1)</f>
        <v>30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213</v>
      </c>
      <c r="Z40">
        <f>_xlfn.RANK.AVG(Table3[[#This Row],[Score 2 ]],Table3[[Score 2 ]],1)</f>
        <v>38.5</v>
      </c>
    </row>
    <row r="41" spans="1:26" x14ac:dyDescent="0.3">
      <c r="A41" t="s">
        <v>464</v>
      </c>
      <c r="B41">
        <f>COUNTIFS(Table2[Sub-Sector],Table3[[#This Row],[Sub-Sector]])</f>
        <v>4</v>
      </c>
      <c r="C41" s="1">
        <f>COUNTIFS(Table2[Sub-Sector],Table3[[#This Row],[Sub-Sector]],Table2[Uptrend],"Uptrend")/Table3[[#This Row],[Count]]</f>
        <v>0.5</v>
      </c>
      <c r="D41" s="1">
        <f>COUNTIFS(Table2[Sub-Sector],Table3[[#This Row],[Sub-Sector]],Table2[1W Return vs Nifty],"&gt;=5")/Table3[[#This Row],[Count]]</f>
        <v>0.25</v>
      </c>
      <c r="E41" s="1">
        <f>COUNTIFS(Table2[Sub-Sector],Table3[[#This Row],[Sub-Sector]],Table2[1M Return vs Nifty],"&gt;=5")/Table3[[#This Row],[Count]]</f>
        <v>0.5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0.25</v>
      </c>
      <c r="H41" s="1">
        <f>COUNTIFS(Table2[Sub-Sector],Table3[[#This Row],[Sub-Sector]],Table2[RSI Exponential â€“ 14D],"&gt;=50")/Table3[[#This Row],[Count]]</f>
        <v>0.75</v>
      </c>
      <c r="I41" s="1">
        <f>COUNTIFS(Table2[Sub-Sector],Table3[[#This Row],[Sub-Sector]],Table2[Relative Volume],"&gt;=1")/Table3[[#This Row],[Count]]</f>
        <v>0.25</v>
      </c>
      <c r="J41" s="1">
        <f>COUNTIFS(Table2[Sub-Sector],Table3[[#This Row],[Sub-Sector]],Table2[% Away From Day Low],"&gt;=0.05")/Table3[[#This Row],[Count]]</f>
        <v>0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</v>
      </c>
      <c r="M41" s="1">
        <f>COUNTIFS(Table2[Sub-Sector],Table3[[#This Row],[Sub-Sector]],Table2[% Away From Current Week High],"&lt;=0.05")/Table3[[#This Row],[Count]]</f>
        <v>1</v>
      </c>
      <c r="N41" s="1">
        <f>COUNTIFS(Table2[Sub-Sector],Table3[[#This Row],[Sub-Sector]],Table2[% Away From Current Month Low],"&gt;=0.05")/Table3[[#This Row],[Count]]</f>
        <v>0</v>
      </c>
      <c r="O41" s="1">
        <f>COUNTIFS(Table2[Sub-Sector],Table3[[#This Row],[Sub-Sector]],Table2[% Away From Current Month High],"&lt;=0.05")/Table3[[#This Row],[Count]]</f>
        <v>1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1</v>
      </c>
      <c r="R41" s="1">
        <f>COUNTIFS(Table2[Sub-Sector],Table3[[#This Row],[Sub-Sector]],Table2[% Price above 20 EMA],"&gt;=0")/Table3[[#This Row],[Count]]</f>
        <v>0.5</v>
      </c>
      <c r="S41" s="1">
        <f>COUNTIFS(Table2[Sub-Sector],Table3[[#This Row],[Sub-Sector]],Table2[% Price above 50 EMA],"&gt;=0")/Table3[[#This Row],[Count]]</f>
        <v>0.5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0.25</v>
      </c>
      <c r="V41" s="1">
        <f>COUNTIFS(Table2[Sub-Sector],Table3[[#This Row],[Sub-Sector]],Table2[Sharpe Ratio],"&gt;=0.10")/Table3[[#This Row],[Count]]</f>
        <v>0.25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327.5</v>
      </c>
      <c r="X41">
        <f>_xlfn.RANK.AVG(Table3[[#This Row],[Score]],Table3[Score],1)</f>
        <v>27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1">
        <f>_xlfn.RANK.AVG(Table3[[#This Row],[Score 2 ]],Table3[[Score 2 ]],1)</f>
        <v>40</v>
      </c>
    </row>
    <row r="42" spans="1:26" x14ac:dyDescent="0.3">
      <c r="A42" t="s">
        <v>1151</v>
      </c>
      <c r="B42">
        <f>COUNTIFS(Table2[Sub-Sector],Table3[[#This Row],[Sub-Sector]])</f>
        <v>1</v>
      </c>
      <c r="C42" s="1">
        <f>COUNTIFS(Table2[Sub-Sector],Table3[[#This Row],[Sub-Sector]],Table2[Uptrend],"Uptrend")/Table3[[#This Row],[Count]]</f>
        <v>1</v>
      </c>
      <c r="D42" s="1">
        <f>COUNTIFS(Table2[Sub-Sector],Table3[[#This Row],[Sub-Sector]],Table2[1W Return vs Nifty],"&gt;=5")/Table3[[#This Row],[Count]]</f>
        <v>1</v>
      </c>
      <c r="E42" s="1">
        <f>COUNTIFS(Table2[Sub-Sector],Table3[[#This Row],[Sub-Sector]],Table2[1M Return vs Nifty],"&gt;=5")/Table3[[#This Row],[Count]]</f>
        <v>1</v>
      </c>
      <c r="F42" s="1">
        <f>COUNTIFS(Table2[Sub-Sector],Table3[[#This Row],[Sub-Sector]],Table2[6M Return vs Nifty],"&gt;=10")/Table3[[#This Row],[Count]]</f>
        <v>1</v>
      </c>
      <c r="G42" s="1">
        <f>COUNTIFS(Table2[Sub-Sector],Table3[[#This Row],[Sub-Sector]],Table2[1Y Return vs Nifty],"&gt;=10")/Table3[[#This Row],[Count]]</f>
        <v>1</v>
      </c>
      <c r="H42" s="1">
        <f>COUNTIFS(Table2[Sub-Sector],Table3[[#This Row],[Sub-Sector]],Table2[RSI Exponential â€“ 14D],"&gt;=50")/Table3[[#This Row],[Count]]</f>
        <v>1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</v>
      </c>
      <c r="O42" s="1">
        <f>COUNTIFS(Table2[Sub-Sector],Table3[[#This Row],[Sub-Sector]],Table2[% Away From Current Month High],"&lt;=0.05")/Table3[[#This Row],[Count]]</f>
        <v>0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1</v>
      </c>
      <c r="R42" s="1">
        <f>COUNTIFS(Table2[Sub-Sector],Table3[[#This Row],[Sub-Sector]],Table2[% Price above 20 EMA],"&gt;=0")/Table3[[#This Row],[Count]]</f>
        <v>1</v>
      </c>
      <c r="S42" s="1">
        <f>COUNTIFS(Table2[Sub-Sector],Table3[[#This Row],[Sub-Sector]],Table2[% Price above 50 EMA],"&gt;=0")/Table3[[#This Row],[Count]]</f>
        <v>1</v>
      </c>
      <c r="T42" s="1">
        <f>COUNTIFS(Table2[Sub-Sector],Table3[[#This Row],[Sub-Sector]],Table2[% Price above 200 EMA],"&gt;=0")/Table3[[#This Row],[Count]]</f>
        <v>1</v>
      </c>
      <c r="U42" s="1">
        <f>COUNTIFS(Table2[Sub-Sector],Table3[[#This Row],[Sub-Sector]],Table2[Rate of Change - Zone],"Positive")/Table3[[#This Row],[Count]]</f>
        <v>0</v>
      </c>
      <c r="V42" s="1">
        <f>COUNTIFS(Table2[Sub-Sector],Table3[[#This Row],[Sub-Sector]],Table2[Sharpe Ratio],"&gt;=0.10")/Table3[[#This Row],[Count]]</f>
        <v>1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42">
        <f>_xlfn.RANK.AVG(Table3[[#This Row],[Score]],Table3[Score],1)</f>
        <v>12.5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2">
        <f>_xlfn.RANK.AVG(Table3[[#This Row],[Score 2 ]],Table3[[Score 2 ]],1)</f>
        <v>43.5</v>
      </c>
    </row>
    <row r="43" spans="1:26" x14ac:dyDescent="0.3">
      <c r="A43" t="s">
        <v>114</v>
      </c>
      <c r="B43">
        <f>COUNTIFS(Table2[Sub-Sector],Table3[[#This Row],[Sub-Sector]])</f>
        <v>3</v>
      </c>
      <c r="C43" s="1">
        <f>COUNTIFS(Table2[Sub-Sector],Table3[[#This Row],[Sub-Sector]],Table2[Uptrend],"Uptrend")/Table3[[#This Row],[Count]]</f>
        <v>0.66666666666666663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0.33333333333333331</v>
      </c>
      <c r="F43" s="1">
        <f>COUNTIFS(Table2[Sub-Sector],Table3[[#This Row],[Sub-Sector]],Table2[6M Return vs Nifty],"&gt;=10")/Table3[[#This Row],[Count]]</f>
        <v>1</v>
      </c>
      <c r="G43" s="1">
        <f>COUNTIFS(Table2[Sub-Sector],Table3[[#This Row],[Sub-Sector]],Table2[1Y Return vs Nifty],"&gt;=10")/Table3[[#This Row],[Count]]</f>
        <v>1</v>
      </c>
      <c r="H43" s="1">
        <f>COUNTIFS(Table2[Sub-Sector],Table3[[#This Row],[Sub-Sector]],Table2[RSI Exponential â€“ 14D],"&gt;=50")/Table3[[#This Row],[Count]]</f>
        <v>0.33333333333333331</v>
      </c>
      <c r="I43" s="1">
        <f>COUNTIFS(Table2[Sub-Sector],Table3[[#This Row],[Sub-Sector]],Table2[Relative Volume],"&gt;=1")/Table3[[#This Row],[Count]]</f>
        <v>0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1</v>
      </c>
      <c r="L43" s="1">
        <f>COUNTIFS(Table2[Sub-Sector],Table3[[#This Row],[Sub-Sector]],Table2[% Away From Current Week Low],"&gt;=0.05")/Table3[[#This Row],[Count]]</f>
        <v>0</v>
      </c>
      <c r="M43" s="1">
        <f>COUNTIFS(Table2[Sub-Sector],Table3[[#This Row],[Sub-Sector]],Table2[% Away From Current Week High],"&lt;=0.05")/Table3[[#This Row],[Count]]</f>
        <v>1</v>
      </c>
      <c r="N43" s="1">
        <f>COUNTIFS(Table2[Sub-Sector],Table3[[#This Row],[Sub-Sector]],Table2[% Away From Current Month Low],"&gt;=0.05")/Table3[[#This Row],[Count]]</f>
        <v>0</v>
      </c>
      <c r="O43" s="1">
        <f>COUNTIFS(Table2[Sub-Sector],Table3[[#This Row],[Sub-Sector]],Table2[% Away From Current Month High],"&lt;=0.05")/Table3[[#This Row],[Count]]</f>
        <v>0.33333333333333331</v>
      </c>
      <c r="P43" s="1">
        <f>COUNTIFS(Table2[Sub-Sector],Table3[[#This Row],[Sub-Sector]],Table2[% Away From 52W High],"&lt;=10")/Table3[[#This Row],[Count]]</f>
        <v>0.33333333333333331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0.33333333333333331</v>
      </c>
      <c r="S43" s="1">
        <f>COUNTIFS(Table2[Sub-Sector],Table3[[#This Row],[Sub-Sector]],Table2[% Price above 50 EMA],"&gt;=0")/Table3[[#This Row],[Count]]</f>
        <v>0.33333333333333331</v>
      </c>
      <c r="T43" s="1">
        <f>COUNTIFS(Table2[Sub-Sector],Table3[[#This Row],[Sub-Sector]],Table2[% Price above 200 EMA],"&gt;=0")/Table3[[#This Row],[Count]]</f>
        <v>1</v>
      </c>
      <c r="U43" s="1">
        <f>COUNTIFS(Table2[Sub-Sector],Table3[[#This Row],[Sub-Sector]],Table2[Rate of Change - Zone],"Positive")/Table3[[#This Row],[Count]]</f>
        <v>0</v>
      </c>
      <c r="V43" s="1">
        <f>COUNTIFS(Table2[Sub-Sector],Table3[[#This Row],[Sub-Sector]],Table2[Sharpe Ratio],"&gt;=0.10")/Table3[[#This Row],[Count]]</f>
        <v>0.33333333333333331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366</v>
      </c>
      <c r="X43">
        <f>_xlfn.RANK.AVG(Table3[[#This Row],[Score]],Table3[Score],1)</f>
        <v>44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3">
        <f>_xlfn.RANK.AVG(Table3[[#This Row],[Score 2 ]],Table3[[Score 2 ]],1)</f>
        <v>43.5</v>
      </c>
    </row>
    <row r="44" spans="1:26" x14ac:dyDescent="0.3">
      <c r="A44" t="s">
        <v>984</v>
      </c>
      <c r="B44">
        <f>COUNTIFS(Table2[Sub-Sector],Table3[[#This Row],[Sub-Sector]])</f>
        <v>1</v>
      </c>
      <c r="C44" s="1">
        <f>COUNTIFS(Table2[Sub-Sector],Table3[[#This Row],[Sub-Sector]],Table2[Uptrend],"Uptrend")/Table3[[#This Row],[Count]]</f>
        <v>1</v>
      </c>
      <c r="D44" s="1">
        <f>COUNTIFS(Table2[Sub-Sector],Table3[[#This Row],[Sub-Sector]],Table2[1W Return vs Nifty],"&gt;=5")/Table3[[#This Row],[Count]]</f>
        <v>1</v>
      </c>
      <c r="E44" s="1">
        <f>COUNTIFS(Table2[Sub-Sector],Table3[[#This Row],[Sub-Sector]],Table2[1M Return vs Nifty],"&gt;=5")/Table3[[#This Row],[Count]]</f>
        <v>0</v>
      </c>
      <c r="F44" s="1">
        <f>COUNTIFS(Table2[Sub-Sector],Table3[[#This Row],[Sub-Sector]],Table2[6M Return vs Nifty],"&gt;=10")/Table3[[#This Row],[Count]]</f>
        <v>1</v>
      </c>
      <c r="G44" s="1">
        <f>COUNTIFS(Table2[Sub-Sector],Table3[[#This Row],[Sub-Sector]],Table2[1Y Return vs Nifty],"&gt;=10")/Table3[[#This Row],[Count]]</f>
        <v>1</v>
      </c>
      <c r="H44" s="1">
        <f>COUNTIFS(Table2[Sub-Sector],Table3[[#This Row],[Sub-Sector]],Table2[RSI Exponential â€“ 14D],"&gt;=50")/Table3[[#This Row],[Count]]</f>
        <v>0</v>
      </c>
      <c r="I44" s="1">
        <f>COUNTIFS(Table2[Sub-Sector],Table3[[#This Row],[Sub-Sector]],Table2[Relative Volume],"&gt;=1")/Table3[[#This Row],[Count]]</f>
        <v>0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</v>
      </c>
      <c r="N44" s="1">
        <f>COUNTIFS(Table2[Sub-Sector],Table3[[#This Row],[Sub-Sector]],Table2[% Away From Current Month Low],"&gt;=0.05")/Table3[[#This Row],[Count]]</f>
        <v>0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1</v>
      </c>
      <c r="R44" s="1">
        <f>COUNTIFS(Table2[Sub-Sector],Table3[[#This Row],[Sub-Sector]],Table2[% Price above 20 EMA],"&gt;=0")/Table3[[#This Row],[Count]]</f>
        <v>0</v>
      </c>
      <c r="S44" s="1">
        <f>COUNTIFS(Table2[Sub-Sector],Table3[[#This Row],[Sub-Sector]],Table2[% Price above 50 EMA],"&gt;=0")/Table3[[#This Row],[Count]]</f>
        <v>0</v>
      </c>
      <c r="T44" s="1">
        <f>COUNTIFS(Table2[Sub-Sector],Table3[[#This Row],[Sub-Sector]],Table2[% Price above 200 EMA],"&gt;=0")/Table3[[#This Row],[Count]]</f>
        <v>1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1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326</v>
      </c>
      <c r="X44">
        <f>_xlfn.RANK.AVG(Table3[[#This Row],[Score]],Table3[Score],1)</f>
        <v>25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4">
        <f>_xlfn.RANK.AVG(Table3[[#This Row],[Score 2 ]],Table3[[Score 2 ]],1)</f>
        <v>43.5</v>
      </c>
    </row>
    <row r="45" spans="1:26" x14ac:dyDescent="0.3">
      <c r="A45" t="s">
        <v>900</v>
      </c>
      <c r="B45">
        <f>COUNTIFS(Table2[Sub-Sector],Table3[[#This Row],[Sub-Sector]])</f>
        <v>1</v>
      </c>
      <c r="C45" s="1">
        <f>COUNTIFS(Table2[Sub-Sector],Table3[[#This Row],[Sub-Sector]],Table2[Uptrend],"Uptrend")/Table3[[#This Row],[Count]]</f>
        <v>1</v>
      </c>
      <c r="D45" s="1">
        <f>COUNTIFS(Table2[Sub-Sector],Table3[[#This Row],[Sub-Sector]],Table2[1W Return vs Nifty],"&gt;=5")/Table3[[#This Row],[Count]]</f>
        <v>1</v>
      </c>
      <c r="E45" s="1">
        <f>COUNTIFS(Table2[Sub-Sector],Table3[[#This Row],[Sub-Sector]],Table2[1M Return vs Nifty],"&gt;=5")/Table3[[#This Row],[Count]]</f>
        <v>1</v>
      </c>
      <c r="F45" s="1">
        <f>COUNTIFS(Table2[Sub-Sector],Table3[[#This Row],[Sub-Sector]],Table2[6M Return vs Nifty],"&gt;=10")/Table3[[#This Row],[Count]]</f>
        <v>1</v>
      </c>
      <c r="G45" s="1">
        <f>COUNTIFS(Table2[Sub-Sector],Table3[[#This Row],[Sub-Sector]],Table2[1Y Return vs Nifty],"&gt;=10")/Table3[[#This Row],[Count]]</f>
        <v>1</v>
      </c>
      <c r="H45" s="1">
        <f>COUNTIFS(Table2[Sub-Sector],Table3[[#This Row],[Sub-Sector]],Table2[RSI Exponential â€“ 14D],"&gt;=50")/Table3[[#This Row],[Count]]</f>
        <v>1</v>
      </c>
      <c r="I45" s="1">
        <f>COUNTIFS(Table2[Sub-Sector],Table3[[#This Row],[Sub-Sector]],Table2[Relative Volume],"&gt;=1")/Table3[[#This Row],[Count]]</f>
        <v>0</v>
      </c>
      <c r="J45" s="1">
        <f>COUNTIFS(Table2[Sub-Sector],Table3[[#This Row],[Sub-Sector]],Table2[% Away From Day Low],"&gt;=0.05")/Table3[[#This Row],[Count]]</f>
        <v>0</v>
      </c>
      <c r="K45" s="1">
        <f>COUNTIFS(Table2[Sub-Sector],Table3[[#This Row],[Sub-Sector]],Table2[% Away From Day High],"&lt;=0.05")/Table3[[#This Row],[Count]]</f>
        <v>1</v>
      </c>
      <c r="L45" s="1">
        <f>COUNTIFS(Table2[Sub-Sector],Table3[[#This Row],[Sub-Sector]],Table2[% Away From Current Week Low],"&gt;=0.05")/Table3[[#This Row],[Count]]</f>
        <v>0</v>
      </c>
      <c r="M45" s="1">
        <f>COUNTIFS(Table2[Sub-Sector],Table3[[#This Row],[Sub-Sector]],Table2[% Away From Current Week High],"&lt;=0.05")/Table3[[#This Row],[Count]]</f>
        <v>1</v>
      </c>
      <c r="N45" s="1">
        <f>COUNTIFS(Table2[Sub-Sector],Table3[[#This Row],[Sub-Sector]],Table2[% Away From Current Month Low],"&gt;=0.05")/Table3[[#This Row],[Count]]</f>
        <v>0</v>
      </c>
      <c r="O45" s="1">
        <f>COUNTIFS(Table2[Sub-Sector],Table3[[#This Row],[Sub-Sector]],Table2[% Away From Current Month High],"&lt;=0.05")/Table3[[#This Row],[Count]]</f>
        <v>1</v>
      </c>
      <c r="P45" s="1">
        <f>COUNTIFS(Table2[Sub-Sector],Table3[[#This Row],[Sub-Sector]],Table2[% Away From 52W High],"&lt;=10")/Table3[[#This Row],[Count]]</f>
        <v>1</v>
      </c>
      <c r="Q45" s="1">
        <f>COUNTIFS(Table2[Sub-Sector],Table3[[#This Row],[Sub-Sector]],Table2[% Away From 52W Low],"&gt;=10")/Table3[[#This Row],[Count]]</f>
        <v>1</v>
      </c>
      <c r="R45" s="1">
        <f>COUNTIFS(Table2[Sub-Sector],Table3[[#This Row],[Sub-Sector]],Table2[% Price above 20 EMA],"&gt;=0")/Table3[[#This Row],[Count]]</f>
        <v>1</v>
      </c>
      <c r="S45" s="1">
        <f>COUNTIFS(Table2[Sub-Sector],Table3[[#This Row],[Sub-Sector]],Table2[% Price above 50 EMA],"&gt;=0")/Table3[[#This Row],[Count]]</f>
        <v>1</v>
      </c>
      <c r="T45" s="1">
        <f>COUNTIFS(Table2[Sub-Sector],Table3[[#This Row],[Sub-Sector]],Table2[% Price above 200 EMA],"&gt;=0")/Table3[[#This Row],[Count]]</f>
        <v>1</v>
      </c>
      <c r="U45" s="1">
        <f>COUNTIFS(Table2[Sub-Sector],Table3[[#This Row],[Sub-Sector]],Table2[Rate of Change - Zone],"Positive")/Table3[[#This Row],[Count]]</f>
        <v>0</v>
      </c>
      <c r="V45" s="1">
        <f>COUNTIFS(Table2[Sub-Sector],Table3[[#This Row],[Sub-Sector]],Table2[Sharpe Ratio],"&gt;=0.10")/Table3[[#This Row],[Count]]</f>
        <v>0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236.5</v>
      </c>
      <c r="X45">
        <f>_xlfn.RANK.AVG(Table3[[#This Row],[Score]],Table3[Score],1)</f>
        <v>12.5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5">
        <f>_xlfn.RANK.AVG(Table3[[#This Row],[Score 2 ]],Table3[[Score 2 ]],1)</f>
        <v>43.5</v>
      </c>
    </row>
    <row r="46" spans="1:26" x14ac:dyDescent="0.3">
      <c r="A46" t="s">
        <v>718</v>
      </c>
      <c r="B46">
        <f>COUNTIFS(Table2[Sub-Sector],Table3[[#This Row],[Sub-Sector]])</f>
        <v>1</v>
      </c>
      <c r="C46" s="1">
        <f>COUNTIFS(Table2[Sub-Sector],Table3[[#This Row],[Sub-Sector]],Table2[Uptrend],"Uptrend")/Table3[[#This Row],[Count]]</f>
        <v>0</v>
      </c>
      <c r="D46" s="1">
        <f>COUNTIFS(Table2[Sub-Sector],Table3[[#This Row],[Sub-Sector]],Table2[1W Return vs Nifty],"&gt;=5")/Table3[[#This Row],[Count]]</f>
        <v>1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1</v>
      </c>
      <c r="G46" s="1">
        <f>COUNTIFS(Table2[Sub-Sector],Table3[[#This Row],[Sub-Sector]],Table2[1Y Return vs Nifty],"&gt;=10")/Table3[[#This Row],[Count]]</f>
        <v>1</v>
      </c>
      <c r="H46" s="1">
        <f>COUNTIFS(Table2[Sub-Sector],Table3[[#This Row],[Sub-Sector]],Table2[RSI Exponential â€“ 14D],"&gt;=50")/Table3[[#This Row],[Count]]</f>
        <v>1</v>
      </c>
      <c r="I46" s="1">
        <f>COUNTIFS(Table2[Sub-Sector],Table3[[#This Row],[Sub-Sector]],Table2[Relative Volume],"&gt;=1")/Table3[[#This Row],[Count]]</f>
        <v>0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1</v>
      </c>
      <c r="L46" s="1">
        <f>COUNTIFS(Table2[Sub-Sector],Table3[[#This Row],[Sub-Sector]],Table2[% Away From Current Week Low],"&gt;=0.05")/Table3[[#This Row],[Count]]</f>
        <v>0</v>
      </c>
      <c r="M46" s="1">
        <f>COUNTIFS(Table2[Sub-Sector],Table3[[#This Row],[Sub-Sector]],Table2[% Away From Current Week High],"&lt;=0.05")/Table3[[#This Row],[Count]]</f>
        <v>1</v>
      </c>
      <c r="N46" s="1">
        <f>COUNTIFS(Table2[Sub-Sector],Table3[[#This Row],[Sub-Sector]],Table2[% Away From Current Month Low],"&gt;=0.05")/Table3[[#This Row],[Count]]</f>
        <v>0</v>
      </c>
      <c r="O46" s="1">
        <f>COUNTIFS(Table2[Sub-Sector],Table3[[#This Row],[Sub-Sector]],Table2[% Away From Current Month High],"&lt;=0.05")/Table3[[#This Row],[Count]]</f>
        <v>1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1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0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46">
        <f>_xlfn.RANK.AVG(Table3[[#This Row],[Score]],Table3[Score],1)</f>
        <v>55.5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6">
        <f>_xlfn.RANK.AVG(Table3[[#This Row],[Score 2 ]],Table3[[Score 2 ]],1)</f>
        <v>43.5</v>
      </c>
    </row>
    <row r="47" spans="1:26" x14ac:dyDescent="0.3">
      <c r="A47" t="s">
        <v>757</v>
      </c>
      <c r="B47">
        <f>COUNTIFS(Table2[Sub-Sector],Table3[[#This Row],[Sub-Sector]])</f>
        <v>1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1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1</v>
      </c>
      <c r="G47" s="1">
        <f>COUNTIFS(Table2[Sub-Sector],Table3[[#This Row],[Sub-Sector]],Table2[1Y Return vs Nifty],"&gt;=10")/Table3[[#This Row],[Count]]</f>
        <v>1</v>
      </c>
      <c r="H47" s="1">
        <f>COUNTIFS(Table2[Sub-Sector],Table3[[#This Row],[Sub-Sector]],Table2[RSI Exponential â€“ 14D],"&gt;=50")/Table3[[#This Row],[Count]]</f>
        <v>1</v>
      </c>
      <c r="I47" s="1">
        <f>COUNTIFS(Table2[Sub-Sector],Table3[[#This Row],[Sub-Sector]],Table2[Relative Volume],"&gt;=1")/Table3[[#This Row],[Count]]</f>
        <v>0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</v>
      </c>
      <c r="O47" s="1">
        <f>COUNTIFS(Table2[Sub-Sector],Table3[[#This Row],[Sub-Sector]],Table2[% Away From Current Month High],"&lt;=0.05")/Table3[[#This Row],[Count]]</f>
        <v>1</v>
      </c>
      <c r="P47" s="1">
        <f>COUNTIFS(Table2[Sub-Sector],Table3[[#This Row],[Sub-Sector]],Table2[% Away From 52W High],"&lt;=10")/Table3[[#This Row],[Count]]</f>
        <v>1</v>
      </c>
      <c r="Q47" s="1">
        <f>COUNTIFS(Table2[Sub-Sector],Table3[[#This Row],[Sub-Sector]],Table2[% Away From 52W Low],"&gt;=10")/Table3[[#This Row],[Count]]</f>
        <v>1</v>
      </c>
      <c r="R47" s="1">
        <f>COUNTIFS(Table2[Sub-Sector],Table3[[#This Row],[Sub-Sector]],Table2[% Price above 20 EMA],"&gt;=0")/Table3[[#This Row],[Count]]</f>
        <v>1</v>
      </c>
      <c r="S47" s="1">
        <f>COUNTIFS(Table2[Sub-Sector],Table3[[#This Row],[Sub-Sector]],Table2[% Price above 50 EMA],"&gt;=0")/Table3[[#This Row],[Count]]</f>
        <v>1</v>
      </c>
      <c r="T47" s="1">
        <f>COUNTIFS(Table2[Sub-Sector],Table3[[#This Row],[Sub-Sector]],Table2[% Price above 200 EMA],"&gt;=0")/Table3[[#This Row],[Count]]</f>
        <v>1</v>
      </c>
      <c r="U47" s="1">
        <f>COUNTIFS(Table2[Sub-Sector],Table3[[#This Row],[Sub-Sector]],Table2[Rate of Change - Zone],"Positive")/Table3[[#This Row],[Count]]</f>
        <v>0</v>
      </c>
      <c r="V47" s="1">
        <f>COUNTIFS(Table2[Sub-Sector],Table3[[#This Row],[Sub-Sector]],Table2[Sharpe Ratio],"&gt;=0.10")/Table3[[#This Row],[Count]]</f>
        <v>0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416.5</v>
      </c>
      <c r="X47">
        <f>_xlfn.RANK.AVG(Table3[[#This Row],[Score]],Table3[Score],1)</f>
        <v>55.5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</v>
      </c>
      <c r="Z47">
        <f>_xlfn.RANK.AVG(Table3[[#This Row],[Score 2 ]],Table3[[Score 2 ]],1)</f>
        <v>43.5</v>
      </c>
    </row>
    <row r="48" spans="1:26" x14ac:dyDescent="0.3">
      <c r="A48" t="s">
        <v>402</v>
      </c>
      <c r="B48">
        <f>COUNTIFS(Table2[Sub-Sector],Table3[[#This Row],[Sub-Sector]])</f>
        <v>2</v>
      </c>
      <c r="C48" s="1">
        <f>COUNTIFS(Table2[Sub-Sector],Table3[[#This Row],[Sub-Sector]],Table2[Uptrend],"Uptrend")/Table3[[#This Row],[Count]]</f>
        <v>0.5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0.5</v>
      </c>
      <c r="F48" s="1">
        <f>COUNTIFS(Table2[Sub-Sector],Table3[[#This Row],[Sub-Sector]],Table2[6M Return vs Nifty],"&gt;=10")/Table3[[#This Row],[Count]]</f>
        <v>0.5</v>
      </c>
      <c r="G48" s="1">
        <f>COUNTIFS(Table2[Sub-Sector],Table3[[#This Row],[Sub-Sector]],Table2[1Y Return vs Nifty],"&gt;=10")/Table3[[#This Row],[Count]]</f>
        <v>0.5</v>
      </c>
      <c r="H48" s="1">
        <f>COUNTIFS(Table2[Sub-Sector],Table3[[#This Row],[Sub-Sector]],Table2[RSI Exponential â€“ 14D],"&gt;=50")/Table3[[#This Row],[Count]]</f>
        <v>0</v>
      </c>
      <c r="I48" s="1">
        <f>COUNTIFS(Table2[Sub-Sector],Table3[[#This Row],[Sub-Sector]],Table2[Relative Volume],"&gt;=1")/Table3[[#This Row],[Count]]</f>
        <v>0.5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0.5</v>
      </c>
      <c r="N48" s="1">
        <f>COUNTIFS(Table2[Sub-Sector],Table3[[#This Row],[Sub-Sector]],Table2[% Away From Current Month Low],"&gt;=0.05")/Table3[[#This Row],[Count]]</f>
        <v>0</v>
      </c>
      <c r="O48" s="1">
        <f>COUNTIFS(Table2[Sub-Sector],Table3[[#This Row],[Sub-Sector]],Table2[% Away From Current Month High],"&lt;=0.05")/Table3[[#This Row],[Count]]</f>
        <v>0.5</v>
      </c>
      <c r="P48" s="1">
        <f>COUNTIFS(Table2[Sub-Sector],Table3[[#This Row],[Sub-Sector]],Table2[% Away From 52W High],"&lt;=10")/Table3[[#This Row],[Count]]</f>
        <v>0</v>
      </c>
      <c r="Q48" s="1">
        <f>COUNTIFS(Table2[Sub-Sector],Table3[[#This Row],[Sub-Sector]],Table2[% Away From 52W Low],"&gt;=10")/Table3[[#This Row],[Count]]</f>
        <v>1</v>
      </c>
      <c r="R48" s="1">
        <f>COUNTIFS(Table2[Sub-Sector],Table3[[#This Row],[Sub-Sector]],Table2[% Price above 20 EMA],"&gt;=0")/Table3[[#This Row],[Count]]</f>
        <v>0</v>
      </c>
      <c r="S48" s="1">
        <f>COUNTIFS(Table2[Sub-Sector],Table3[[#This Row],[Sub-Sector]],Table2[% Price above 50 EMA],"&gt;=0")/Table3[[#This Row],[Count]]</f>
        <v>0.5</v>
      </c>
      <c r="T48" s="1">
        <f>COUNTIFS(Table2[Sub-Sector],Table3[[#This Row],[Sub-Sector]],Table2[% Price above 200 EMA],"&gt;=0")/Table3[[#This Row],[Count]]</f>
        <v>0.5</v>
      </c>
      <c r="U48" s="1">
        <f>COUNTIFS(Table2[Sub-Sector],Table3[[#This Row],[Sub-Sector]],Table2[Rate of Change - Zone],"Positive")/Table3[[#This Row],[Count]]</f>
        <v>0</v>
      </c>
      <c r="V48" s="1">
        <f>COUNTIFS(Table2[Sub-Sector],Table3[[#This Row],[Sub-Sector]],Table2[Sharpe Ratio],"&gt;=0.10")/Table3[[#This Row],[Count]]</f>
        <v>0.5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48">
        <f>_xlfn.RANK.AVG(Table3[[#This Row],[Score]],Table3[Score],1)</f>
        <v>45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219.5</v>
      </c>
      <c r="Z48">
        <f>_xlfn.RANK.AVG(Table3[[#This Row],[Score 2 ]],Table3[[Score 2 ]],1)</f>
        <v>47</v>
      </c>
    </row>
    <row r="49" spans="1:26" x14ac:dyDescent="0.3">
      <c r="A49" t="s">
        <v>144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0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1</v>
      </c>
      <c r="F49" s="1">
        <f>COUNTIFS(Table2[Sub-Sector],Table3[[#This Row],[Sub-Sector]],Table2[6M Return vs Nifty],"&gt;=10")/Table3[[#This Row],[Count]]</f>
        <v>0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1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0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0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49">
        <f>_xlfn.RANK.AVG(Table3[[#This Row],[Score]],Table3[Score],1)</f>
        <v>59.5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49">
        <f>_xlfn.RANK.AVG(Table3[[#This Row],[Score 2 ]],Table3[[Score 2 ]],1)</f>
        <v>49</v>
      </c>
    </row>
    <row r="50" spans="1:26" x14ac:dyDescent="0.3">
      <c r="A50" t="s">
        <v>102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0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1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0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50">
        <f>_xlfn.RANK.AVG(Table3[[#This Row],[Score]],Table3[Score],1)</f>
        <v>81.5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0">
        <f>_xlfn.RANK.AVG(Table3[[#This Row],[Score 2 ]],Table3[[Score 2 ]],1)</f>
        <v>49</v>
      </c>
    </row>
    <row r="51" spans="1:26" x14ac:dyDescent="0.3">
      <c r="A51" t="s">
        <v>170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0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0</v>
      </c>
      <c r="F51" s="1">
        <f>COUNTIFS(Table2[Sub-Sector],Table3[[#This Row],[Sub-Sector]],Table2[6M Return vs Nifty],"&gt;=10")/Table3[[#This Row],[Count]]</f>
        <v>0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1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1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1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0</v>
      </c>
      <c r="T51" s="1">
        <f>COUNTIFS(Table2[Sub-Sector],Table3[[#This Row],[Sub-Sector]],Table2[% Price above 200 EMA],"&gt;=0")/Table3[[#This Row],[Count]]</f>
        <v>0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0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51">
        <f>_xlfn.RANK.AVG(Table3[[#This Row],[Score]],Table3[Score],1)</f>
        <v>81.5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1">
        <f>_xlfn.RANK.AVG(Table3[[#This Row],[Score 2 ]],Table3[[Score 2 ]],1)</f>
        <v>49</v>
      </c>
    </row>
    <row r="52" spans="1:26" x14ac:dyDescent="0.3">
      <c r="A52" t="s">
        <v>1331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1</v>
      </c>
      <c r="D52" s="1">
        <f>COUNTIFS(Table2[Sub-Sector],Table3[[#This Row],[Sub-Sector]],Table2[1W Return vs Nifty],"&gt;=5")/Table3[[#This Row],[Count]]</f>
        <v>1</v>
      </c>
      <c r="E52" s="1">
        <f>COUNTIFS(Table2[Sub-Sector],Table3[[#This Row],[Sub-Sector]],Table2[1M Return vs Nifty],"&gt;=5")/Table3[[#This Row],[Count]]</f>
        <v>1</v>
      </c>
      <c r="F52" s="1">
        <f>COUNTIFS(Table2[Sub-Sector],Table3[[#This Row],[Sub-Sector]],Table2[6M Return vs Nifty],"&gt;=10")/Table3[[#This Row],[Count]]</f>
        <v>1</v>
      </c>
      <c r="G52" s="1">
        <f>COUNTIFS(Table2[Sub-Sector],Table3[[#This Row],[Sub-Sector]],Table2[1Y Return vs Nifty],"&gt;=10")/Table3[[#This Row],[Count]]</f>
        <v>0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0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0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1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52">
        <f>_xlfn.RANK.AVG(Table3[[#This Row],[Score]],Table3[Score],1)</f>
        <v>15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2">
        <f>_xlfn.RANK.AVG(Table3[[#This Row],[Score 2 ]],Table3[[Score 2 ]],1)</f>
        <v>52.5</v>
      </c>
    </row>
    <row r="53" spans="1:26" x14ac:dyDescent="0.3">
      <c r="A53" t="s">
        <v>1745</v>
      </c>
      <c r="B53">
        <f>COUNTIFS(Table2[Sub-Sector],Table3[[#This Row],[Sub-Sector]])</f>
        <v>1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1</v>
      </c>
      <c r="E53" s="1">
        <f>COUNTIFS(Table2[Sub-Sector],Table3[[#This Row],[Sub-Sector]],Table2[1M Return vs Nifty],"&gt;=5")/Table3[[#This Row],[Count]]</f>
        <v>0</v>
      </c>
      <c r="F53" s="1">
        <f>COUNTIFS(Table2[Sub-Sector],Table3[[#This Row],[Sub-Sector]],Table2[6M Return vs Nifty],"&gt;=10")/Table3[[#This Row],[Count]]</f>
        <v>0</v>
      </c>
      <c r="G53" s="1">
        <f>COUNTIFS(Table2[Sub-Sector],Table3[[#This Row],[Sub-Sector]],Table2[1Y Return vs Nifty],"&gt;=10")/Table3[[#This Row],[Count]]</f>
        <v>1</v>
      </c>
      <c r="H53" s="1">
        <f>COUNTIFS(Table2[Sub-Sector],Table3[[#This Row],[Sub-Sector]],Table2[RSI Exponential â€“ 14D],"&gt;=50")/Table3[[#This Row],[Count]]</f>
        <v>1</v>
      </c>
      <c r="I53" s="1">
        <f>COUNTIFS(Table2[Sub-Sector],Table3[[#This Row],[Sub-Sector]],Table2[Relative Volume],"&gt;=1")/Table3[[#This Row],[Count]]</f>
        <v>0</v>
      </c>
      <c r="J53" s="1">
        <f>COUNTIFS(Table2[Sub-Sector],Table3[[#This Row],[Sub-Sector]],Table2[% Away From Day Low],"&gt;=0.05")/Table3[[#This Row],[Count]]</f>
        <v>0</v>
      </c>
      <c r="K53" s="1">
        <f>COUNTIFS(Table2[Sub-Sector],Table3[[#This Row],[Sub-Sector]],Table2[% Away From Day High],"&lt;=0.05")/Table3[[#This Row],[Count]]</f>
        <v>1</v>
      </c>
      <c r="L53" s="1">
        <f>COUNTIFS(Table2[Sub-Sector],Table3[[#This Row],[Sub-Sector]],Table2[% Away From Current Week Low],"&gt;=0.05")/Table3[[#This Row],[Count]]</f>
        <v>0</v>
      </c>
      <c r="M53" s="1">
        <f>COUNTIFS(Table2[Sub-Sector],Table3[[#This Row],[Sub-Sector]],Table2[% Away From Current Week High],"&lt;=0.05")/Table3[[#This Row],[Count]]</f>
        <v>1</v>
      </c>
      <c r="N53" s="1">
        <f>COUNTIFS(Table2[Sub-Sector],Table3[[#This Row],[Sub-Sector]],Table2[% Away From Current Month Low],"&gt;=0.05")/Table3[[#This Row],[Count]]</f>
        <v>0</v>
      </c>
      <c r="O53" s="1">
        <f>COUNTIFS(Table2[Sub-Sector],Table3[[#This Row],[Sub-Sector]],Table2[% Away From Current Month High],"&lt;=0.05")/Table3[[#This Row],[Count]]</f>
        <v>1</v>
      </c>
      <c r="P53" s="1">
        <f>COUNTIFS(Table2[Sub-Sector],Table3[[#This Row],[Sub-Sector]],Table2[% Away From 52W High],"&lt;=10")/Table3[[#This Row],[Count]]</f>
        <v>0</v>
      </c>
      <c r="Q53" s="1">
        <f>COUNTIFS(Table2[Sub-Sector],Table3[[#This Row],[Sub-Sector]],Table2[% Away From 52W Low],"&gt;=10")/Table3[[#This Row],[Count]]</f>
        <v>1</v>
      </c>
      <c r="R53" s="1">
        <f>COUNTIFS(Table2[Sub-Sector],Table3[[#This Row],[Sub-Sector]],Table2[% Price above 20 EMA],"&gt;=0")/Table3[[#This Row],[Count]]</f>
        <v>1</v>
      </c>
      <c r="S53" s="1">
        <f>COUNTIFS(Table2[Sub-Sector],Table3[[#This Row],[Sub-Sector]],Table2[% Price above 50 EMA],"&gt;=0")/Table3[[#This Row],[Count]]</f>
        <v>0</v>
      </c>
      <c r="T53" s="1">
        <f>COUNTIFS(Table2[Sub-Sector],Table3[[#This Row],[Sub-Sector]],Table2[% Price above 200 EMA],"&gt;=0")/Table3[[#This Row],[Count]]</f>
        <v>1</v>
      </c>
      <c r="U53" s="1">
        <f>COUNTIFS(Table2[Sub-Sector],Table3[[#This Row],[Sub-Sector]],Table2[Rate of Change - Zone],"Positive")/Table3[[#This Row],[Count]]</f>
        <v>1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53">
        <f>_xlfn.RANK.AVG(Table3[[#This Row],[Score]],Table3[Score],1)</f>
        <v>57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3">
        <f>_xlfn.RANK.AVG(Table3[[#This Row],[Score 2 ]],Table3[[Score 2 ]],1)</f>
        <v>52.5</v>
      </c>
    </row>
    <row r="54" spans="1:26" x14ac:dyDescent="0.3">
      <c r="A54" t="s">
        <v>520</v>
      </c>
      <c r="B54">
        <f>COUNTIFS(Table2[Sub-Sector],Table3[[#This Row],[Sub-Sector]])</f>
        <v>1</v>
      </c>
      <c r="C54" s="1">
        <f>COUNTIFS(Table2[Sub-Sector],Table3[[#This Row],[Sub-Sector]],Table2[Uptrend],"Uptrend")/Table3[[#This Row],[Count]]</f>
        <v>0</v>
      </c>
      <c r="D54" s="1">
        <f>COUNTIFS(Table2[Sub-Sector],Table3[[#This Row],[Sub-Sector]],Table2[1W Return vs Nifty],"&gt;=5")/Table3[[#This Row],[Count]]</f>
        <v>1</v>
      </c>
      <c r="E54" s="1">
        <f>COUNTIFS(Table2[Sub-Sector],Table3[[#This Row],[Sub-Sector]],Table2[1M Return vs Nifty],"&gt;=5")/Table3[[#This Row],[Count]]</f>
        <v>1</v>
      </c>
      <c r="F54" s="1">
        <f>COUNTIFS(Table2[Sub-Sector],Table3[[#This Row],[Sub-Sector]],Table2[6M Return vs Nifty],"&gt;=10")/Table3[[#This Row],[Count]]</f>
        <v>1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0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0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1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331.5</v>
      </c>
      <c r="X54">
        <f>_xlfn.RANK.AVG(Table3[[#This Row],[Score]],Table3[Score],1)</f>
        <v>29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4">
        <f>_xlfn.RANK.AVG(Table3[[#This Row],[Score 2 ]],Table3[[Score 2 ]],1)</f>
        <v>52.5</v>
      </c>
    </row>
    <row r="55" spans="1:26" x14ac:dyDescent="0.3">
      <c r="A55" t="s">
        <v>1148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1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1</v>
      </c>
      <c r="I55" s="1">
        <f>COUNTIFS(Table2[Sub-Sector],Table3[[#This Row],[Sub-Sector]],Table2[Relative Volume],"&gt;=1")/Table3[[#This Row],[Count]]</f>
        <v>0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1</v>
      </c>
      <c r="M55" s="1">
        <f>COUNTIFS(Table2[Sub-Sector],Table3[[#This Row],[Sub-Sector]],Table2[% Away From Current Week High],"&lt;=0.05")/Table3[[#This Row],[Count]]</f>
        <v>1</v>
      </c>
      <c r="N55" s="1">
        <f>COUNTIFS(Table2[Sub-Sector],Table3[[#This Row],[Sub-Sector]],Table2[% Away From Current Month Low],"&gt;=0.05")/Table3[[#This Row],[Count]]</f>
        <v>1</v>
      </c>
      <c r="O55" s="1">
        <f>COUNTIFS(Table2[Sub-Sector],Table3[[#This Row],[Sub-Sector]],Table2[% Away From Current Month High],"&lt;=0.05")/Table3[[#This Row],[Count]]</f>
        <v>1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1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1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514</v>
      </c>
      <c r="X55">
        <f>_xlfn.RANK.AVG(Table3[[#This Row],[Score]],Table3[Score],1)</f>
        <v>84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222.5</v>
      </c>
      <c r="Z55">
        <f>_xlfn.RANK.AVG(Table3[[#This Row],[Score 2 ]],Table3[[Score 2 ]],1)</f>
        <v>52.5</v>
      </c>
    </row>
    <row r="56" spans="1:26" x14ac:dyDescent="0.3">
      <c r="A56" t="s">
        <v>839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0.66666666666666663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</v>
      </c>
      <c r="F56" s="1">
        <f>COUNTIFS(Table2[Sub-Sector],Table3[[#This Row],[Sub-Sector]],Table2[6M Return vs Nifty],"&gt;=10")/Table3[[#This Row],[Count]]</f>
        <v>1</v>
      </c>
      <c r="G56" s="1">
        <f>COUNTIFS(Table2[Sub-Sector],Table3[[#This Row],[Sub-Sector]],Table2[1Y Return vs Nifty],"&gt;=10")/Table3[[#This Row],[Count]]</f>
        <v>0.33333333333333331</v>
      </c>
      <c r="H56" s="1">
        <f>COUNTIFS(Table2[Sub-Sector],Table3[[#This Row],[Sub-Sector]],Table2[RSI Exponential â€“ 14D],"&gt;=50")/Table3[[#This Row],[Count]]</f>
        <v>0</v>
      </c>
      <c r="I56" s="1">
        <f>COUNTIFS(Table2[Sub-Sector],Table3[[#This Row],[Sub-Sector]],Table2[Relative Volume],"&gt;=1")/Table3[[#This Row],[Count]]</f>
        <v>0.33333333333333331</v>
      </c>
      <c r="J56" s="1">
        <f>COUNTIFS(Table2[Sub-Sector],Table3[[#This Row],[Sub-Sector]],Table2[% Away From Day Low],"&gt;=0.05")/Table3[[#This Row],[Count]]</f>
        <v>0.33333333333333331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0.33333333333333331</v>
      </c>
      <c r="M56" s="1">
        <f>COUNTIFS(Table2[Sub-Sector],Table3[[#This Row],[Sub-Sector]],Table2[% Away From Current Week High],"&lt;=0.05")/Table3[[#This Row],[Count]]</f>
        <v>1</v>
      </c>
      <c r="N56" s="1">
        <f>COUNTIFS(Table2[Sub-Sector],Table3[[#This Row],[Sub-Sector]],Table2[% Away From Current Month Low],"&gt;=0.05")/Table3[[#This Row],[Count]]</f>
        <v>0.33333333333333331</v>
      </c>
      <c r="O56" s="1">
        <f>COUNTIFS(Table2[Sub-Sector],Table3[[#This Row],[Sub-Sector]],Table2[% Away From Current Month High],"&lt;=0.05")/Table3[[#This Row],[Count]]</f>
        <v>0.66666666666666663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1</v>
      </c>
      <c r="R56" s="1">
        <f>COUNTIFS(Table2[Sub-Sector],Table3[[#This Row],[Sub-Sector]],Table2[% Price above 20 EMA],"&gt;=0")/Table3[[#This Row],[Count]]</f>
        <v>0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1</v>
      </c>
      <c r="U56" s="1">
        <f>COUNTIFS(Table2[Sub-Sector],Table3[[#This Row],[Sub-Sector]],Table2[Rate of Change - Zone],"Positive")/Table3[[#This Row],[Count]]</f>
        <v>0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56">
        <f>_xlfn.RANK.AVG(Table3[[#This Row],[Score]],Table3[Score],1)</f>
        <v>65.5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6">
        <f>_xlfn.RANK.AVG(Table3[[#This Row],[Score 2 ]],Table3[[Score 2 ]],1)</f>
        <v>55.5</v>
      </c>
    </row>
    <row r="57" spans="1:26" x14ac:dyDescent="0.3">
      <c r="A57" t="s">
        <v>1790</v>
      </c>
      <c r="B57">
        <f>COUNTIFS(Table2[Sub-Sector],Table3[[#This Row],[Sub-Sector]])</f>
        <v>1</v>
      </c>
      <c r="C57" s="1">
        <f>COUNTIFS(Table2[Sub-Sector],Table3[[#This Row],[Sub-Sector]],Table2[Uptrend],"Uptrend")/Table3[[#This Row],[Count]]</f>
        <v>0</v>
      </c>
      <c r="D57" s="1">
        <f>COUNTIFS(Table2[Sub-Sector],Table3[[#This Row],[Sub-Sector]],Table2[1W Return vs Nifty],"&gt;=5")/Table3[[#This Row],[Count]]</f>
        <v>1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</v>
      </c>
      <c r="G57" s="1">
        <f>COUNTIFS(Table2[Sub-Sector],Table3[[#This Row],[Sub-Sector]],Table2[1Y Return vs Nifty],"&gt;=10")/Table3[[#This Row],[Count]]</f>
        <v>0</v>
      </c>
      <c r="H57" s="1">
        <f>COUNTIFS(Table2[Sub-Sector],Table3[[#This Row],[Sub-Sector]],Table2[RSI Exponential â€“ 14D],"&gt;=50")/Table3[[#This Row],[Count]]</f>
        <v>1</v>
      </c>
      <c r="I57" s="1">
        <f>COUNTIFS(Table2[Sub-Sector],Table3[[#This Row],[Sub-Sector]],Table2[Relative Volume],"&gt;=1")/Table3[[#This Row],[Count]]</f>
        <v>1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</v>
      </c>
      <c r="M57" s="1">
        <f>COUNTIFS(Table2[Sub-Sector],Table3[[#This Row],[Sub-Sector]],Table2[% Away From Current Week High],"&lt;=0.05")/Table3[[#This Row],[Count]]</f>
        <v>1</v>
      </c>
      <c r="N57" s="1">
        <f>COUNTIFS(Table2[Sub-Sector],Table3[[#This Row],[Sub-Sector]],Table2[% Away From Current Month Low],"&gt;=0.05")/Table3[[#This Row],[Count]]</f>
        <v>0</v>
      </c>
      <c r="O57" s="1">
        <f>COUNTIFS(Table2[Sub-Sector],Table3[[#This Row],[Sub-Sector]],Table2[% Away From Current Month High],"&lt;=0.05")/Table3[[#This Row],[Count]]</f>
        <v>1</v>
      </c>
      <c r="P57" s="1">
        <f>COUNTIFS(Table2[Sub-Sector],Table3[[#This Row],[Sub-Sector]],Table2[% Away From 52W High],"&lt;=10")/Table3[[#This Row],[Count]]</f>
        <v>0</v>
      </c>
      <c r="Q57" s="1">
        <f>COUNTIFS(Table2[Sub-Sector],Table3[[#This Row],[Sub-Sector]],Table2[% Away From 52W Low],"&gt;=10")/Table3[[#This Row],[Count]]</f>
        <v>1</v>
      </c>
      <c r="R57" s="1">
        <f>COUNTIFS(Table2[Sub-Sector],Table3[[#This Row],[Sub-Sector]],Table2[% Price above 20 EMA],"&gt;=0")/Table3[[#This Row],[Count]]</f>
        <v>1</v>
      </c>
      <c r="S57" s="1">
        <f>COUNTIFS(Table2[Sub-Sector],Table3[[#This Row],[Sub-Sector]],Table2[% Price above 50 EMA],"&gt;=0")/Table3[[#This Row],[Count]]</f>
        <v>1</v>
      </c>
      <c r="T57" s="1">
        <f>COUNTIFS(Table2[Sub-Sector],Table3[[#This Row],[Sub-Sector]],Table2[% Price above 200 EMA],"&gt;=0")/Table3[[#This Row],[Count]]</f>
        <v>1</v>
      </c>
      <c r="U57" s="1">
        <f>COUNTIFS(Table2[Sub-Sector],Table3[[#This Row],[Sub-Sector]],Table2[Rate of Change - Zone],"Positive")/Table3[[#This Row],[Count]]</f>
        <v>1</v>
      </c>
      <c r="V57" s="1">
        <f>COUNTIFS(Table2[Sub-Sector],Table3[[#This Row],[Sub-Sector]],Table2[Sharpe Ratio],"&gt;=0.10")/Table3[[#This Row],[Count]]</f>
        <v>0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424</v>
      </c>
      <c r="X57">
        <f>_xlfn.RANK.AVG(Table3[[#This Row],[Score]],Table3[Score],1)</f>
        <v>61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225.5</v>
      </c>
      <c r="Z57">
        <f>_xlfn.RANK.AVG(Table3[[#This Row],[Score 2 ]],Table3[[Score 2 ]],1)</f>
        <v>55.5</v>
      </c>
    </row>
    <row r="58" spans="1:26" x14ac:dyDescent="0.3">
      <c r="A58" t="s">
        <v>309</v>
      </c>
      <c r="B58">
        <f>COUNTIFS(Table2[Sub-Sector],Table3[[#This Row],[Sub-Sector]])</f>
        <v>3</v>
      </c>
      <c r="C58" s="1">
        <f>COUNTIFS(Table2[Sub-Sector],Table3[[#This Row],[Sub-Sector]],Table2[Uptrend],"Uptrend")/Table3[[#This Row],[Count]]</f>
        <v>0</v>
      </c>
      <c r="D58" s="1">
        <f>COUNTIFS(Table2[Sub-Sector],Table3[[#This Row],[Sub-Sector]],Table2[1W Return vs Nifty],"&gt;=5")/Table3[[#This Row],[Count]]</f>
        <v>0.33333333333333331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0.66666666666666663</v>
      </c>
      <c r="G58" s="1">
        <f>COUNTIFS(Table2[Sub-Sector],Table3[[#This Row],[Sub-Sector]],Table2[1Y Return vs Nifty],"&gt;=10")/Table3[[#This Row],[Count]]</f>
        <v>1</v>
      </c>
      <c r="H58" s="1">
        <f>COUNTIFS(Table2[Sub-Sector],Table3[[#This Row],[Sub-Sector]],Table2[RSI Exponential â€“ 14D],"&gt;=50")/Table3[[#This Row],[Count]]</f>
        <v>0.33333333333333331</v>
      </c>
      <c r="I58" s="1">
        <f>COUNTIFS(Table2[Sub-Sector],Table3[[#This Row],[Sub-Sector]],Table2[Relative Volume],"&gt;=1")/Table3[[#This Row],[Count]]</f>
        <v>0</v>
      </c>
      <c r="J58" s="1">
        <f>COUNTIFS(Table2[Sub-Sector],Table3[[#This Row],[Sub-Sector]],Table2[% Away From Day Low],"&gt;=0.05")/Table3[[#This Row],[Count]]</f>
        <v>0.33333333333333331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0.33333333333333331</v>
      </c>
      <c r="M58" s="1">
        <f>COUNTIFS(Table2[Sub-Sector],Table3[[#This Row],[Sub-Sector]],Table2[% Away From Current Week High],"&lt;=0.05")/Table3[[#This Row],[Count]]</f>
        <v>1</v>
      </c>
      <c r="N58" s="1">
        <f>COUNTIFS(Table2[Sub-Sector],Table3[[#This Row],[Sub-Sector]],Table2[% Away From Current Month Low],"&gt;=0.05")/Table3[[#This Row],[Count]]</f>
        <v>0.33333333333333331</v>
      </c>
      <c r="O58" s="1">
        <f>COUNTIFS(Table2[Sub-Sector],Table3[[#This Row],[Sub-Sector]],Table2[% Away From Current Month High],"&lt;=0.05")/Table3[[#This Row],[Count]]</f>
        <v>0.66666666666666663</v>
      </c>
      <c r="P58" s="1">
        <f>COUNTIFS(Table2[Sub-Sector],Table3[[#This Row],[Sub-Sector]],Table2[% Away From 52W High],"&lt;=10")/Table3[[#This Row],[Count]]</f>
        <v>0</v>
      </c>
      <c r="Q58" s="1">
        <f>COUNTIFS(Table2[Sub-Sector],Table3[[#This Row],[Sub-Sector]],Table2[% Away From 52W Low],"&gt;=10")/Table3[[#This Row],[Count]]</f>
        <v>1</v>
      </c>
      <c r="R58" s="1">
        <f>COUNTIFS(Table2[Sub-Sector],Table3[[#This Row],[Sub-Sector]],Table2[% Price above 20 EMA],"&gt;=0")/Table3[[#This Row],[Count]]</f>
        <v>0.33333333333333331</v>
      </c>
      <c r="S58" s="1">
        <f>COUNTIFS(Table2[Sub-Sector],Table3[[#This Row],[Sub-Sector]],Table2[% Price above 50 EMA],"&gt;=0")/Table3[[#This Row],[Count]]</f>
        <v>0</v>
      </c>
      <c r="T58" s="1">
        <f>COUNTIFS(Table2[Sub-Sector],Table3[[#This Row],[Sub-Sector]],Table2[% Price above 200 EMA],"&gt;=0")/Table3[[#This Row],[Count]]</f>
        <v>0.66666666666666663</v>
      </c>
      <c r="U58" s="1">
        <f>COUNTIFS(Table2[Sub-Sector],Table3[[#This Row],[Sub-Sector]],Table2[Rate of Change - Zone],"Positive")/Table3[[#This Row],[Count]]</f>
        <v>0</v>
      </c>
      <c r="V58" s="1">
        <f>COUNTIFS(Table2[Sub-Sector],Table3[[#This Row],[Sub-Sector]],Table2[Sharpe Ratio],"&gt;=0.10")/Table3[[#This Row],[Count]]</f>
        <v>1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474.5</v>
      </c>
      <c r="X58">
        <f>_xlfn.RANK.AVG(Table3[[#This Row],[Score]],Table3[Score],1)</f>
        <v>73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8">
        <f>_xlfn.RANK.AVG(Table3[[#This Row],[Score 2 ]],Table3[[Score 2 ]],1)</f>
        <v>57.5</v>
      </c>
    </row>
    <row r="59" spans="1:26" x14ac:dyDescent="0.3">
      <c r="A59" t="s">
        <v>54</v>
      </c>
      <c r="B59">
        <f>COUNTIFS(Table2[Sub-Sector],Table3[[#This Row],[Sub-Sector]])</f>
        <v>17</v>
      </c>
      <c r="C59" s="1">
        <f>COUNTIFS(Table2[Sub-Sector],Table3[[#This Row],[Sub-Sector]],Table2[Uptrend],"Uptrend")/Table3[[#This Row],[Count]]</f>
        <v>0.11764705882352941</v>
      </c>
      <c r="D59" s="1">
        <f>COUNTIFS(Table2[Sub-Sector],Table3[[#This Row],[Sub-Sector]],Table2[1W Return vs Nifty],"&gt;=5")/Table3[[#This Row],[Count]]</f>
        <v>0.29411764705882354</v>
      </c>
      <c r="E59" s="1">
        <f>COUNTIFS(Table2[Sub-Sector],Table3[[#This Row],[Sub-Sector]],Table2[1M Return vs Nifty],"&gt;=5")/Table3[[#This Row],[Count]]</f>
        <v>0</v>
      </c>
      <c r="F59" s="1">
        <f>COUNTIFS(Table2[Sub-Sector],Table3[[#This Row],[Sub-Sector]],Table2[6M Return vs Nifty],"&gt;=10")/Table3[[#This Row],[Count]]</f>
        <v>5.8823529411764705E-2</v>
      </c>
      <c r="G59" s="1">
        <f>COUNTIFS(Table2[Sub-Sector],Table3[[#This Row],[Sub-Sector]],Table2[1Y Return vs Nifty],"&gt;=10")/Table3[[#This Row],[Count]]</f>
        <v>0.23529411764705882</v>
      </c>
      <c r="H59" s="1">
        <f>COUNTIFS(Table2[Sub-Sector],Table3[[#This Row],[Sub-Sector]],Table2[RSI Exponential â€“ 14D],"&gt;=50")/Table3[[#This Row],[Count]]</f>
        <v>0.23529411764705882</v>
      </c>
      <c r="I59" s="1">
        <f>COUNTIFS(Table2[Sub-Sector],Table3[[#This Row],[Sub-Sector]],Table2[Relative Volume],"&gt;=1")/Table3[[#This Row],[Count]]</f>
        <v>0.70588235294117652</v>
      </c>
      <c r="J59" s="1">
        <f>COUNTIFS(Table2[Sub-Sector],Table3[[#This Row],[Sub-Sector]],Table2[% Away From Day Low],"&gt;=0.05")/Table3[[#This Row],[Count]]</f>
        <v>5.8823529411764705E-2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5.8823529411764705E-2</v>
      </c>
      <c r="M59" s="1">
        <f>COUNTIFS(Table2[Sub-Sector],Table3[[#This Row],[Sub-Sector]],Table2[% Away From Current Week High],"&lt;=0.05")/Table3[[#This Row],[Count]]</f>
        <v>0.70588235294117652</v>
      </c>
      <c r="N59" s="1">
        <f>COUNTIFS(Table2[Sub-Sector],Table3[[#This Row],[Sub-Sector]],Table2[% Away From Current Month Low],"&gt;=0.05")/Table3[[#This Row],[Count]]</f>
        <v>5.8823529411764705E-2</v>
      </c>
      <c r="O59" s="1">
        <f>COUNTIFS(Table2[Sub-Sector],Table3[[#This Row],[Sub-Sector]],Table2[% Away From Current Month High],"&lt;=0.05")/Table3[[#This Row],[Count]]</f>
        <v>0.6470588235294118</v>
      </c>
      <c r="P59" s="1">
        <f>COUNTIFS(Table2[Sub-Sector],Table3[[#This Row],[Sub-Sector]],Table2[% Away From 52W High],"&lt;=10")/Table3[[#This Row],[Count]]</f>
        <v>5.8823529411764705E-2</v>
      </c>
      <c r="Q59" s="1">
        <f>COUNTIFS(Table2[Sub-Sector],Table3[[#This Row],[Sub-Sector]],Table2[% Away From 52W Low],"&gt;=10")/Table3[[#This Row],[Count]]</f>
        <v>0.82352941176470584</v>
      </c>
      <c r="R59" s="1">
        <f>COUNTIFS(Table2[Sub-Sector],Table3[[#This Row],[Sub-Sector]],Table2[% Price above 20 EMA],"&gt;=0")/Table3[[#This Row],[Count]]</f>
        <v>0.17647058823529413</v>
      </c>
      <c r="S59" s="1">
        <f>COUNTIFS(Table2[Sub-Sector],Table3[[#This Row],[Sub-Sector]],Table2[% Price above 50 EMA],"&gt;=0")/Table3[[#This Row],[Count]]</f>
        <v>0.11764705882352941</v>
      </c>
      <c r="T59" s="1">
        <f>COUNTIFS(Table2[Sub-Sector],Table3[[#This Row],[Sub-Sector]],Table2[% Price above 200 EMA],"&gt;=0")/Table3[[#This Row],[Count]]</f>
        <v>0.29411764705882354</v>
      </c>
      <c r="U59" s="1">
        <f>COUNTIFS(Table2[Sub-Sector],Table3[[#This Row],[Sub-Sector]],Table2[Rate of Change - Zone],"Positive")/Table3[[#This Row],[Count]]</f>
        <v>0.23529411764705882</v>
      </c>
      <c r="V59" s="1">
        <f>COUNTIFS(Table2[Sub-Sector],Table3[[#This Row],[Sub-Sector]],Table2[Sharpe Ratio],"&gt;=0.10")/Table3[[#This Row],[Count]]</f>
        <v>0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59">
        <f>_xlfn.RANK.AVG(Table3[[#This Row],[Score]],Table3[Score],1)</f>
        <v>70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229.5</v>
      </c>
      <c r="Z59">
        <f>_xlfn.RANK.AVG(Table3[[#This Row],[Score 2 ]],Table3[[Score 2 ]],1)</f>
        <v>57.5</v>
      </c>
    </row>
    <row r="60" spans="1:26" x14ac:dyDescent="0.3">
      <c r="A60" t="s">
        <v>46</v>
      </c>
      <c r="B60">
        <f>COUNTIFS(Table2[Sub-Sector],Table3[[#This Row],[Sub-Sector]])</f>
        <v>26</v>
      </c>
      <c r="C60" s="1">
        <f>COUNTIFS(Table2[Sub-Sector],Table3[[#This Row],[Sub-Sector]],Table2[Uptrend],"Uptrend")/Table3[[#This Row],[Count]]</f>
        <v>0.11538461538461539</v>
      </c>
      <c r="D60" s="1">
        <f>COUNTIFS(Table2[Sub-Sector],Table3[[#This Row],[Sub-Sector]],Table2[1W Return vs Nifty],"&gt;=5")/Table3[[#This Row],[Count]]</f>
        <v>0.42307692307692307</v>
      </c>
      <c r="E60" s="1">
        <f>COUNTIFS(Table2[Sub-Sector],Table3[[#This Row],[Sub-Sector]],Table2[1M Return vs Nifty],"&gt;=5")/Table3[[#This Row],[Count]]</f>
        <v>0.11538461538461539</v>
      </c>
      <c r="F60" s="1">
        <f>COUNTIFS(Table2[Sub-Sector],Table3[[#This Row],[Sub-Sector]],Table2[6M Return vs Nifty],"&gt;=10")/Table3[[#This Row],[Count]]</f>
        <v>0.34615384615384615</v>
      </c>
      <c r="G60" s="1">
        <f>COUNTIFS(Table2[Sub-Sector],Table3[[#This Row],[Sub-Sector]],Table2[1Y Return vs Nifty],"&gt;=10")/Table3[[#This Row],[Count]]</f>
        <v>0.65384615384615385</v>
      </c>
      <c r="H60" s="1">
        <f>COUNTIFS(Table2[Sub-Sector],Table3[[#This Row],[Sub-Sector]],Table2[RSI Exponential â€“ 14D],"&gt;=50")/Table3[[#This Row],[Count]]</f>
        <v>0.38461538461538464</v>
      </c>
      <c r="I60" s="1">
        <f>COUNTIFS(Table2[Sub-Sector],Table3[[#This Row],[Sub-Sector]],Table2[Relative Volume],"&gt;=1")/Table3[[#This Row],[Count]]</f>
        <v>7.6923076923076927E-2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0.96153846153846156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0.84615384615384615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0.80769230769230771</v>
      </c>
      <c r="P60" s="1">
        <f>COUNTIFS(Table2[Sub-Sector],Table3[[#This Row],[Sub-Sector]],Table2[% Away From 52W High],"&lt;=10")/Table3[[#This Row],[Count]]</f>
        <v>3.8461538461538464E-2</v>
      </c>
      <c r="Q60" s="1">
        <f>COUNTIFS(Table2[Sub-Sector],Table3[[#This Row],[Sub-Sector]],Table2[% Away From 52W Low],"&gt;=10")/Table3[[#This Row],[Count]]</f>
        <v>0.92307692307692313</v>
      </c>
      <c r="R60" s="1">
        <f>COUNTIFS(Table2[Sub-Sector],Table3[[#This Row],[Sub-Sector]],Table2[% Price above 20 EMA],"&gt;=0")/Table3[[#This Row],[Count]]</f>
        <v>0.26923076923076922</v>
      </c>
      <c r="S60" s="1">
        <f>COUNTIFS(Table2[Sub-Sector],Table3[[#This Row],[Sub-Sector]],Table2[% Price above 50 EMA],"&gt;=0")/Table3[[#This Row],[Count]]</f>
        <v>0.23076923076923078</v>
      </c>
      <c r="T60" s="1">
        <f>COUNTIFS(Table2[Sub-Sector],Table3[[#This Row],[Sub-Sector]],Table2[% Price above 200 EMA],"&gt;=0")/Table3[[#This Row],[Count]]</f>
        <v>0.53846153846153844</v>
      </c>
      <c r="U60" s="1">
        <f>COUNTIFS(Table2[Sub-Sector],Table3[[#This Row],[Sub-Sector]],Table2[Rate of Change - Zone],"Positive")/Table3[[#This Row],[Count]]</f>
        <v>0.11538461538461539</v>
      </c>
      <c r="V60" s="1">
        <f>COUNTIFS(Table2[Sub-Sector],Table3[[#This Row],[Sub-Sector]],Table2[Sharpe Ratio],"&gt;=0.10")/Table3[[#This Row],[Count]]</f>
        <v>0.46153846153846156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0">
        <f>_xlfn.RANK.AVG(Table3[[#This Row],[Score]],Table3[Score],1)</f>
        <v>49.5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60">
        <f>_xlfn.RANK.AVG(Table3[[#This Row],[Score 2 ]],Table3[[Score 2 ]],1)</f>
        <v>59</v>
      </c>
    </row>
    <row r="61" spans="1:26" x14ac:dyDescent="0.3">
      <c r="A61" t="s">
        <v>364</v>
      </c>
      <c r="B61">
        <f>COUNTIFS(Table2[Sub-Sector],Table3[[#This Row],[Sub-Sector]])</f>
        <v>5</v>
      </c>
      <c r="C61" s="1">
        <f>COUNTIFS(Table2[Sub-Sector],Table3[[#This Row],[Sub-Sector]],Table2[Uptrend],"Uptrend")/Table3[[#This Row],[Count]]</f>
        <v>0.4</v>
      </c>
      <c r="D61" s="1">
        <f>COUNTIFS(Table2[Sub-Sector],Table3[[#This Row],[Sub-Sector]],Table2[1W Return vs Nifty],"&gt;=5")/Table3[[#This Row],[Count]]</f>
        <v>0.4</v>
      </c>
      <c r="E61" s="1">
        <f>COUNTIFS(Table2[Sub-Sector],Table3[[#This Row],[Sub-Sector]],Table2[1M Return vs Nifty],"&gt;=5")/Table3[[#This Row],[Count]]</f>
        <v>0.2</v>
      </c>
      <c r="F61" s="1">
        <f>COUNTIFS(Table2[Sub-Sector],Table3[[#This Row],[Sub-Sector]],Table2[6M Return vs Nifty],"&gt;=10")/Table3[[#This Row],[Count]]</f>
        <v>0.4</v>
      </c>
      <c r="G61" s="1">
        <f>COUNTIFS(Table2[Sub-Sector],Table3[[#This Row],[Sub-Sector]],Table2[1Y Return vs Nifty],"&gt;=10")/Table3[[#This Row],[Count]]</f>
        <v>0.4</v>
      </c>
      <c r="H61" s="1">
        <f>COUNTIFS(Table2[Sub-Sector],Table3[[#This Row],[Sub-Sector]],Table2[RSI Exponential â€“ 14D],"&gt;=50")/Table3[[#This Row],[Count]]</f>
        <v>0.4</v>
      </c>
      <c r="I61" s="1">
        <f>COUNTIFS(Table2[Sub-Sector],Table3[[#This Row],[Sub-Sector]],Table2[Relative Volume],"&gt;=1")/Table3[[#This Row],[Count]]</f>
        <v>0.2</v>
      </c>
      <c r="J61" s="1">
        <f>COUNTIFS(Table2[Sub-Sector],Table3[[#This Row],[Sub-Sector]],Table2[% Away From Day Low],"&gt;=0.05")/Table3[[#This Row],[Count]]</f>
        <v>0</v>
      </c>
      <c r="K61" s="1">
        <f>COUNTIFS(Table2[Sub-Sector],Table3[[#This Row],[Sub-Sector]],Table2[% Away From Day High],"&lt;=0.05")/Table3[[#This Row],[Count]]</f>
        <v>0.8</v>
      </c>
      <c r="L61" s="1">
        <f>COUNTIFS(Table2[Sub-Sector],Table3[[#This Row],[Sub-Sector]],Table2[% Away From Current Week Low],"&gt;=0.05")/Table3[[#This Row],[Count]]</f>
        <v>0.2</v>
      </c>
      <c r="M61" s="1">
        <f>COUNTIFS(Table2[Sub-Sector],Table3[[#This Row],[Sub-Sector]],Table2[% Away From Current Week High],"&lt;=0.05")/Table3[[#This Row],[Count]]</f>
        <v>0.8</v>
      </c>
      <c r="N61" s="1">
        <f>COUNTIFS(Table2[Sub-Sector],Table3[[#This Row],[Sub-Sector]],Table2[% Away From Current Month Low],"&gt;=0.05")/Table3[[#This Row],[Count]]</f>
        <v>0.2</v>
      </c>
      <c r="O61" s="1">
        <f>COUNTIFS(Table2[Sub-Sector],Table3[[#This Row],[Sub-Sector]],Table2[% Away From Current Month High],"&lt;=0.05")/Table3[[#This Row],[Count]]</f>
        <v>0.6</v>
      </c>
      <c r="P61" s="1">
        <f>COUNTIFS(Table2[Sub-Sector],Table3[[#This Row],[Sub-Sector]],Table2[% Away From 52W High],"&lt;=10")/Table3[[#This Row],[Count]]</f>
        <v>0.2</v>
      </c>
      <c r="Q61" s="1">
        <f>COUNTIFS(Table2[Sub-Sector],Table3[[#This Row],[Sub-Sector]],Table2[% Away From 52W Low],"&gt;=10")/Table3[[#This Row],[Count]]</f>
        <v>0.8</v>
      </c>
      <c r="R61" s="1">
        <f>COUNTIFS(Table2[Sub-Sector],Table3[[#This Row],[Sub-Sector]],Table2[% Price above 20 EMA],"&gt;=0")/Table3[[#This Row],[Count]]</f>
        <v>0.2</v>
      </c>
      <c r="S61" s="1">
        <f>COUNTIFS(Table2[Sub-Sector],Table3[[#This Row],[Sub-Sector]],Table2[% Price above 50 EMA],"&gt;=0")/Table3[[#This Row],[Count]]</f>
        <v>0.2</v>
      </c>
      <c r="T61" s="1">
        <f>COUNTIFS(Table2[Sub-Sector],Table3[[#This Row],[Sub-Sector]],Table2[% Price above 200 EMA],"&gt;=0")/Table3[[#This Row],[Count]]</f>
        <v>0.4</v>
      </c>
      <c r="U61" s="1">
        <f>COUNTIFS(Table2[Sub-Sector],Table3[[#This Row],[Sub-Sector]],Table2[Rate of Change - Zone],"Positive")/Table3[[#This Row],[Count]]</f>
        <v>0.2</v>
      </c>
      <c r="V61" s="1">
        <f>COUNTIFS(Table2[Sub-Sector],Table3[[#This Row],[Sub-Sector]],Table2[Sharpe Ratio],"&gt;=0.10")/Table3[[#This Row],[Count]]</f>
        <v>0.2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348.5</v>
      </c>
      <c r="X61">
        <f>_xlfn.RANK.AVG(Table3[[#This Row],[Score]],Table3[Score],1)</f>
        <v>37.5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61">
        <f>_xlfn.RANK.AVG(Table3[[#This Row],[Score 2 ]],Table3[[Score 2 ]],1)</f>
        <v>60</v>
      </c>
    </row>
    <row r="62" spans="1:26" x14ac:dyDescent="0.3">
      <c r="A62" t="s">
        <v>517</v>
      </c>
      <c r="B62">
        <f>COUNTIFS(Table2[Sub-Sector],Table3[[#This Row],[Sub-Sector]])</f>
        <v>9</v>
      </c>
      <c r="C62" s="1">
        <f>COUNTIFS(Table2[Sub-Sector],Table3[[#This Row],[Sub-Sector]],Table2[Uptrend],"Uptrend")/Table3[[#This Row],[Count]]</f>
        <v>0.66666666666666663</v>
      </c>
      <c r="D62" s="1">
        <f>COUNTIFS(Table2[Sub-Sector],Table3[[#This Row],[Sub-Sector]],Table2[1W Return vs Nifty],"&gt;=5")/Table3[[#This Row],[Count]]</f>
        <v>0.22222222222222221</v>
      </c>
      <c r="E62" s="1">
        <f>COUNTIFS(Table2[Sub-Sector],Table3[[#This Row],[Sub-Sector]],Table2[1M Return vs Nifty],"&gt;=5")/Table3[[#This Row],[Count]]</f>
        <v>0.44444444444444442</v>
      </c>
      <c r="F62" s="1">
        <f>COUNTIFS(Table2[Sub-Sector],Table3[[#This Row],[Sub-Sector]],Table2[6M Return vs Nifty],"&gt;=10")/Table3[[#This Row],[Count]]</f>
        <v>0.44444444444444442</v>
      </c>
      <c r="G62" s="1">
        <f>COUNTIFS(Table2[Sub-Sector],Table3[[#This Row],[Sub-Sector]],Table2[1Y Return vs Nifty],"&gt;=10")/Table3[[#This Row],[Count]]</f>
        <v>0.44444444444444442</v>
      </c>
      <c r="H62" s="1">
        <f>COUNTIFS(Table2[Sub-Sector],Table3[[#This Row],[Sub-Sector]],Table2[RSI Exponential â€“ 14D],"&gt;=50")/Table3[[#This Row],[Count]]</f>
        <v>0.55555555555555558</v>
      </c>
      <c r="I62" s="1">
        <f>COUNTIFS(Table2[Sub-Sector],Table3[[#This Row],[Sub-Sector]],Table2[Relative Volume],"&gt;=1")/Table3[[#This Row],[Count]]</f>
        <v>0.1111111111111111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0.66666666666666663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0.66666666666666663</v>
      </c>
      <c r="P62" s="1">
        <f>COUNTIFS(Table2[Sub-Sector],Table3[[#This Row],[Sub-Sector]],Table2[% Away From 52W High],"&lt;=10")/Table3[[#This Row],[Count]]</f>
        <v>0.22222222222222221</v>
      </c>
      <c r="Q62" s="1">
        <f>COUNTIFS(Table2[Sub-Sector],Table3[[#This Row],[Sub-Sector]],Table2[% Away From 52W Low],"&gt;=10")/Table3[[#This Row],[Count]]</f>
        <v>0.88888888888888884</v>
      </c>
      <c r="R62" s="1">
        <f>COUNTIFS(Table2[Sub-Sector],Table3[[#This Row],[Sub-Sector]],Table2[% Price above 20 EMA],"&gt;=0")/Table3[[#This Row],[Count]]</f>
        <v>0.55555555555555558</v>
      </c>
      <c r="S62" s="1">
        <f>COUNTIFS(Table2[Sub-Sector],Table3[[#This Row],[Sub-Sector]],Table2[% Price above 50 EMA],"&gt;=0")/Table3[[#This Row],[Count]]</f>
        <v>0.55555555555555558</v>
      </c>
      <c r="T62" s="1">
        <f>COUNTIFS(Table2[Sub-Sector],Table3[[#This Row],[Sub-Sector]],Table2[% Price above 200 EMA],"&gt;=0")/Table3[[#This Row],[Count]]</f>
        <v>0.77777777777777779</v>
      </c>
      <c r="U62" s="1">
        <f>COUNTIFS(Table2[Sub-Sector],Table3[[#This Row],[Sub-Sector]],Table2[Rate of Change - Zone],"Positive")/Table3[[#This Row],[Count]]</f>
        <v>0.22222222222222221</v>
      </c>
      <c r="V62" s="1">
        <f>COUNTIFS(Table2[Sub-Sector],Table3[[#This Row],[Sub-Sector]],Table2[Sharpe Ratio],"&gt;=0.10")/Table3[[#This Row],[Count]]</f>
        <v>0.22222222222222221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343</v>
      </c>
      <c r="X62">
        <f>_xlfn.RANK.AVG(Table3[[#This Row],[Score]],Table3[Score],1)</f>
        <v>35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2">
        <f>_xlfn.RANK.AVG(Table3[[#This Row],[Score 2 ]],Table3[[Score 2 ]],1)</f>
        <v>61.5</v>
      </c>
    </row>
    <row r="63" spans="1:26" x14ac:dyDescent="0.3">
      <c r="A63" t="s">
        <v>24</v>
      </c>
      <c r="B63">
        <f>COUNTIFS(Table2[Sub-Sector],Table3[[#This Row],[Sub-Sector]])</f>
        <v>20</v>
      </c>
      <c r="C63" s="1">
        <f>COUNTIFS(Table2[Sub-Sector],Table3[[#This Row],[Sub-Sector]],Table2[Uptrend],"Uptrend")/Table3[[#This Row],[Count]]</f>
        <v>0.25</v>
      </c>
      <c r="D63" s="1">
        <f>COUNTIFS(Table2[Sub-Sector],Table3[[#This Row],[Sub-Sector]],Table2[1W Return vs Nifty],"&gt;=5")/Table3[[#This Row],[Count]]</f>
        <v>0.15</v>
      </c>
      <c r="E63" s="1">
        <f>COUNTIFS(Table2[Sub-Sector],Table3[[#This Row],[Sub-Sector]],Table2[1M Return vs Nifty],"&gt;=5")/Table3[[#This Row],[Count]]</f>
        <v>0.25</v>
      </c>
      <c r="F63" s="1">
        <f>COUNTIFS(Table2[Sub-Sector],Table3[[#This Row],[Sub-Sector]],Table2[6M Return vs Nifty],"&gt;=10")/Table3[[#This Row],[Count]]</f>
        <v>0.05</v>
      </c>
      <c r="G63" s="1">
        <f>COUNTIFS(Table2[Sub-Sector],Table3[[#This Row],[Sub-Sector]],Table2[1Y Return vs Nifty],"&gt;=10")/Table3[[#This Row],[Count]]</f>
        <v>0.15</v>
      </c>
      <c r="H63" s="1">
        <f>COUNTIFS(Table2[Sub-Sector],Table3[[#This Row],[Sub-Sector]],Table2[RSI Exponential â€“ 14D],"&gt;=50")/Table3[[#This Row],[Count]]</f>
        <v>0.45</v>
      </c>
      <c r="I63" s="1">
        <f>COUNTIFS(Table2[Sub-Sector],Table3[[#This Row],[Sub-Sector]],Table2[Relative Volume],"&gt;=1")/Table3[[#This Row],[Count]]</f>
        <v>0.5</v>
      </c>
      <c r="J63" s="1">
        <f>COUNTIFS(Table2[Sub-Sector],Table3[[#This Row],[Sub-Sector]],Table2[% Away From Day Low],"&gt;=0.05")/Table3[[#This Row],[Count]]</f>
        <v>0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</v>
      </c>
      <c r="M63" s="1">
        <f>COUNTIFS(Table2[Sub-Sector],Table3[[#This Row],[Sub-Sector]],Table2[% Away From Current Week High],"&lt;=0.05")/Table3[[#This Row],[Count]]</f>
        <v>0.95</v>
      </c>
      <c r="N63" s="1">
        <f>COUNTIFS(Table2[Sub-Sector],Table3[[#This Row],[Sub-Sector]],Table2[% Away From Current Month Low],"&gt;=0.05")/Table3[[#This Row],[Count]]</f>
        <v>0</v>
      </c>
      <c r="O63" s="1">
        <f>COUNTIFS(Table2[Sub-Sector],Table3[[#This Row],[Sub-Sector]],Table2[% Away From Current Month High],"&lt;=0.05")/Table3[[#This Row],[Count]]</f>
        <v>0.95</v>
      </c>
      <c r="P63" s="1">
        <f>COUNTIFS(Table2[Sub-Sector],Table3[[#This Row],[Sub-Sector]],Table2[% Away From 52W High],"&lt;=10")/Table3[[#This Row],[Count]]</f>
        <v>0.25</v>
      </c>
      <c r="Q63" s="1">
        <f>COUNTIFS(Table2[Sub-Sector],Table3[[#This Row],[Sub-Sector]],Table2[% Away From 52W Low],"&gt;=10")/Table3[[#This Row],[Count]]</f>
        <v>0.7</v>
      </c>
      <c r="R63" s="1">
        <f>COUNTIFS(Table2[Sub-Sector],Table3[[#This Row],[Sub-Sector]],Table2[% Price above 20 EMA],"&gt;=0")/Table3[[#This Row],[Count]]</f>
        <v>0.4</v>
      </c>
      <c r="S63" s="1">
        <f>COUNTIFS(Table2[Sub-Sector],Table3[[#This Row],[Sub-Sector]],Table2[% Price above 50 EMA],"&gt;=0")/Table3[[#This Row],[Count]]</f>
        <v>0.3</v>
      </c>
      <c r="T63" s="1">
        <f>COUNTIFS(Table2[Sub-Sector],Table3[[#This Row],[Sub-Sector]],Table2[% Price above 200 EMA],"&gt;=0")/Table3[[#This Row],[Count]]</f>
        <v>0.3</v>
      </c>
      <c r="U63" s="1">
        <f>COUNTIFS(Table2[Sub-Sector],Table3[[#This Row],[Sub-Sector]],Table2[Rate of Change - Zone],"Positive")/Table3[[#This Row],[Count]]</f>
        <v>0.4</v>
      </c>
      <c r="V63" s="1">
        <f>COUNTIFS(Table2[Sub-Sector],Table3[[#This Row],[Sub-Sector]],Table2[Sharpe Ratio],"&gt;=0.10")/Table3[[#This Row],[Count]]</f>
        <v>0.25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394.5</v>
      </c>
      <c r="X63">
        <f>_xlfn.RANK.AVG(Table3[[#This Row],[Score]],Table3[Score],1)</f>
        <v>51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</v>
      </c>
      <c r="Z63">
        <f>_xlfn.RANK.AVG(Table3[[#This Row],[Score 2 ]],Table3[[Score 2 ]],1)</f>
        <v>61.5</v>
      </c>
    </row>
    <row r="64" spans="1:26" x14ac:dyDescent="0.3">
      <c r="A64" t="s">
        <v>207</v>
      </c>
      <c r="B64">
        <f>COUNTIFS(Table2[Sub-Sector],Table3[[#This Row],[Sub-Sector]])</f>
        <v>3</v>
      </c>
      <c r="C64" s="1">
        <f>COUNTIFS(Table2[Sub-Sector],Table3[[#This Row],[Sub-Sector]],Table2[Uptrend],"Uptrend")/Table3[[#This Row],[Count]]</f>
        <v>0.33333333333333331</v>
      </c>
      <c r="D64" s="1">
        <f>COUNTIFS(Table2[Sub-Sector],Table3[[#This Row],[Sub-Sector]],Table2[1W Return vs Nifty],"&gt;=5")/Table3[[#This Row],[Count]]</f>
        <v>0.33333333333333331</v>
      </c>
      <c r="E64" s="1">
        <f>COUNTIFS(Table2[Sub-Sector],Table3[[#This Row],[Sub-Sector]],Table2[1M Return vs Nifty],"&gt;=5")/Table3[[#This Row],[Count]]</f>
        <v>0</v>
      </c>
      <c r="F64" s="1">
        <f>COUNTIFS(Table2[Sub-Sector],Table3[[#This Row],[Sub-Sector]],Table2[6M Return vs Nifty],"&gt;=10")/Table3[[#This Row],[Count]]</f>
        <v>0.33333333333333331</v>
      </c>
      <c r="G64" s="1">
        <f>COUNTIFS(Table2[Sub-Sector],Table3[[#This Row],[Sub-Sector]],Table2[1Y Return vs Nifty],"&gt;=10")/Table3[[#This Row],[Count]]</f>
        <v>0.66666666666666663</v>
      </c>
      <c r="H64" s="1">
        <f>COUNTIFS(Table2[Sub-Sector],Table3[[#This Row],[Sub-Sector]],Table2[RSI Exponential â€“ 14D],"&gt;=50")/Table3[[#This Row],[Count]]</f>
        <v>0.66666666666666663</v>
      </c>
      <c r="I64" s="1">
        <f>COUNTIFS(Table2[Sub-Sector],Table3[[#This Row],[Sub-Sector]],Table2[Relative Volume],"&gt;=1")/Table3[[#This Row],[Count]]</f>
        <v>0</v>
      </c>
      <c r="J64" s="1">
        <f>COUNTIFS(Table2[Sub-Sector],Table3[[#This Row],[Sub-Sector]],Table2[% Away From Day Low],"&gt;=0.05")/Table3[[#This Row],[Count]]</f>
        <v>0.33333333333333331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0.66666666666666663</v>
      </c>
      <c r="M64" s="1">
        <f>COUNTIFS(Table2[Sub-Sector],Table3[[#This Row],[Sub-Sector]],Table2[% Away From Current Week High],"&lt;=0.05")/Table3[[#This Row],[Count]]</f>
        <v>1</v>
      </c>
      <c r="N64" s="1">
        <f>COUNTIFS(Table2[Sub-Sector],Table3[[#This Row],[Sub-Sector]],Table2[% Away From Current Month Low],"&gt;=0.05")/Table3[[#This Row],[Count]]</f>
        <v>0.66666666666666663</v>
      </c>
      <c r="O64" s="1">
        <f>COUNTIFS(Table2[Sub-Sector],Table3[[#This Row],[Sub-Sector]],Table2[% Away From Current Month High],"&lt;=0.05")/Table3[[#This Row],[Count]]</f>
        <v>0.66666666666666663</v>
      </c>
      <c r="P64" s="1">
        <f>COUNTIFS(Table2[Sub-Sector],Table3[[#This Row],[Sub-Sector]],Table2[% Away From 52W High],"&lt;=10")/Table3[[#This Row],[Count]]</f>
        <v>0</v>
      </c>
      <c r="Q64" s="1">
        <f>COUNTIFS(Table2[Sub-Sector],Table3[[#This Row],[Sub-Sector]],Table2[% Away From 52W Low],"&gt;=10")/Table3[[#This Row],[Count]]</f>
        <v>1</v>
      </c>
      <c r="R64" s="1">
        <f>COUNTIFS(Table2[Sub-Sector],Table3[[#This Row],[Sub-Sector]],Table2[% Price above 20 EMA],"&gt;=0")/Table3[[#This Row],[Count]]</f>
        <v>0.66666666666666663</v>
      </c>
      <c r="S64" s="1">
        <f>COUNTIFS(Table2[Sub-Sector],Table3[[#This Row],[Sub-Sector]],Table2[% Price above 50 EMA],"&gt;=0")/Table3[[#This Row],[Count]]</f>
        <v>0.66666666666666663</v>
      </c>
      <c r="T64" s="1">
        <f>COUNTIFS(Table2[Sub-Sector],Table3[[#This Row],[Sub-Sector]],Table2[% Price above 200 EMA],"&gt;=0")/Table3[[#This Row],[Count]]</f>
        <v>0.66666666666666663</v>
      </c>
      <c r="U64" s="1">
        <f>COUNTIFS(Table2[Sub-Sector],Table3[[#This Row],[Sub-Sector]],Table2[Rate of Change - Zone],"Positive")/Table3[[#This Row],[Count]]</f>
        <v>0.33333333333333331</v>
      </c>
      <c r="V64" s="1">
        <f>COUNTIFS(Table2[Sub-Sector],Table3[[#This Row],[Sub-Sector]],Table2[Sharpe Ratio],"&gt;=0.10")/Table3[[#This Row],[Count]]</f>
        <v>0.66666666666666663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423</v>
      </c>
      <c r="X64">
        <f>_xlfn.RANK.AVG(Table3[[#This Row],[Score]],Table3[Score],1)</f>
        <v>59.5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4">
        <f>_xlfn.RANK.AVG(Table3[[#This Row],[Score 2 ]],Table3[[Score 2 ]],1)</f>
        <v>63.5</v>
      </c>
    </row>
    <row r="65" spans="1:26" x14ac:dyDescent="0.3">
      <c r="A65" t="s">
        <v>571</v>
      </c>
      <c r="B65">
        <f>COUNTIFS(Table2[Sub-Sector],Table3[[#This Row],[Sub-Sector]])</f>
        <v>8</v>
      </c>
      <c r="C65" s="1">
        <f>COUNTIFS(Table2[Sub-Sector],Table3[[#This Row],[Sub-Sector]],Table2[Uptrend],"Uptrend")/Table3[[#This Row],[Count]]</f>
        <v>0.5</v>
      </c>
      <c r="D65" s="1">
        <f>COUNTIFS(Table2[Sub-Sector],Table3[[#This Row],[Sub-Sector]],Table2[1W Return vs Nifty],"&gt;=5")/Table3[[#This Row],[Count]]</f>
        <v>0.25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0.375</v>
      </c>
      <c r="G65" s="1">
        <f>COUNTIFS(Table2[Sub-Sector],Table3[[#This Row],[Sub-Sector]],Table2[1Y Return vs Nifty],"&gt;=10")/Table3[[#This Row],[Count]]</f>
        <v>0.125</v>
      </c>
      <c r="H65" s="1">
        <f>COUNTIFS(Table2[Sub-Sector],Table3[[#This Row],[Sub-Sector]],Table2[RSI Exponential â€“ 14D],"&gt;=50")/Table3[[#This Row],[Count]]</f>
        <v>0.5</v>
      </c>
      <c r="I65" s="1">
        <f>COUNTIFS(Table2[Sub-Sector],Table3[[#This Row],[Sub-Sector]],Table2[Relative Volume],"&gt;=1")/Table3[[#This Row],[Count]]</f>
        <v>0.25</v>
      </c>
      <c r="J65" s="1">
        <f>COUNTIFS(Table2[Sub-Sector],Table3[[#This Row],[Sub-Sector]],Table2[% Away From Day Low],"&gt;=0.05")/Table3[[#This Row],[Count]]</f>
        <v>0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</v>
      </c>
      <c r="M65" s="1">
        <f>COUNTIFS(Table2[Sub-Sector],Table3[[#This Row],[Sub-Sector]],Table2[% Away From Current Week High],"&lt;=0.05")/Table3[[#This Row],[Count]]</f>
        <v>1</v>
      </c>
      <c r="N65" s="1">
        <f>COUNTIFS(Table2[Sub-Sector],Table3[[#This Row],[Sub-Sector]],Table2[% Away From Current Month Low],"&gt;=0.05")/Table3[[#This Row],[Count]]</f>
        <v>0</v>
      </c>
      <c r="O65" s="1">
        <f>COUNTIFS(Table2[Sub-Sector],Table3[[#This Row],[Sub-Sector]],Table2[% Away From Current Month High],"&lt;=0.05")/Table3[[#This Row],[Count]]</f>
        <v>1</v>
      </c>
      <c r="P65" s="1">
        <f>COUNTIFS(Table2[Sub-Sector],Table3[[#This Row],[Sub-Sector]],Table2[% Away From 52W High],"&lt;=10")/Table3[[#This Row],[Count]]</f>
        <v>0.125</v>
      </c>
      <c r="Q65" s="1">
        <f>COUNTIFS(Table2[Sub-Sector],Table3[[#This Row],[Sub-Sector]],Table2[% Away From 52W Low],"&gt;=10")/Table3[[#This Row],[Count]]</f>
        <v>0.875</v>
      </c>
      <c r="R65" s="1">
        <f>COUNTIFS(Table2[Sub-Sector],Table3[[#This Row],[Sub-Sector]],Table2[% Price above 20 EMA],"&gt;=0")/Table3[[#This Row],[Count]]</f>
        <v>0.5</v>
      </c>
      <c r="S65" s="1">
        <f>COUNTIFS(Table2[Sub-Sector],Table3[[#This Row],[Sub-Sector]],Table2[% Price above 50 EMA],"&gt;=0")/Table3[[#This Row],[Count]]</f>
        <v>0.25</v>
      </c>
      <c r="T65" s="1">
        <f>COUNTIFS(Table2[Sub-Sector],Table3[[#This Row],[Sub-Sector]],Table2[% Price above 200 EMA],"&gt;=0")/Table3[[#This Row],[Count]]</f>
        <v>0.625</v>
      </c>
      <c r="U65" s="1">
        <f>COUNTIFS(Table2[Sub-Sector],Table3[[#This Row],[Sub-Sector]],Table2[Rate of Change - Zone],"Positive")/Table3[[#This Row],[Count]]</f>
        <v>0.375</v>
      </c>
      <c r="V65" s="1">
        <f>COUNTIFS(Table2[Sub-Sector],Table3[[#This Row],[Sub-Sector]],Table2[Sharpe Ratio],"&gt;=0.10")/Table3[[#This Row],[Count]]</f>
        <v>0.125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415</v>
      </c>
      <c r="X65">
        <f>_xlfn.RANK.AVG(Table3[[#This Row],[Score]],Table3[Score],1)</f>
        <v>54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232.5</v>
      </c>
      <c r="Z65">
        <f>_xlfn.RANK.AVG(Table3[[#This Row],[Score 2 ]],Table3[[Score 2 ]],1)</f>
        <v>63.5</v>
      </c>
    </row>
    <row r="66" spans="1:26" x14ac:dyDescent="0.3">
      <c r="A66" t="s">
        <v>43</v>
      </c>
      <c r="B66">
        <f>COUNTIFS(Table2[Sub-Sector],Table3[[#This Row],[Sub-Sector]])</f>
        <v>10</v>
      </c>
      <c r="C66" s="1">
        <f>COUNTIFS(Table2[Sub-Sector],Table3[[#This Row],[Sub-Sector]],Table2[Uptrend],"Uptrend")/Table3[[#This Row],[Count]]</f>
        <v>0.3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0.1</v>
      </c>
      <c r="F66" s="1">
        <f>COUNTIFS(Table2[Sub-Sector],Table3[[#This Row],[Sub-Sector]],Table2[6M Return vs Nifty],"&gt;=10")/Table3[[#This Row],[Count]]</f>
        <v>0.3</v>
      </c>
      <c r="G66" s="1">
        <f>COUNTIFS(Table2[Sub-Sector],Table3[[#This Row],[Sub-Sector]],Table2[1Y Return vs Nifty],"&gt;=10")/Table3[[#This Row],[Count]]</f>
        <v>0.5</v>
      </c>
      <c r="H66" s="1">
        <f>COUNTIFS(Table2[Sub-Sector],Table3[[#This Row],[Sub-Sector]],Table2[RSI Exponential â€“ 14D],"&gt;=50")/Table3[[#This Row],[Count]]</f>
        <v>0.2</v>
      </c>
      <c r="I66" s="1">
        <f>COUNTIFS(Table2[Sub-Sector],Table3[[#This Row],[Sub-Sector]],Table2[Relative Volume],"&gt;=1")/Table3[[#This Row],[Count]]</f>
        <v>0.3</v>
      </c>
      <c r="J66" s="1">
        <f>COUNTIFS(Table2[Sub-Sector],Table3[[#This Row],[Sub-Sector]],Table2[% Away From Day Low],"&gt;=0.05")/Table3[[#This Row],[Count]]</f>
        <v>0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</v>
      </c>
      <c r="M66" s="1">
        <f>COUNTIFS(Table2[Sub-Sector],Table3[[#This Row],[Sub-Sector]],Table2[% Away From Current Week High],"&lt;=0.05")/Table3[[#This Row],[Count]]</f>
        <v>0.8</v>
      </c>
      <c r="N66" s="1">
        <f>COUNTIFS(Table2[Sub-Sector],Table3[[#This Row],[Sub-Sector]],Table2[% Away From Current Month Low],"&gt;=0.05")/Table3[[#This Row],[Count]]</f>
        <v>0</v>
      </c>
      <c r="O66" s="1">
        <f>COUNTIFS(Table2[Sub-Sector],Table3[[#This Row],[Sub-Sector]],Table2[% Away From Current Month High],"&lt;=0.05")/Table3[[#This Row],[Count]]</f>
        <v>0.8</v>
      </c>
      <c r="P66" s="1">
        <f>COUNTIFS(Table2[Sub-Sector],Table3[[#This Row],[Sub-Sector]],Table2[% Away From 52W High],"&lt;=10")/Table3[[#This Row],[Count]]</f>
        <v>0.3</v>
      </c>
      <c r="Q66" s="1">
        <f>COUNTIFS(Table2[Sub-Sector],Table3[[#This Row],[Sub-Sector]],Table2[% Away From 52W Low],"&gt;=10")/Table3[[#This Row],[Count]]</f>
        <v>0.9</v>
      </c>
      <c r="R66" s="1">
        <f>COUNTIFS(Table2[Sub-Sector],Table3[[#This Row],[Sub-Sector]],Table2[% Price above 20 EMA],"&gt;=0")/Table3[[#This Row],[Count]]</f>
        <v>0.1</v>
      </c>
      <c r="S66" s="1">
        <f>COUNTIFS(Table2[Sub-Sector],Table3[[#This Row],[Sub-Sector]],Table2[% Price above 50 EMA],"&gt;=0")/Table3[[#This Row],[Count]]</f>
        <v>0.2</v>
      </c>
      <c r="T66" s="1">
        <f>COUNTIFS(Table2[Sub-Sector],Table3[[#This Row],[Sub-Sector]],Table2[% Price above 200 EMA],"&gt;=0")/Table3[[#This Row],[Count]]</f>
        <v>0.7</v>
      </c>
      <c r="U66" s="1">
        <f>COUNTIFS(Table2[Sub-Sector],Table3[[#This Row],[Sub-Sector]],Table2[Rate of Change - Zone],"Positive")/Table3[[#This Row],[Count]]</f>
        <v>0.1</v>
      </c>
      <c r="V66" s="1">
        <f>COUNTIFS(Table2[Sub-Sector],Table3[[#This Row],[Sub-Sector]],Table2[Sharpe Ratio],"&gt;=0.10")/Table3[[#This Row],[Count]]</f>
        <v>0.1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445.5</v>
      </c>
      <c r="X66">
        <f>_xlfn.RANK.AVG(Table3[[#This Row],[Score]],Table3[Score],1)</f>
        <v>68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236.5</v>
      </c>
      <c r="Z66">
        <f>_xlfn.RANK.AVG(Table3[[#This Row],[Score 2 ]],Table3[[Score 2 ]],1)</f>
        <v>65</v>
      </c>
    </row>
    <row r="67" spans="1:26" x14ac:dyDescent="0.3">
      <c r="A67" t="s">
        <v>89</v>
      </c>
      <c r="B67">
        <f>COUNTIFS(Table2[Sub-Sector],Table3[[#This Row],[Sub-Sector]])</f>
        <v>5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0.4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0.2</v>
      </c>
      <c r="G67" s="1">
        <f>COUNTIFS(Table2[Sub-Sector],Table3[[#This Row],[Sub-Sector]],Table2[1Y Return vs Nifty],"&gt;=10")/Table3[[#This Row],[Count]]</f>
        <v>0.6</v>
      </c>
      <c r="H67" s="1">
        <f>COUNTIFS(Table2[Sub-Sector],Table3[[#This Row],[Sub-Sector]],Table2[RSI Exponential â€“ 14D],"&gt;=50")/Table3[[#This Row],[Count]]</f>
        <v>0.4</v>
      </c>
      <c r="I67" s="1">
        <f>COUNTIFS(Table2[Sub-Sector],Table3[[#This Row],[Sub-Sector]],Table2[Relative Volume],"&gt;=1")/Table3[[#This Row],[Count]]</f>
        <v>0.6</v>
      </c>
      <c r="J67" s="1">
        <f>COUNTIFS(Table2[Sub-Sector],Table3[[#This Row],[Sub-Sector]],Table2[% Away From Day Low],"&gt;=0.05")/Table3[[#This Row],[Count]]</f>
        <v>0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</v>
      </c>
      <c r="M67" s="1">
        <f>COUNTIFS(Table2[Sub-Sector],Table3[[#This Row],[Sub-Sector]],Table2[% Away From Current Week High],"&lt;=0.05")/Table3[[#This Row],[Count]]</f>
        <v>0.8</v>
      </c>
      <c r="N67" s="1">
        <f>COUNTIFS(Table2[Sub-Sector],Table3[[#This Row],[Sub-Sector]],Table2[% Away From Current Month Low],"&gt;=0.05")/Table3[[#This Row],[Count]]</f>
        <v>0</v>
      </c>
      <c r="O67" s="1">
        <f>COUNTIFS(Table2[Sub-Sector],Table3[[#This Row],[Sub-Sector]],Table2[% Away From Current Month High],"&lt;=0.05")/Table3[[#This Row],[Count]]</f>
        <v>0.6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0.8</v>
      </c>
      <c r="R67" s="1">
        <f>COUNTIFS(Table2[Sub-Sector],Table3[[#This Row],[Sub-Sector]],Table2[% Price above 20 EMA],"&gt;=0")/Table3[[#This Row],[Count]]</f>
        <v>0.2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0.4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0.6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468</v>
      </c>
      <c r="X67">
        <f>_xlfn.RANK.AVG(Table3[[#This Row],[Score]],Table3[Score],1)</f>
        <v>72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237</v>
      </c>
      <c r="Z67">
        <f>_xlfn.RANK.AVG(Table3[[#This Row],[Score 2 ]],Table3[[Score 2 ]],1)</f>
        <v>66</v>
      </c>
    </row>
    <row r="68" spans="1:26" x14ac:dyDescent="0.3">
      <c r="A68" t="s">
        <v>242</v>
      </c>
      <c r="B68">
        <f>COUNTIFS(Table2[Sub-Sector],Table3[[#This Row],[Sub-Sector]])</f>
        <v>8</v>
      </c>
      <c r="C68" s="1">
        <f>COUNTIFS(Table2[Sub-Sector],Table3[[#This Row],[Sub-Sector]],Table2[Uptrend],"Uptrend")/Table3[[#This Row],[Count]]</f>
        <v>0.375</v>
      </c>
      <c r="D68" s="1">
        <f>COUNTIFS(Table2[Sub-Sector],Table3[[#This Row],[Sub-Sector]],Table2[1W Return vs Nifty],"&gt;=5")/Table3[[#This Row],[Count]]</f>
        <v>0.125</v>
      </c>
      <c r="E68" s="1">
        <f>COUNTIFS(Table2[Sub-Sector],Table3[[#This Row],[Sub-Sector]],Table2[1M Return vs Nifty],"&gt;=5")/Table3[[#This Row],[Count]]</f>
        <v>0.125</v>
      </c>
      <c r="F68" s="1">
        <f>COUNTIFS(Table2[Sub-Sector],Table3[[#This Row],[Sub-Sector]],Table2[6M Return vs Nifty],"&gt;=10")/Table3[[#This Row],[Count]]</f>
        <v>0.375</v>
      </c>
      <c r="G68" s="1">
        <f>COUNTIFS(Table2[Sub-Sector],Table3[[#This Row],[Sub-Sector]],Table2[1Y Return vs Nifty],"&gt;=10")/Table3[[#This Row],[Count]]</f>
        <v>0.5</v>
      </c>
      <c r="H68" s="1">
        <f>COUNTIFS(Table2[Sub-Sector],Table3[[#This Row],[Sub-Sector]],Table2[RSI Exponential â€“ 14D],"&gt;=50")/Table3[[#This Row],[Count]]</f>
        <v>0.125</v>
      </c>
      <c r="I68" s="1">
        <f>COUNTIFS(Table2[Sub-Sector],Table3[[#This Row],[Sub-Sector]],Table2[Relative Volume],"&gt;=1")/Table3[[#This Row],[Count]]</f>
        <v>0.125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0.875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0.875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0.125</v>
      </c>
      <c r="S68" s="1">
        <f>COUNTIFS(Table2[Sub-Sector],Table3[[#This Row],[Sub-Sector]],Table2[% Price above 50 EMA],"&gt;=0")/Table3[[#This Row],[Count]]</f>
        <v>0.125</v>
      </c>
      <c r="T68" s="1">
        <f>COUNTIFS(Table2[Sub-Sector],Table3[[#This Row],[Sub-Sector]],Table2[% Price above 200 EMA],"&gt;=0")/Table3[[#This Row],[Count]]</f>
        <v>0.625</v>
      </c>
      <c r="U68" s="1">
        <f>COUNTIFS(Table2[Sub-Sector],Table3[[#This Row],[Sub-Sector]],Table2[Rate of Change - Zone],"Positive")/Table3[[#This Row],[Count]]</f>
        <v>0.125</v>
      </c>
      <c r="V68" s="1">
        <f>COUNTIFS(Table2[Sub-Sector],Table3[[#This Row],[Sub-Sector]],Table2[Sharpe Ratio],"&gt;=0.10")/Table3[[#This Row],[Count]]</f>
        <v>0.25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401.5</v>
      </c>
      <c r="X68">
        <f>_xlfn.RANK.AVG(Table3[[#This Row],[Score]],Table3[Score],1)</f>
        <v>52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238.5</v>
      </c>
      <c r="Z68">
        <f>_xlfn.RANK.AVG(Table3[[#This Row],[Score 2 ]],Table3[[Score 2 ]],1)</f>
        <v>67</v>
      </c>
    </row>
    <row r="69" spans="1:26" x14ac:dyDescent="0.3">
      <c r="A69" t="s">
        <v>266</v>
      </c>
      <c r="B69">
        <f>COUNTIFS(Table2[Sub-Sector],Table3[[#This Row],[Sub-Sector]])</f>
        <v>25</v>
      </c>
      <c r="C69" s="1">
        <f>COUNTIFS(Table2[Sub-Sector],Table3[[#This Row],[Sub-Sector]],Table2[Uptrend],"Uptrend")/Table3[[#This Row],[Count]]</f>
        <v>0.28000000000000003</v>
      </c>
      <c r="D69" s="1">
        <f>COUNTIFS(Table2[Sub-Sector],Table3[[#This Row],[Sub-Sector]],Table2[1W Return vs Nifty],"&gt;=5")/Table3[[#This Row],[Count]]</f>
        <v>0.44</v>
      </c>
      <c r="E69" s="1">
        <f>COUNTIFS(Table2[Sub-Sector],Table3[[#This Row],[Sub-Sector]],Table2[1M Return vs Nifty],"&gt;=5")/Table3[[#This Row],[Count]]</f>
        <v>0.2</v>
      </c>
      <c r="F69" s="1">
        <f>COUNTIFS(Table2[Sub-Sector],Table3[[#This Row],[Sub-Sector]],Table2[6M Return vs Nifty],"&gt;=10")/Table3[[#This Row],[Count]]</f>
        <v>0.28000000000000003</v>
      </c>
      <c r="G69" s="1">
        <f>COUNTIFS(Table2[Sub-Sector],Table3[[#This Row],[Sub-Sector]],Table2[1Y Return vs Nifty],"&gt;=10")/Table3[[#This Row],[Count]]</f>
        <v>0.4</v>
      </c>
      <c r="H69" s="1">
        <f>COUNTIFS(Table2[Sub-Sector],Table3[[#This Row],[Sub-Sector]],Table2[RSI Exponential â€“ 14D],"&gt;=50")/Table3[[#This Row],[Count]]</f>
        <v>0.32</v>
      </c>
      <c r="I69" s="1">
        <f>COUNTIFS(Table2[Sub-Sector],Table3[[#This Row],[Sub-Sector]],Table2[Relative Volume],"&gt;=1")/Table3[[#This Row],[Count]]</f>
        <v>0.28000000000000003</v>
      </c>
      <c r="J69" s="1">
        <f>COUNTIFS(Table2[Sub-Sector],Table3[[#This Row],[Sub-Sector]],Table2[% Away From Day Low],"&gt;=0.05")/Table3[[#This Row],[Count]]</f>
        <v>0.04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0.08</v>
      </c>
      <c r="M69" s="1">
        <f>COUNTIFS(Table2[Sub-Sector],Table3[[#This Row],[Sub-Sector]],Table2[% Away From Current Week High],"&lt;=0.05")/Table3[[#This Row],[Count]]</f>
        <v>0.84</v>
      </c>
      <c r="N69" s="1">
        <f>COUNTIFS(Table2[Sub-Sector],Table3[[#This Row],[Sub-Sector]],Table2[% Away From Current Month Low],"&gt;=0.05")/Table3[[#This Row],[Count]]</f>
        <v>0.08</v>
      </c>
      <c r="O69" s="1">
        <f>COUNTIFS(Table2[Sub-Sector],Table3[[#This Row],[Sub-Sector]],Table2[% Away From Current Month High],"&lt;=0.05")/Table3[[#This Row],[Count]]</f>
        <v>0.76</v>
      </c>
      <c r="P69" s="1">
        <f>COUNTIFS(Table2[Sub-Sector],Table3[[#This Row],[Sub-Sector]],Table2[% Away From 52W High],"&lt;=10")/Table3[[#This Row],[Count]]</f>
        <v>0.12</v>
      </c>
      <c r="Q69" s="1">
        <f>COUNTIFS(Table2[Sub-Sector],Table3[[#This Row],[Sub-Sector]],Table2[% Away From 52W Low],"&gt;=10")/Table3[[#This Row],[Count]]</f>
        <v>0.88</v>
      </c>
      <c r="R69" s="1">
        <f>COUNTIFS(Table2[Sub-Sector],Table3[[#This Row],[Sub-Sector]],Table2[% Price above 20 EMA],"&gt;=0")/Table3[[#This Row],[Count]]</f>
        <v>0.28000000000000003</v>
      </c>
      <c r="S69" s="1">
        <f>COUNTIFS(Table2[Sub-Sector],Table3[[#This Row],[Sub-Sector]],Table2[% Price above 50 EMA],"&gt;=0")/Table3[[#This Row],[Count]]</f>
        <v>0.2</v>
      </c>
      <c r="T69" s="1">
        <f>COUNTIFS(Table2[Sub-Sector],Table3[[#This Row],[Sub-Sector]],Table2[% Price above 200 EMA],"&gt;=0")/Table3[[#This Row],[Count]]</f>
        <v>0.52</v>
      </c>
      <c r="U69" s="1">
        <f>COUNTIFS(Table2[Sub-Sector],Table3[[#This Row],[Sub-Sector]],Table2[Rate of Change - Zone],"Positive")/Table3[[#This Row],[Count]]</f>
        <v>0.12</v>
      </c>
      <c r="V69" s="1">
        <f>COUNTIFS(Table2[Sub-Sector],Table3[[#This Row],[Sub-Sector]],Table2[Sharpe Ratio],"&gt;=0.10")/Table3[[#This Row],[Count]]</f>
        <v>0.44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378.5</v>
      </c>
      <c r="X69">
        <f>_xlfn.RANK.AVG(Table3[[#This Row],[Score]],Table3[Score],1)</f>
        <v>48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246</v>
      </c>
      <c r="Z69">
        <f>_xlfn.RANK.AVG(Table3[[#This Row],[Score 2 ]],Table3[[Score 2 ]],1)</f>
        <v>68</v>
      </c>
    </row>
    <row r="70" spans="1:26" x14ac:dyDescent="0.3">
      <c r="A70" t="s">
        <v>987</v>
      </c>
      <c r="B70">
        <f>COUNTIFS(Table2[Sub-Sector],Table3[[#This Row],[Sub-Sector]])</f>
        <v>5</v>
      </c>
      <c r="C70" s="1">
        <f>COUNTIFS(Table2[Sub-Sector],Table3[[#This Row],[Sub-Sector]],Table2[Uptrend],"Uptrend")/Table3[[#This Row],[Count]]</f>
        <v>0.2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</v>
      </c>
      <c r="F70" s="1">
        <f>COUNTIFS(Table2[Sub-Sector],Table3[[#This Row],[Sub-Sector]],Table2[6M Return vs Nifty],"&gt;=10")/Table3[[#This Row],[Count]]</f>
        <v>0.6</v>
      </c>
      <c r="G70" s="1">
        <f>COUNTIFS(Table2[Sub-Sector],Table3[[#This Row],[Sub-Sector]],Table2[1Y Return vs Nifty],"&gt;=10")/Table3[[#This Row],[Count]]</f>
        <v>0.4</v>
      </c>
      <c r="H70" s="1">
        <f>COUNTIFS(Table2[Sub-Sector],Table3[[#This Row],[Sub-Sector]],Table2[RSI Exponential â€“ 14D],"&gt;=50")/Table3[[#This Row],[Count]]</f>
        <v>0.6</v>
      </c>
      <c r="I70" s="1">
        <f>COUNTIFS(Table2[Sub-Sector],Table3[[#This Row],[Sub-Sector]],Table2[Relative Volume],"&gt;=1")/Table3[[#This Row],[Count]]</f>
        <v>0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1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1</v>
      </c>
      <c r="N70" s="1">
        <f>COUNTIFS(Table2[Sub-Sector],Table3[[#This Row],[Sub-Sector]],Table2[% Away From Current Month Low],"&gt;=0.05")/Table3[[#This Row],[Count]]</f>
        <v>0</v>
      </c>
      <c r="O70" s="1">
        <f>COUNTIFS(Table2[Sub-Sector],Table3[[#This Row],[Sub-Sector]],Table2[% Away From Current Month High],"&lt;=0.05")/Table3[[#This Row],[Count]]</f>
        <v>1</v>
      </c>
      <c r="P70" s="1">
        <f>COUNTIFS(Table2[Sub-Sector],Table3[[#This Row],[Sub-Sector]],Table2[% Away From 52W High],"&lt;=10")/Table3[[#This Row],[Count]]</f>
        <v>0.2</v>
      </c>
      <c r="Q70" s="1">
        <f>COUNTIFS(Table2[Sub-Sector],Table3[[#This Row],[Sub-Sector]],Table2[% Away From 52W Low],"&gt;=10")/Table3[[#This Row],[Count]]</f>
        <v>1</v>
      </c>
      <c r="R70" s="1">
        <f>COUNTIFS(Table2[Sub-Sector],Table3[[#This Row],[Sub-Sector]],Table2[% Price above 20 EMA],"&gt;=0")/Table3[[#This Row],[Count]]</f>
        <v>0.2</v>
      </c>
      <c r="S70" s="1">
        <f>COUNTIFS(Table2[Sub-Sector],Table3[[#This Row],[Sub-Sector]],Table2[% Price above 50 EMA],"&gt;=0")/Table3[[#This Row],[Count]]</f>
        <v>0.4</v>
      </c>
      <c r="T70" s="1">
        <f>COUNTIFS(Table2[Sub-Sector],Table3[[#This Row],[Sub-Sector]],Table2[% Price above 200 EMA],"&gt;=0")/Table3[[#This Row],[Count]]</f>
        <v>0.6</v>
      </c>
      <c r="U70" s="1">
        <f>COUNTIFS(Table2[Sub-Sector],Table3[[#This Row],[Sub-Sector]],Table2[Rate of Change - Zone],"Positive")/Table3[[#This Row],[Count]]</f>
        <v>0.2</v>
      </c>
      <c r="V70" s="1">
        <f>COUNTIFS(Table2[Sub-Sector],Table3[[#This Row],[Sub-Sector]],Table2[Sharpe Ratio],"&gt;=0.10")/Table3[[#This Row],[Count]]</f>
        <v>0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70">
        <f>_xlfn.RANK.AVG(Table3[[#This Row],[Score]],Table3[Score],1)</f>
        <v>78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247.5</v>
      </c>
      <c r="Z70">
        <f>_xlfn.RANK.AVG(Table3[[#This Row],[Score 2 ]],Table3[[Score 2 ]],1)</f>
        <v>69</v>
      </c>
    </row>
    <row r="71" spans="1:26" x14ac:dyDescent="0.3">
      <c r="A71" t="s">
        <v>40</v>
      </c>
      <c r="B71">
        <f>COUNTIFS(Table2[Sub-Sector],Table3[[#This Row],[Sub-Sector]])</f>
        <v>3</v>
      </c>
      <c r="C71" s="1">
        <f>COUNTIFS(Table2[Sub-Sector],Table3[[#This Row],[Sub-Sector]],Table2[Uptrend],"Uptrend")/Table3[[#This Row],[Count]]</f>
        <v>0</v>
      </c>
      <c r="D71" s="1">
        <f>COUNTIFS(Table2[Sub-Sector],Table3[[#This Row],[Sub-Sector]],Table2[1W Return vs Nifty],"&gt;=5")/Table3[[#This Row],[Count]]</f>
        <v>0.33333333333333331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0.33333333333333331</v>
      </c>
      <c r="G71" s="1">
        <f>COUNTIFS(Table2[Sub-Sector],Table3[[#This Row],[Sub-Sector]],Table2[1Y Return vs Nifty],"&gt;=10")/Table3[[#This Row],[Count]]</f>
        <v>0.33333333333333331</v>
      </c>
      <c r="H71" s="1">
        <f>COUNTIFS(Table2[Sub-Sector],Table3[[#This Row],[Sub-Sector]],Table2[RSI Exponential â€“ 14D],"&gt;=50")/Table3[[#This Row],[Count]]</f>
        <v>0</v>
      </c>
      <c r="I71" s="1">
        <f>COUNTIFS(Table2[Sub-Sector],Table3[[#This Row],[Sub-Sector]],Table2[Relative Volume],"&gt;=1")/Table3[[#This Row],[Count]]</f>
        <v>0.66666666666666663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1</v>
      </c>
      <c r="L71" s="1">
        <f>COUNTIFS(Table2[Sub-Sector],Table3[[#This Row],[Sub-Sector]],Table2[% Away From Current Week Low],"&gt;=0.05")/Table3[[#This Row],[Count]]</f>
        <v>0</v>
      </c>
      <c r="M71" s="1">
        <f>COUNTIFS(Table2[Sub-Sector],Table3[[#This Row],[Sub-Sector]],Table2[% Away From Current Week High],"&lt;=0.05")/Table3[[#This Row],[Count]]</f>
        <v>1</v>
      </c>
      <c r="N71" s="1">
        <f>COUNTIFS(Table2[Sub-Sector],Table3[[#This Row],[Sub-Sector]],Table2[% Away From Current Month Low],"&gt;=0.05")/Table3[[#This Row],[Count]]</f>
        <v>0</v>
      </c>
      <c r="O71" s="1">
        <f>COUNTIFS(Table2[Sub-Sector],Table3[[#This Row],[Sub-Sector]],Table2[% Away From Current Month High],"&lt;=0.05")/Table3[[#This Row],[Count]]</f>
        <v>0.66666666666666663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1</v>
      </c>
      <c r="R71" s="1">
        <f>COUNTIFS(Table2[Sub-Sector],Table3[[#This Row],[Sub-Sector]],Table2[% Price above 20 EMA],"&gt;=0")/Table3[[#This Row],[Count]]</f>
        <v>0</v>
      </c>
      <c r="S71" s="1">
        <f>COUNTIFS(Table2[Sub-Sector],Table3[[#This Row],[Sub-Sector]],Table2[% Price above 50 EMA],"&gt;=0")/Table3[[#This Row],[Count]]</f>
        <v>0</v>
      </c>
      <c r="T71" s="1">
        <f>COUNTIFS(Table2[Sub-Sector],Table3[[#This Row],[Sub-Sector]],Table2[% Price above 200 EMA],"&gt;=0")/Table3[[#This Row],[Count]]</f>
        <v>0.33333333333333331</v>
      </c>
      <c r="U71" s="1">
        <f>COUNTIFS(Table2[Sub-Sector],Table3[[#This Row],[Sub-Sector]],Table2[Rate of Change - Zone],"Positive")/Table3[[#This Row],[Count]]</f>
        <v>0</v>
      </c>
      <c r="V71" s="1">
        <f>COUNTIFS(Table2[Sub-Sector],Table3[[#This Row],[Sub-Sector]],Table2[Sharpe Ratio],"&gt;=0.10")/Table3[[#This Row],[Count]]</f>
        <v>0.33333333333333331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494.5</v>
      </c>
      <c r="X71">
        <f>_xlfn.RANK.AVG(Table3[[#This Row],[Score]],Table3[Score],1)</f>
        <v>77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249.5</v>
      </c>
      <c r="Z71">
        <f>_xlfn.RANK.AVG(Table3[[#This Row],[Score 2 ]],Table3[[Score 2 ]],1)</f>
        <v>70</v>
      </c>
    </row>
    <row r="72" spans="1:26" x14ac:dyDescent="0.3">
      <c r="A72" t="s">
        <v>117</v>
      </c>
      <c r="B72">
        <f>COUNTIFS(Table2[Sub-Sector],Table3[[#This Row],[Sub-Sector]])</f>
        <v>23</v>
      </c>
      <c r="C72" s="1">
        <f>COUNTIFS(Table2[Sub-Sector],Table3[[#This Row],[Sub-Sector]],Table2[Uptrend],"Uptrend")/Table3[[#This Row],[Count]]</f>
        <v>0.30434782608695654</v>
      </c>
      <c r="D72" s="1">
        <f>COUNTIFS(Table2[Sub-Sector],Table3[[#This Row],[Sub-Sector]],Table2[1W Return vs Nifty],"&gt;=5")/Table3[[#This Row],[Count]]</f>
        <v>0.2608695652173913</v>
      </c>
      <c r="E72" s="1">
        <f>COUNTIFS(Table2[Sub-Sector],Table3[[#This Row],[Sub-Sector]],Table2[1M Return vs Nifty],"&gt;=5")/Table3[[#This Row],[Count]]</f>
        <v>4.3478260869565216E-2</v>
      </c>
      <c r="F72" s="1">
        <f>COUNTIFS(Table2[Sub-Sector],Table3[[#This Row],[Sub-Sector]],Table2[6M Return vs Nifty],"&gt;=10")/Table3[[#This Row],[Count]]</f>
        <v>0.21739130434782608</v>
      </c>
      <c r="G72" s="1">
        <f>COUNTIFS(Table2[Sub-Sector],Table3[[#This Row],[Sub-Sector]],Table2[1Y Return vs Nifty],"&gt;=10")/Table3[[#This Row],[Count]]</f>
        <v>0.56521739130434778</v>
      </c>
      <c r="H72" s="1">
        <f>COUNTIFS(Table2[Sub-Sector],Table3[[#This Row],[Sub-Sector]],Table2[RSI Exponential â€“ 14D],"&gt;=50")/Table3[[#This Row],[Count]]</f>
        <v>0.65217391304347827</v>
      </c>
      <c r="I72" s="1">
        <f>COUNTIFS(Table2[Sub-Sector],Table3[[#This Row],[Sub-Sector]],Table2[Relative Volume],"&gt;=1")/Table3[[#This Row],[Count]]</f>
        <v>4.3478260869565216E-2</v>
      </c>
      <c r="J72" s="1">
        <f>COUNTIFS(Table2[Sub-Sector],Table3[[#This Row],[Sub-Sector]],Table2[% Away From Day Low],"&gt;=0.05")/Table3[[#This Row],[Count]]</f>
        <v>4.3478260869565216E-2</v>
      </c>
      <c r="K72" s="1">
        <f>COUNTIFS(Table2[Sub-Sector],Table3[[#This Row],[Sub-Sector]],Table2[% Away From Day High],"&lt;=0.05")/Table3[[#This Row],[Count]]</f>
        <v>0.91304347826086951</v>
      </c>
      <c r="L72" s="1">
        <f>COUNTIFS(Table2[Sub-Sector],Table3[[#This Row],[Sub-Sector]],Table2[% Away From Current Week Low],"&gt;=0.05")/Table3[[#This Row],[Count]]</f>
        <v>0.13043478260869565</v>
      </c>
      <c r="M72" s="1">
        <f>COUNTIFS(Table2[Sub-Sector],Table3[[#This Row],[Sub-Sector]],Table2[% Away From Current Week High],"&lt;=0.05")/Table3[[#This Row],[Count]]</f>
        <v>0.91304347826086951</v>
      </c>
      <c r="N72" s="1">
        <f>COUNTIFS(Table2[Sub-Sector],Table3[[#This Row],[Sub-Sector]],Table2[% Away From Current Month Low],"&gt;=0.05")/Table3[[#This Row],[Count]]</f>
        <v>0.17391304347826086</v>
      </c>
      <c r="O72" s="1">
        <f>COUNTIFS(Table2[Sub-Sector],Table3[[#This Row],[Sub-Sector]],Table2[% Away From Current Month High],"&lt;=0.05")/Table3[[#This Row],[Count]]</f>
        <v>0.78260869565217395</v>
      </c>
      <c r="P72" s="1">
        <f>COUNTIFS(Table2[Sub-Sector],Table3[[#This Row],[Sub-Sector]],Table2[% Away From 52W High],"&lt;=10")/Table3[[#This Row],[Count]]</f>
        <v>0.13043478260869565</v>
      </c>
      <c r="Q72" s="1">
        <f>COUNTIFS(Table2[Sub-Sector],Table3[[#This Row],[Sub-Sector]],Table2[% Away From 52W Low],"&gt;=10")/Table3[[#This Row],[Count]]</f>
        <v>0.95652173913043481</v>
      </c>
      <c r="R72" s="1">
        <f>COUNTIFS(Table2[Sub-Sector],Table3[[#This Row],[Sub-Sector]],Table2[% Price above 20 EMA],"&gt;=0")/Table3[[#This Row],[Count]]</f>
        <v>0.43478260869565216</v>
      </c>
      <c r="S72" s="1">
        <f>COUNTIFS(Table2[Sub-Sector],Table3[[#This Row],[Sub-Sector]],Table2[% Price above 50 EMA],"&gt;=0")/Table3[[#This Row],[Count]]</f>
        <v>0.39130434782608697</v>
      </c>
      <c r="T72" s="1">
        <f>COUNTIFS(Table2[Sub-Sector],Table3[[#This Row],[Sub-Sector]],Table2[% Price above 200 EMA],"&gt;=0")/Table3[[#This Row],[Count]]</f>
        <v>0.65217391304347827</v>
      </c>
      <c r="U72" s="1">
        <f>COUNTIFS(Table2[Sub-Sector],Table3[[#This Row],[Sub-Sector]],Table2[Rate of Change - Zone],"Positive")/Table3[[#This Row],[Count]]</f>
        <v>0.17391304347826086</v>
      </c>
      <c r="V72" s="1">
        <f>COUNTIFS(Table2[Sub-Sector],Table3[[#This Row],[Sub-Sector]],Table2[Sharpe Ratio],"&gt;=0.10")/Table3[[#This Row],[Count]]</f>
        <v>0.47826086956521741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</v>
      </c>
      <c r="X72">
        <f>_xlfn.RANK.AVG(Table3[[#This Row],[Score]],Table3[Score],1)</f>
        <v>58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251</v>
      </c>
      <c r="Z72">
        <f>_xlfn.RANK.AVG(Table3[[#This Row],[Score 2 ]],Table3[[Score 2 ]],1)</f>
        <v>71</v>
      </c>
    </row>
    <row r="73" spans="1:26" x14ac:dyDescent="0.3">
      <c r="A73" t="s">
        <v>469</v>
      </c>
      <c r="B73">
        <f>COUNTIFS(Table2[Sub-Sector],Table3[[#This Row],[Sub-Sector]])</f>
        <v>10</v>
      </c>
      <c r="C73" s="1">
        <f>COUNTIFS(Table2[Sub-Sector],Table3[[#This Row],[Sub-Sector]],Table2[Uptrend],"Uptrend")/Table3[[#This Row],[Count]]</f>
        <v>0.1</v>
      </c>
      <c r="D73" s="1">
        <f>COUNTIFS(Table2[Sub-Sector],Table3[[#This Row],[Sub-Sector]],Table2[1W Return vs Nifty],"&gt;=5")/Table3[[#This Row],[Count]]</f>
        <v>0.2</v>
      </c>
      <c r="E73" s="1">
        <f>COUNTIFS(Table2[Sub-Sector],Table3[[#This Row],[Sub-Sector]],Table2[1M Return vs Nifty],"&gt;=5")/Table3[[#This Row],[Count]]</f>
        <v>0.2</v>
      </c>
      <c r="F73" s="1">
        <f>COUNTIFS(Table2[Sub-Sector],Table3[[#This Row],[Sub-Sector]],Table2[6M Return vs Nifty],"&gt;=10")/Table3[[#This Row],[Count]]</f>
        <v>0.4</v>
      </c>
      <c r="G73" s="1">
        <f>COUNTIFS(Table2[Sub-Sector],Table3[[#This Row],[Sub-Sector]],Table2[1Y Return vs Nifty],"&gt;=10")/Table3[[#This Row],[Count]]</f>
        <v>0.3</v>
      </c>
      <c r="H73" s="1">
        <f>COUNTIFS(Table2[Sub-Sector],Table3[[#This Row],[Sub-Sector]],Table2[RSI Exponential â€“ 14D],"&gt;=50")/Table3[[#This Row],[Count]]</f>
        <v>0.1</v>
      </c>
      <c r="I73" s="1">
        <f>COUNTIFS(Table2[Sub-Sector],Table3[[#This Row],[Sub-Sector]],Table2[Relative Volume],"&gt;=1")/Table3[[#This Row],[Count]]</f>
        <v>0.2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0.9</v>
      </c>
      <c r="L73" s="1">
        <f>COUNTIFS(Table2[Sub-Sector],Table3[[#This Row],[Sub-Sector]],Table2[% Away From Current Week Low],"&gt;=0.05")/Table3[[#This Row],[Count]]</f>
        <v>0.1</v>
      </c>
      <c r="M73" s="1">
        <f>COUNTIFS(Table2[Sub-Sector],Table3[[#This Row],[Sub-Sector]],Table2[% Away From Current Week High],"&lt;=0.05")/Table3[[#This Row],[Count]]</f>
        <v>0.8</v>
      </c>
      <c r="N73" s="1">
        <f>COUNTIFS(Table2[Sub-Sector],Table3[[#This Row],[Sub-Sector]],Table2[% Away From Current Month Low],"&gt;=0.05")/Table3[[#This Row],[Count]]</f>
        <v>0.1</v>
      </c>
      <c r="O73" s="1">
        <f>COUNTIFS(Table2[Sub-Sector],Table3[[#This Row],[Sub-Sector]],Table2[% Away From Current Month High],"&lt;=0.05")/Table3[[#This Row],[Count]]</f>
        <v>0.7</v>
      </c>
      <c r="P73" s="1">
        <f>COUNTIFS(Table2[Sub-Sector],Table3[[#This Row],[Sub-Sector]],Table2[% Away From 52W High],"&lt;=10")/Table3[[#This Row],[Count]]</f>
        <v>0.1</v>
      </c>
      <c r="Q73" s="1">
        <f>COUNTIFS(Table2[Sub-Sector],Table3[[#This Row],[Sub-Sector]],Table2[% Away From 52W Low],"&gt;=10")/Table3[[#This Row],[Count]]</f>
        <v>0.9</v>
      </c>
      <c r="R73" s="1">
        <f>COUNTIFS(Table2[Sub-Sector],Table3[[#This Row],[Sub-Sector]],Table2[% Price above 20 EMA],"&gt;=0")/Table3[[#This Row],[Count]]</f>
        <v>0.1</v>
      </c>
      <c r="S73" s="1">
        <f>COUNTIFS(Table2[Sub-Sector],Table3[[#This Row],[Sub-Sector]],Table2[% Price above 50 EMA],"&gt;=0")/Table3[[#This Row],[Count]]</f>
        <v>0.1</v>
      </c>
      <c r="T73" s="1">
        <f>COUNTIFS(Table2[Sub-Sector],Table3[[#This Row],[Sub-Sector]],Table2[% Price above 200 EMA],"&gt;=0")/Table3[[#This Row],[Count]]</f>
        <v>0.7</v>
      </c>
      <c r="U73" s="1">
        <f>COUNTIFS(Table2[Sub-Sector],Table3[[#This Row],[Sub-Sector]],Table2[Rate of Change - Zone],"Positive")/Table3[[#This Row],[Count]]</f>
        <v>0.1</v>
      </c>
      <c r="V73" s="1">
        <f>COUNTIFS(Table2[Sub-Sector],Table3[[#This Row],[Sub-Sector]],Table2[Sharpe Ratio],"&gt;=0.10")/Table3[[#This Row],[Count]]</f>
        <v>0.4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435</v>
      </c>
      <c r="X73">
        <f>_xlfn.RANK.AVG(Table3[[#This Row],[Score]],Table3[Score],1)</f>
        <v>64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255.5</v>
      </c>
      <c r="Z73">
        <f>_xlfn.RANK.AVG(Table3[[#This Row],[Score 2 ]],Table3[[Score 2 ]],1)</f>
        <v>72</v>
      </c>
    </row>
    <row r="74" spans="1:26" x14ac:dyDescent="0.3">
      <c r="A74" t="s">
        <v>199</v>
      </c>
      <c r="B74">
        <f>COUNTIFS(Table2[Sub-Sector],Table3[[#This Row],[Sub-Sector]])</f>
        <v>9</v>
      </c>
      <c r="C74" s="1">
        <f>COUNTIFS(Table2[Sub-Sector],Table3[[#This Row],[Sub-Sector]],Table2[Uptrend],"Uptrend")/Table3[[#This Row],[Count]]</f>
        <v>0.1111111111111111</v>
      </c>
      <c r="D74" s="1">
        <f>COUNTIFS(Table2[Sub-Sector],Table3[[#This Row],[Sub-Sector]],Table2[1W Return vs Nifty],"&gt;=5")/Table3[[#This Row],[Count]]</f>
        <v>0.1111111111111111</v>
      </c>
      <c r="E74" s="1">
        <f>COUNTIFS(Table2[Sub-Sector],Table3[[#This Row],[Sub-Sector]],Table2[1M Return vs Nifty],"&gt;=5")/Table3[[#This Row],[Count]]</f>
        <v>0.1111111111111111</v>
      </c>
      <c r="F74" s="1">
        <f>COUNTIFS(Table2[Sub-Sector],Table3[[#This Row],[Sub-Sector]],Table2[6M Return vs Nifty],"&gt;=10")/Table3[[#This Row],[Count]]</f>
        <v>0.33333333333333331</v>
      </c>
      <c r="G74" s="1">
        <f>COUNTIFS(Table2[Sub-Sector],Table3[[#This Row],[Sub-Sector]],Table2[1Y Return vs Nifty],"&gt;=10")/Table3[[#This Row],[Count]]</f>
        <v>0.22222222222222221</v>
      </c>
      <c r="H74" s="1">
        <f>COUNTIFS(Table2[Sub-Sector],Table3[[#This Row],[Sub-Sector]],Table2[RSI Exponential â€“ 14D],"&gt;=50")/Table3[[#This Row],[Count]]</f>
        <v>0.22222222222222221</v>
      </c>
      <c r="I74" s="1">
        <f>COUNTIFS(Table2[Sub-Sector],Table3[[#This Row],[Sub-Sector]],Table2[Relative Volume],"&gt;=1")/Table3[[#This Row],[Count]]</f>
        <v>0.33333333333333331</v>
      </c>
      <c r="J74" s="1">
        <f>COUNTIFS(Table2[Sub-Sector],Table3[[#This Row],[Sub-Sector]],Table2[% Away From Day Low],"&gt;=0.05")/Table3[[#This Row],[Count]]</f>
        <v>0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</v>
      </c>
      <c r="M74" s="1">
        <f>COUNTIFS(Table2[Sub-Sector],Table3[[#This Row],[Sub-Sector]],Table2[% Away From Current Week High],"&lt;=0.05")/Table3[[#This Row],[Count]]</f>
        <v>1</v>
      </c>
      <c r="N74" s="1">
        <f>COUNTIFS(Table2[Sub-Sector],Table3[[#This Row],[Sub-Sector]],Table2[% Away From Current Month Low],"&gt;=0.05")/Table3[[#This Row],[Count]]</f>
        <v>0.1111111111111111</v>
      </c>
      <c r="O74" s="1">
        <f>COUNTIFS(Table2[Sub-Sector],Table3[[#This Row],[Sub-Sector]],Table2[% Away From Current Month High],"&lt;=0.05")/Table3[[#This Row],[Count]]</f>
        <v>1</v>
      </c>
      <c r="P74" s="1">
        <f>COUNTIFS(Table2[Sub-Sector],Table3[[#This Row],[Sub-Sector]],Table2[% Away From 52W High],"&lt;=10")/Table3[[#This Row],[Count]]</f>
        <v>0.1111111111111111</v>
      </c>
      <c r="Q74" s="1">
        <f>COUNTIFS(Table2[Sub-Sector],Table3[[#This Row],[Sub-Sector]],Table2[% Away From 52W Low],"&gt;=10")/Table3[[#This Row],[Count]]</f>
        <v>0.77777777777777779</v>
      </c>
      <c r="R74" s="1">
        <f>COUNTIFS(Table2[Sub-Sector],Table3[[#This Row],[Sub-Sector]],Table2[% Price above 20 EMA],"&gt;=0")/Table3[[#This Row],[Count]]</f>
        <v>0.1111111111111111</v>
      </c>
      <c r="S74" s="1">
        <f>COUNTIFS(Table2[Sub-Sector],Table3[[#This Row],[Sub-Sector]],Table2[% Price above 50 EMA],"&gt;=0")/Table3[[#This Row],[Count]]</f>
        <v>0.1111111111111111</v>
      </c>
      <c r="T74" s="1">
        <f>COUNTIFS(Table2[Sub-Sector],Table3[[#This Row],[Sub-Sector]],Table2[% Price above 200 EMA],"&gt;=0")/Table3[[#This Row],[Count]]</f>
        <v>0.33333333333333331</v>
      </c>
      <c r="U74" s="1">
        <f>COUNTIFS(Table2[Sub-Sector],Table3[[#This Row],[Sub-Sector]],Table2[Rate of Change - Zone],"Positive")/Table3[[#This Row],[Count]]</f>
        <v>0.1111111111111111</v>
      </c>
      <c r="V74" s="1">
        <f>COUNTIFS(Table2[Sub-Sector],Table3[[#This Row],[Sub-Sector]],Table2[Sharpe Ratio],"&gt;=0.10")/Table3[[#This Row],[Count]]</f>
        <v>0.1111111111111111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74">
        <f>_xlfn.RANK.AVG(Table3[[#This Row],[Score]],Table3[Score],1)</f>
        <v>71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256</v>
      </c>
      <c r="Z74">
        <f>_xlfn.RANK.AVG(Table3[[#This Row],[Score 2 ]],Table3[[Score 2 ]],1)</f>
        <v>73</v>
      </c>
    </row>
    <row r="75" spans="1:26" x14ac:dyDescent="0.3">
      <c r="A75" t="s">
        <v>21</v>
      </c>
      <c r="B75">
        <f>COUNTIFS(Table2[Sub-Sector],Table3[[#This Row],[Sub-Sector]])</f>
        <v>21</v>
      </c>
      <c r="C75" s="1">
        <f>COUNTIFS(Table2[Sub-Sector],Table3[[#This Row],[Sub-Sector]],Table2[Uptrend],"Uptrend")/Table3[[#This Row],[Count]]</f>
        <v>0.38095238095238093</v>
      </c>
      <c r="D75" s="1">
        <f>COUNTIFS(Table2[Sub-Sector],Table3[[#This Row],[Sub-Sector]],Table2[1W Return vs Nifty],"&gt;=5")/Table3[[#This Row],[Count]]</f>
        <v>0.14285714285714285</v>
      </c>
      <c r="E75" s="1">
        <f>COUNTIFS(Table2[Sub-Sector],Table3[[#This Row],[Sub-Sector]],Table2[1M Return vs Nifty],"&gt;=5")/Table3[[#This Row],[Count]]</f>
        <v>0.23809523809523808</v>
      </c>
      <c r="F75" s="1">
        <f>COUNTIFS(Table2[Sub-Sector],Table3[[#This Row],[Sub-Sector]],Table2[6M Return vs Nifty],"&gt;=10")/Table3[[#This Row],[Count]]</f>
        <v>0.42857142857142855</v>
      </c>
      <c r="G75" s="1">
        <f>COUNTIFS(Table2[Sub-Sector],Table3[[#This Row],[Sub-Sector]],Table2[1Y Return vs Nifty],"&gt;=10")/Table3[[#This Row],[Count]]</f>
        <v>0.38095238095238093</v>
      </c>
      <c r="H75" s="1">
        <f>COUNTIFS(Table2[Sub-Sector],Table3[[#This Row],[Sub-Sector]],Table2[RSI Exponential â€“ 14D],"&gt;=50")/Table3[[#This Row],[Count]]</f>
        <v>0.23809523809523808</v>
      </c>
      <c r="I75" s="1">
        <f>COUNTIFS(Table2[Sub-Sector],Table3[[#This Row],[Sub-Sector]],Table2[Relative Volume],"&gt;=1")/Table3[[#This Row],[Count]]</f>
        <v>9.5238095238095233E-2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</v>
      </c>
      <c r="M75" s="1">
        <f>COUNTIFS(Table2[Sub-Sector],Table3[[#This Row],[Sub-Sector]],Table2[% Away From Current Week High],"&lt;=0.05")/Table3[[#This Row],[Count]]</f>
        <v>1</v>
      </c>
      <c r="N75" s="1">
        <f>COUNTIFS(Table2[Sub-Sector],Table3[[#This Row],[Sub-Sector]],Table2[% Away From Current Month Low],"&gt;=0.05")/Table3[[#This Row],[Count]]</f>
        <v>0</v>
      </c>
      <c r="O75" s="1">
        <f>COUNTIFS(Table2[Sub-Sector],Table3[[#This Row],[Sub-Sector]],Table2[% Away From Current Month High],"&lt;=0.05")/Table3[[#This Row],[Count]]</f>
        <v>0.95238095238095233</v>
      </c>
      <c r="P75" s="1">
        <f>COUNTIFS(Table2[Sub-Sector],Table3[[#This Row],[Sub-Sector]],Table2[% Away From 52W High],"&lt;=10")/Table3[[#This Row],[Count]]</f>
        <v>0.2857142857142857</v>
      </c>
      <c r="Q75" s="1">
        <f>COUNTIFS(Table2[Sub-Sector],Table3[[#This Row],[Sub-Sector]],Table2[% Away From 52W Low],"&gt;=10")/Table3[[#This Row],[Count]]</f>
        <v>0.80952380952380953</v>
      </c>
      <c r="R75" s="1">
        <f>COUNTIFS(Table2[Sub-Sector],Table3[[#This Row],[Sub-Sector]],Table2[% Price above 20 EMA],"&gt;=0")/Table3[[#This Row],[Count]]</f>
        <v>0.23809523809523808</v>
      </c>
      <c r="S75" s="1">
        <f>COUNTIFS(Table2[Sub-Sector],Table3[[#This Row],[Sub-Sector]],Table2[% Price above 50 EMA],"&gt;=0")/Table3[[#This Row],[Count]]</f>
        <v>0.2857142857142857</v>
      </c>
      <c r="T75" s="1">
        <f>COUNTIFS(Table2[Sub-Sector],Table3[[#This Row],[Sub-Sector]],Table2[% Price above 200 EMA],"&gt;=0")/Table3[[#This Row],[Count]]</f>
        <v>0.52380952380952384</v>
      </c>
      <c r="U75" s="1">
        <f>COUNTIFS(Table2[Sub-Sector],Table3[[#This Row],[Sub-Sector]],Table2[Rate of Change - Zone],"Positive")/Table3[[#This Row],[Count]]</f>
        <v>9.5238095238095233E-2</v>
      </c>
      <c r="V75" s="1">
        <f>COUNTIFS(Table2[Sub-Sector],Table3[[#This Row],[Sub-Sector]],Table2[Sharpe Ratio],"&gt;=0.10")/Table3[[#This Row],[Count]]</f>
        <v>9.5238095238095233E-2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404.5</v>
      </c>
      <c r="X75">
        <f>_xlfn.RANK.AVG(Table3[[#This Row],[Score]],Table3[Score],1)</f>
        <v>53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5">
        <f>_xlfn.RANK.AVG(Table3[[#This Row],[Score 2 ]],Table3[[Score 2 ]],1)</f>
        <v>75</v>
      </c>
    </row>
    <row r="76" spans="1:26" x14ac:dyDescent="0.3">
      <c r="A76" t="s">
        <v>75</v>
      </c>
      <c r="B76">
        <f>COUNTIFS(Table2[Sub-Sector],Table3[[#This Row],[Sub-Sector]])</f>
        <v>17</v>
      </c>
      <c r="C76" s="1">
        <f>COUNTIFS(Table2[Sub-Sector],Table3[[#This Row],[Sub-Sector]],Table2[Uptrend],"Uptrend")/Table3[[#This Row],[Count]]</f>
        <v>0.29411764705882354</v>
      </c>
      <c r="D76" s="1">
        <f>COUNTIFS(Table2[Sub-Sector],Table3[[#This Row],[Sub-Sector]],Table2[1W Return vs Nifty],"&gt;=5")/Table3[[#This Row],[Count]]</f>
        <v>0.17647058823529413</v>
      </c>
      <c r="E76" s="1">
        <f>COUNTIFS(Table2[Sub-Sector],Table3[[#This Row],[Sub-Sector]],Table2[1M Return vs Nifty],"&gt;=5")/Table3[[#This Row],[Count]]</f>
        <v>0.17647058823529413</v>
      </c>
      <c r="F76" s="1">
        <f>COUNTIFS(Table2[Sub-Sector],Table3[[#This Row],[Sub-Sector]],Table2[6M Return vs Nifty],"&gt;=10")/Table3[[#This Row],[Count]]</f>
        <v>0.11764705882352941</v>
      </c>
      <c r="G76" s="1">
        <f>COUNTIFS(Table2[Sub-Sector],Table3[[#This Row],[Sub-Sector]],Table2[1Y Return vs Nifty],"&gt;=10")/Table3[[#This Row],[Count]]</f>
        <v>0.17647058823529413</v>
      </c>
      <c r="H76" s="1">
        <f>COUNTIFS(Table2[Sub-Sector],Table3[[#This Row],[Sub-Sector]],Table2[RSI Exponential â€“ 14D],"&gt;=50")/Table3[[#This Row],[Count]]</f>
        <v>0.47058823529411764</v>
      </c>
      <c r="I76" s="1">
        <f>COUNTIFS(Table2[Sub-Sector],Table3[[#This Row],[Sub-Sector]],Table2[Relative Volume],"&gt;=1")/Table3[[#This Row],[Count]]</f>
        <v>0.17647058823529413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5.8823529411764705E-2</v>
      </c>
      <c r="M76" s="1">
        <f>COUNTIFS(Table2[Sub-Sector],Table3[[#This Row],[Sub-Sector]],Table2[% Away From Current Week High],"&lt;=0.05")/Table3[[#This Row],[Count]]</f>
        <v>0.88235294117647056</v>
      </c>
      <c r="N76" s="1">
        <f>COUNTIFS(Table2[Sub-Sector],Table3[[#This Row],[Sub-Sector]],Table2[% Away From Current Month Low],"&gt;=0.05")/Table3[[#This Row],[Count]]</f>
        <v>5.8823529411764705E-2</v>
      </c>
      <c r="O76" s="1">
        <f>COUNTIFS(Table2[Sub-Sector],Table3[[#This Row],[Sub-Sector]],Table2[% Away From Current Month High],"&lt;=0.05")/Table3[[#This Row],[Count]]</f>
        <v>0.88235294117647056</v>
      </c>
      <c r="P76" s="1">
        <f>COUNTIFS(Table2[Sub-Sector],Table3[[#This Row],[Sub-Sector]],Table2[% Away From 52W High],"&lt;=10")/Table3[[#This Row],[Count]]</f>
        <v>0.17647058823529413</v>
      </c>
      <c r="Q76" s="1">
        <f>COUNTIFS(Table2[Sub-Sector],Table3[[#This Row],[Sub-Sector]],Table2[% Away From 52W Low],"&gt;=10")/Table3[[#This Row],[Count]]</f>
        <v>0.82352941176470584</v>
      </c>
      <c r="R76" s="1">
        <f>COUNTIFS(Table2[Sub-Sector],Table3[[#This Row],[Sub-Sector]],Table2[% Price above 20 EMA],"&gt;=0")/Table3[[#This Row],[Count]]</f>
        <v>0.58823529411764708</v>
      </c>
      <c r="S76" s="1">
        <f>COUNTIFS(Table2[Sub-Sector],Table3[[#This Row],[Sub-Sector]],Table2[% Price above 50 EMA],"&gt;=0")/Table3[[#This Row],[Count]]</f>
        <v>0.35294117647058826</v>
      </c>
      <c r="T76" s="1">
        <f>COUNTIFS(Table2[Sub-Sector],Table3[[#This Row],[Sub-Sector]],Table2[% Price above 200 EMA],"&gt;=0")/Table3[[#This Row],[Count]]</f>
        <v>0.47058823529411764</v>
      </c>
      <c r="U76" s="1">
        <f>COUNTIFS(Table2[Sub-Sector],Table3[[#This Row],[Sub-Sector]],Table2[Rate of Change - Zone],"Positive")/Table3[[#This Row],[Count]]</f>
        <v>0.41176470588235292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428.5</v>
      </c>
      <c r="X76">
        <f>_xlfn.RANK.AVG(Table3[[#This Row],[Score]],Table3[Score],1)</f>
        <v>62.5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6">
        <f>_xlfn.RANK.AVG(Table3[[#This Row],[Score 2 ]],Table3[[Score 2 ]],1)</f>
        <v>75</v>
      </c>
    </row>
    <row r="77" spans="1:26" x14ac:dyDescent="0.3">
      <c r="A77" t="s">
        <v>261</v>
      </c>
      <c r="B77">
        <f>COUNTIFS(Table2[Sub-Sector],Table3[[#This Row],[Sub-Sector]])</f>
        <v>2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0.5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</v>
      </c>
      <c r="H77" s="1">
        <f>COUNTIFS(Table2[Sub-Sector],Table3[[#This Row],[Sub-Sector]],Table2[RSI Exponential â€“ 14D],"&gt;=50")/Table3[[#This Row],[Count]]</f>
        <v>0.5</v>
      </c>
      <c r="I77" s="1">
        <f>COUNTIFS(Table2[Sub-Sector],Table3[[#This Row],[Sub-Sector]],Table2[Relative Volume],"&gt;=1")/Table3[[#This Row],[Count]]</f>
        <v>0.5</v>
      </c>
      <c r="J77" s="1">
        <f>COUNTIFS(Table2[Sub-Sector],Table3[[#This Row],[Sub-Sector]],Table2[% Away From Day Low],"&gt;=0.05")/Table3[[#This Row],[Count]]</f>
        <v>0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</v>
      </c>
      <c r="O77" s="1">
        <f>COUNTIFS(Table2[Sub-Sector],Table3[[#This Row],[Sub-Sector]],Table2[% Away From Current Month High],"&lt;=0.05")/Table3[[#This Row],[Count]]</f>
        <v>1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1</v>
      </c>
      <c r="R77" s="1">
        <f>COUNTIFS(Table2[Sub-Sector],Table3[[#This Row],[Sub-Sector]],Table2[% Price above 20 EMA],"&gt;=0")/Table3[[#This Row],[Count]]</f>
        <v>0.5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0.5</v>
      </c>
      <c r="U77" s="1">
        <f>COUNTIFS(Table2[Sub-Sector],Table3[[#This Row],[Sub-Sector]],Table2[Rate of Change - Zone],"Positive")/Table3[[#This Row],[Count]]</f>
        <v>0.5</v>
      </c>
      <c r="V77" s="1">
        <f>COUNTIFS(Table2[Sub-Sector],Table3[[#This Row],[Sub-Sector]],Table2[Sharpe Ratio],"&gt;=0.10")/Table3[[#This Row],[Count]]</f>
        <v>0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477.5</v>
      </c>
      <c r="X77">
        <f>_xlfn.RANK.AVG(Table3[[#This Row],[Score]],Table3[Score],1)</f>
        <v>75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258.5</v>
      </c>
      <c r="Z77">
        <f>_xlfn.RANK.AVG(Table3[[#This Row],[Score 2 ]],Table3[[Score 2 ]],1)</f>
        <v>75</v>
      </c>
    </row>
    <row r="78" spans="1:26" x14ac:dyDescent="0.3">
      <c r="A78" t="s">
        <v>545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0.75</v>
      </c>
      <c r="H78" s="1">
        <f>COUNTIFS(Table2[Sub-Sector],Table3[[#This Row],[Sub-Sector]],Table2[RSI Exponential â€“ 14D],"&gt;=50")/Table3[[#This Row],[Count]]</f>
        <v>0</v>
      </c>
      <c r="I78" s="1">
        <f>COUNTIFS(Table2[Sub-Sector],Table3[[#This Row],[Sub-Sector]],Table2[Relative Volume],"&gt;=1")/Table3[[#This Row],[Count]]</f>
        <v>0.5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1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0.75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0.75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0.75</v>
      </c>
      <c r="U78" s="1">
        <f>COUNTIFS(Table2[Sub-Sector],Table3[[#This Row],[Sub-Sector]],Table2[Rate of Change - Zone],"Positive")/Table3[[#This Row],[Count]]</f>
        <v>0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552</v>
      </c>
      <c r="X78">
        <f>_xlfn.RANK.AVG(Table3[[#This Row],[Score]],Table3[Score],1)</f>
        <v>92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260.5</v>
      </c>
      <c r="Z78">
        <f>_xlfn.RANK.AVG(Table3[[#This Row],[Score 2 ]],Table3[[Score 2 ]],1)</f>
        <v>77</v>
      </c>
    </row>
    <row r="79" spans="1:26" x14ac:dyDescent="0.3">
      <c r="A79" t="s">
        <v>18</v>
      </c>
      <c r="B79">
        <f>COUNTIFS(Table2[Sub-Sector],Table3[[#This Row],[Sub-Sector]])</f>
        <v>6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0</v>
      </c>
      <c r="G79" s="1">
        <f>COUNTIFS(Table2[Sub-Sector],Table3[[#This Row],[Sub-Sector]],Table2[1Y Return vs Nifty],"&gt;=10")/Table3[[#This Row],[Count]]</f>
        <v>0.66666666666666663</v>
      </c>
      <c r="H79" s="1">
        <f>COUNTIFS(Table2[Sub-Sector],Table3[[#This Row],[Sub-Sector]],Table2[RSI Exponential â€“ 14D],"&gt;=50")/Table3[[#This Row],[Count]]</f>
        <v>0.16666666666666666</v>
      </c>
      <c r="I79" s="1">
        <f>COUNTIFS(Table2[Sub-Sector],Table3[[#This Row],[Sub-Sector]],Table2[Relative Volume],"&gt;=1")/Table3[[#This Row],[Count]]</f>
        <v>0.5</v>
      </c>
      <c r="J79" s="1">
        <f>COUNTIFS(Table2[Sub-Sector],Table3[[#This Row],[Sub-Sector]],Table2[% Away From Day Low],"&gt;=0.05")/Table3[[#This Row],[Count]]</f>
        <v>0.16666666666666666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0.16666666666666666</v>
      </c>
      <c r="M79" s="1">
        <f>COUNTIFS(Table2[Sub-Sector],Table3[[#This Row],[Sub-Sector]],Table2[% Away From Current Week High],"&lt;=0.05")/Table3[[#This Row],[Count]]</f>
        <v>1</v>
      </c>
      <c r="N79" s="1">
        <f>COUNTIFS(Table2[Sub-Sector],Table3[[#This Row],[Sub-Sector]],Table2[% Away From Current Month Low],"&gt;=0.05")/Table3[[#This Row],[Count]]</f>
        <v>0.16666666666666666</v>
      </c>
      <c r="O79" s="1">
        <f>COUNTIFS(Table2[Sub-Sector],Table3[[#This Row],[Sub-Sector]],Table2[% Away From Current Month High],"&lt;=0.05")/Table3[[#This Row],[Count]]</f>
        <v>1</v>
      </c>
      <c r="P79" s="1">
        <f>COUNTIFS(Table2[Sub-Sector],Table3[[#This Row],[Sub-Sector]],Table2[% Away From 52W High],"&lt;=10")/Table3[[#This Row],[Count]]</f>
        <v>0</v>
      </c>
      <c r="Q79" s="1">
        <f>COUNTIFS(Table2[Sub-Sector],Table3[[#This Row],[Sub-Sector]],Table2[% Away From 52W Low],"&gt;=10")/Table3[[#This Row],[Count]]</f>
        <v>1</v>
      </c>
      <c r="R79" s="1">
        <f>COUNTIFS(Table2[Sub-Sector],Table3[[#This Row],[Sub-Sector]],Table2[% Price above 20 EMA],"&gt;=0")/Table3[[#This Row],[Count]]</f>
        <v>0.16666666666666666</v>
      </c>
      <c r="S79" s="1">
        <f>COUNTIFS(Table2[Sub-Sector],Table3[[#This Row],[Sub-Sector]],Table2[% Price above 50 EMA],"&gt;=0")/Table3[[#This Row],[Count]]</f>
        <v>0</v>
      </c>
      <c r="T79" s="1">
        <f>COUNTIFS(Table2[Sub-Sector],Table3[[#This Row],[Sub-Sector]],Table2[% Price above 200 EMA],"&gt;=0")/Table3[[#This Row],[Count]]</f>
        <v>0.33333333333333331</v>
      </c>
      <c r="U79" s="1">
        <f>COUNTIFS(Table2[Sub-Sector],Table3[[#This Row],[Sub-Sector]],Table2[Rate of Change - Zone],"Positive")/Table3[[#This Row],[Count]]</f>
        <v>0</v>
      </c>
      <c r="V79" s="1">
        <f>COUNTIFS(Table2[Sub-Sector],Table3[[#This Row],[Sub-Sector]],Table2[Sharpe Ratio],"&gt;=0.10")/Table3[[#This Row],[Count]]</f>
        <v>0.33333333333333331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79">
        <f>_xlfn.RANK.AVG(Table3[[#This Row],[Score]],Table3[Score],1)</f>
        <v>93.5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266</v>
      </c>
      <c r="Z79">
        <f>_xlfn.RANK.AVG(Table3[[#This Row],[Score 2 ]],Table3[[Score 2 ]],1)</f>
        <v>78</v>
      </c>
    </row>
    <row r="80" spans="1:26" x14ac:dyDescent="0.3">
      <c r="A80" t="s">
        <v>105</v>
      </c>
      <c r="B80">
        <f>COUNTIFS(Table2[Sub-Sector],Table3[[#This Row],[Sub-Sector]])</f>
        <v>4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0.25</v>
      </c>
      <c r="E80" s="1">
        <f>COUNTIFS(Table2[Sub-Sector],Table3[[#This Row],[Sub-Sector]],Table2[1M Return vs Nifty],"&gt;=5")/Table3[[#This Row],[Count]]</f>
        <v>0</v>
      </c>
      <c r="F80" s="1">
        <f>COUNTIFS(Table2[Sub-Sector],Table3[[#This Row],[Sub-Sector]],Table2[6M Return vs Nifty],"&gt;=10")/Table3[[#This Row],[Count]]</f>
        <v>0</v>
      </c>
      <c r="G80" s="1">
        <f>COUNTIFS(Table2[Sub-Sector],Table3[[#This Row],[Sub-Sector]],Table2[1Y Return vs Nifty],"&gt;=10")/Table3[[#This Row],[Count]]</f>
        <v>1</v>
      </c>
      <c r="H80" s="1">
        <f>COUNTIFS(Table2[Sub-Sector],Table3[[#This Row],[Sub-Sector]],Table2[RSI Exponential â€“ 14D],"&gt;=50")/Table3[[#This Row],[Count]]</f>
        <v>0</v>
      </c>
      <c r="I80" s="1">
        <f>COUNTIFS(Table2[Sub-Sector],Table3[[#This Row],[Sub-Sector]],Table2[Relative Volume],"&gt;=1")/Table3[[#This Row],[Count]]</f>
        <v>0.25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</v>
      </c>
      <c r="M80" s="1">
        <f>COUNTIFS(Table2[Sub-Sector],Table3[[#This Row],[Sub-Sector]],Table2[% Away From Current Week High],"&lt;=0.05")/Table3[[#This Row],[Count]]</f>
        <v>0.75</v>
      </c>
      <c r="N80" s="1">
        <f>COUNTIFS(Table2[Sub-Sector],Table3[[#This Row],[Sub-Sector]],Table2[% Away From Current Month Low],"&gt;=0.05")/Table3[[#This Row],[Count]]</f>
        <v>0</v>
      </c>
      <c r="O80" s="1">
        <f>COUNTIFS(Table2[Sub-Sector],Table3[[#This Row],[Sub-Sector]],Table2[% Away From Current Month High],"&lt;=0.05")/Table3[[#This Row],[Count]]</f>
        <v>0.75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</v>
      </c>
      <c r="S80" s="1">
        <f>COUNTIFS(Table2[Sub-Sector],Table3[[#This Row],[Sub-Sector]],Table2[% Price above 50 EMA],"&gt;=0")/Table3[[#This Row],[Count]]</f>
        <v>0</v>
      </c>
      <c r="T80" s="1">
        <f>COUNTIFS(Table2[Sub-Sector],Table3[[#This Row],[Sub-Sector]],Table2[% Price above 200 EMA],"&gt;=0")/Table3[[#This Row],[Count]]</f>
        <v>0.25</v>
      </c>
      <c r="U80" s="1">
        <f>COUNTIFS(Table2[Sub-Sector],Table3[[#This Row],[Sub-Sector]],Table2[Rate of Change - Zone],"Positive")/Table3[[#This Row],[Count]]</f>
        <v>0</v>
      </c>
      <c r="V80" s="1">
        <f>COUNTIFS(Table2[Sub-Sector],Table3[[#This Row],[Sub-Sector]],Table2[Sharpe Ratio],"&gt;=0.10")/Table3[[#This Row],[Count]]</f>
        <v>0.75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521.5</v>
      </c>
      <c r="X80">
        <f>_xlfn.RANK.AVG(Table3[[#This Row],[Score]],Table3[Score],1)</f>
        <v>88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80">
        <f>_xlfn.RANK.AVG(Table3[[#This Row],[Score 2 ]],Table3[[Score 2 ]],1)</f>
        <v>79</v>
      </c>
    </row>
    <row r="81" spans="1:26" x14ac:dyDescent="0.3">
      <c r="A81" t="s">
        <v>80</v>
      </c>
      <c r="B81">
        <f>COUNTIFS(Table2[Sub-Sector],Table3[[#This Row],[Sub-Sector]])</f>
        <v>3</v>
      </c>
      <c r="C81" s="1">
        <f>COUNTIFS(Table2[Sub-Sector],Table3[[#This Row],[Sub-Sector]],Table2[Uptrend],"Uptrend")/Table3[[#This Row],[Count]]</f>
        <v>0.33333333333333331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0.33333333333333331</v>
      </c>
      <c r="G81" s="1">
        <f>COUNTIFS(Table2[Sub-Sector],Table3[[#This Row],[Sub-Sector]],Table2[1Y Return vs Nifty],"&gt;=10")/Table3[[#This Row],[Count]]</f>
        <v>1</v>
      </c>
      <c r="H81" s="1">
        <f>COUNTIFS(Table2[Sub-Sector],Table3[[#This Row],[Sub-Sector]],Table2[RSI Exponential â€“ 14D],"&gt;=50")/Table3[[#This Row],[Count]]</f>
        <v>0</v>
      </c>
      <c r="I81" s="1">
        <f>COUNTIFS(Table2[Sub-Sector],Table3[[#This Row],[Sub-Sector]],Table2[Relative Volume],"&gt;=1")/Table3[[#This Row],[Count]]</f>
        <v>0</v>
      </c>
      <c r="J81" s="1">
        <f>COUNTIFS(Table2[Sub-Sector],Table3[[#This Row],[Sub-Sector]],Table2[% Away From Day Low],"&gt;=0.05")/Table3[[#This Row],[Count]]</f>
        <v>0</v>
      </c>
      <c r="K81" s="1">
        <f>COUNTIFS(Table2[Sub-Sector],Table3[[#This Row],[Sub-Sector]],Table2[% Away From Day High],"&lt;=0.05")/Table3[[#This Row],[Count]]</f>
        <v>0.66666666666666663</v>
      </c>
      <c r="L81" s="1">
        <f>COUNTIFS(Table2[Sub-Sector],Table3[[#This Row],[Sub-Sector]],Table2[% Away From Current Week Low],"&gt;=0.05")/Table3[[#This Row],[Count]]</f>
        <v>0</v>
      </c>
      <c r="M81" s="1">
        <f>COUNTIFS(Table2[Sub-Sector],Table3[[#This Row],[Sub-Sector]],Table2[% Away From Current Week High],"&lt;=0.05")/Table3[[#This Row],[Count]]</f>
        <v>0.66666666666666663</v>
      </c>
      <c r="N81" s="1">
        <f>COUNTIFS(Table2[Sub-Sector],Table3[[#This Row],[Sub-Sector]],Table2[% Away From Current Month Low],"&gt;=0.05")/Table3[[#This Row],[Count]]</f>
        <v>0</v>
      </c>
      <c r="O81" s="1">
        <f>COUNTIFS(Table2[Sub-Sector],Table3[[#This Row],[Sub-Sector]],Table2[% Away From Current Month High],"&lt;=0.05")/Table3[[#This Row],[Count]]</f>
        <v>0.66666666666666663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1</v>
      </c>
      <c r="R81" s="1">
        <f>COUNTIFS(Table2[Sub-Sector],Table3[[#This Row],[Sub-Sector]],Table2[% Price above 20 EMA],"&gt;=0")/Table3[[#This Row],[Count]]</f>
        <v>0</v>
      </c>
      <c r="S81" s="1">
        <f>COUNTIFS(Table2[Sub-Sector],Table3[[#This Row],[Sub-Sector]],Table2[% Price above 50 EMA],"&gt;=0")/Table3[[#This Row],[Count]]</f>
        <v>0</v>
      </c>
      <c r="T81" s="1">
        <f>COUNTIFS(Table2[Sub-Sector],Table3[[#This Row],[Sub-Sector]],Table2[% Price above 200 EMA],"&gt;=0")/Table3[[#This Row],[Count]]</f>
        <v>1</v>
      </c>
      <c r="U81" s="1">
        <f>COUNTIFS(Table2[Sub-Sector],Table3[[#This Row],[Sub-Sector]],Table2[Rate of Change - Zone],"Positive")/Table3[[#This Row],[Count]]</f>
        <v>0</v>
      </c>
      <c r="V81" s="1">
        <f>COUNTIFS(Table2[Sub-Sector],Table3[[#This Row],[Sub-Sector]],Table2[Sharpe Ratio],"&gt;=0.10")/Table3[[#This Row],[Count]]</f>
        <v>0.66666666666666663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81">
        <f>_xlfn.RANK.AVG(Table3[[#This Row],[Score]],Table3[Score],1)</f>
        <v>79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270.5</v>
      </c>
      <c r="Z81">
        <f>_xlfn.RANK.AVG(Table3[[#This Row],[Score 2 ]],Table3[[Score 2 ]],1)</f>
        <v>80</v>
      </c>
    </row>
    <row r="82" spans="1:26" x14ac:dyDescent="0.3">
      <c r="A82" t="s">
        <v>37</v>
      </c>
      <c r="B82">
        <f>COUNTIFS(Table2[Sub-Sector],Table3[[#This Row],[Sub-Sector]])</f>
        <v>3</v>
      </c>
      <c r="C82" s="1">
        <f>COUNTIFS(Table2[Sub-Sector],Table3[[#This Row],[Sub-Sector]],Table2[Uptrend],"Uptrend")/Table3[[#This Row],[Count]]</f>
        <v>0.33333333333333331</v>
      </c>
      <c r="D82" s="1">
        <f>COUNTIFS(Table2[Sub-Sector],Table3[[#This Row],[Sub-Sector]],Table2[1W Return vs Nifty],"&gt;=5")/Table3[[#This Row],[Count]]</f>
        <v>0.66666666666666663</v>
      </c>
      <c r="E82" s="1">
        <f>COUNTIFS(Table2[Sub-Sector],Table3[[#This Row],[Sub-Sector]],Table2[1M Return vs Nifty],"&gt;=5")/Table3[[#This Row],[Count]]</f>
        <v>0.33333333333333331</v>
      </c>
      <c r="F82" s="1">
        <f>COUNTIFS(Table2[Sub-Sector],Table3[[#This Row],[Sub-Sector]],Table2[6M Return vs Nifty],"&gt;=10")/Table3[[#This Row],[Count]]</f>
        <v>0.33333333333333331</v>
      </c>
      <c r="G82" s="1">
        <f>COUNTIFS(Table2[Sub-Sector],Table3[[#This Row],[Sub-Sector]],Table2[1Y Return vs Nifty],"&gt;=10")/Table3[[#This Row],[Count]]</f>
        <v>0.33333333333333331</v>
      </c>
      <c r="H82" s="1">
        <f>COUNTIFS(Table2[Sub-Sector],Table3[[#This Row],[Sub-Sector]],Table2[RSI Exponential â€“ 14D],"&gt;=50")/Table3[[#This Row],[Count]]</f>
        <v>0.33333333333333331</v>
      </c>
      <c r="I82" s="1">
        <f>COUNTIFS(Table2[Sub-Sector],Table3[[#This Row],[Sub-Sector]],Table2[Relative Volume],"&gt;=1")/Table3[[#This Row],[Count]]</f>
        <v>0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</v>
      </c>
      <c r="M82" s="1">
        <f>COUNTIFS(Table2[Sub-Sector],Table3[[#This Row],[Sub-Sector]],Table2[% Away From Current Week High],"&lt;=0.05")/Table3[[#This Row],[Count]]</f>
        <v>0.66666666666666663</v>
      </c>
      <c r="N82" s="1">
        <f>COUNTIFS(Table2[Sub-Sector],Table3[[#This Row],[Sub-Sector]],Table2[% Away From Current Month Low],"&gt;=0.05")/Table3[[#This Row],[Count]]</f>
        <v>0</v>
      </c>
      <c r="O82" s="1">
        <f>COUNTIFS(Table2[Sub-Sector],Table3[[#This Row],[Sub-Sector]],Table2[% Away From Current Month High],"&lt;=0.05")/Table3[[#This Row],[Count]]</f>
        <v>0.66666666666666663</v>
      </c>
      <c r="P82" s="1">
        <f>COUNTIFS(Table2[Sub-Sector],Table3[[#This Row],[Sub-Sector]],Table2[% Away From 52W High],"&lt;=10")/Table3[[#This Row],[Count]]</f>
        <v>0</v>
      </c>
      <c r="Q82" s="1">
        <f>COUNTIFS(Table2[Sub-Sector],Table3[[#This Row],[Sub-Sector]],Table2[% Away From 52W Low],"&gt;=10")/Table3[[#This Row],[Count]]</f>
        <v>1</v>
      </c>
      <c r="R82" s="1">
        <f>COUNTIFS(Table2[Sub-Sector],Table3[[#This Row],[Sub-Sector]],Table2[% Price above 20 EMA],"&gt;=0")/Table3[[#This Row],[Count]]</f>
        <v>0.33333333333333331</v>
      </c>
      <c r="S82" s="1">
        <f>COUNTIFS(Table2[Sub-Sector],Table3[[#This Row],[Sub-Sector]],Table2[% Price above 50 EMA],"&gt;=0")/Table3[[#This Row],[Count]]</f>
        <v>0.33333333333333331</v>
      </c>
      <c r="T82" s="1">
        <f>COUNTIFS(Table2[Sub-Sector],Table3[[#This Row],[Sub-Sector]],Table2[% Price above 200 EMA],"&gt;=0")/Table3[[#This Row],[Count]]</f>
        <v>0.66666666666666663</v>
      </c>
      <c r="U82" s="1">
        <f>COUNTIFS(Table2[Sub-Sector],Table3[[#This Row],[Sub-Sector]],Table2[Rate of Change - Zone],"Positive")/Table3[[#This Row],[Count]]</f>
        <v>0.33333333333333331</v>
      </c>
      <c r="V82" s="1">
        <f>COUNTIFS(Table2[Sub-Sector],Table3[[#This Row],[Sub-Sector]],Table2[Sharpe Ratio],"&gt;=0.10")/Table3[[#This Row],[Count]]</f>
        <v>0.66666666666666663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363</v>
      </c>
      <c r="X82">
        <f>_xlfn.RANK.AVG(Table3[[#This Row],[Score]],Table3[Score],1)</f>
        <v>42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271.5</v>
      </c>
      <c r="Z82">
        <f>_xlfn.RANK.AVG(Table3[[#This Row],[Score 2 ]],Table3[[Score 2 ]],1)</f>
        <v>81</v>
      </c>
    </row>
    <row r="83" spans="1:26" x14ac:dyDescent="0.3">
      <c r="A83" t="s">
        <v>475</v>
      </c>
      <c r="B83">
        <f>COUNTIFS(Table2[Sub-Sector],Table3[[#This Row],[Sub-Sector]])</f>
        <v>17</v>
      </c>
      <c r="C83" s="1">
        <f>COUNTIFS(Table2[Sub-Sector],Table3[[#This Row],[Sub-Sector]],Table2[Uptrend],"Uptrend")/Table3[[#This Row],[Count]]</f>
        <v>0.23529411764705882</v>
      </c>
      <c r="D83" s="1">
        <f>COUNTIFS(Table2[Sub-Sector],Table3[[#This Row],[Sub-Sector]],Table2[1W Return vs Nifty],"&gt;=5")/Table3[[#This Row],[Count]]</f>
        <v>0.35294117647058826</v>
      </c>
      <c r="E83" s="1">
        <f>COUNTIFS(Table2[Sub-Sector],Table3[[#This Row],[Sub-Sector]],Table2[1M Return vs Nifty],"&gt;=5")/Table3[[#This Row],[Count]]</f>
        <v>0.11764705882352941</v>
      </c>
      <c r="F83" s="1">
        <f>COUNTIFS(Table2[Sub-Sector],Table3[[#This Row],[Sub-Sector]],Table2[6M Return vs Nifty],"&gt;=10")/Table3[[#This Row],[Count]]</f>
        <v>0.17647058823529413</v>
      </c>
      <c r="G83" s="1">
        <f>COUNTIFS(Table2[Sub-Sector],Table3[[#This Row],[Sub-Sector]],Table2[1Y Return vs Nifty],"&gt;=10")/Table3[[#This Row],[Count]]</f>
        <v>0.23529411764705882</v>
      </c>
      <c r="H83" s="1">
        <f>COUNTIFS(Table2[Sub-Sector],Table3[[#This Row],[Sub-Sector]],Table2[RSI Exponential â€“ 14D],"&gt;=50")/Table3[[#This Row],[Count]]</f>
        <v>0.47058823529411764</v>
      </c>
      <c r="I83" s="1">
        <f>COUNTIFS(Table2[Sub-Sector],Table3[[#This Row],[Sub-Sector]],Table2[Relative Volume],"&gt;=1")/Table3[[#This Row],[Count]]</f>
        <v>0.17647058823529413</v>
      </c>
      <c r="J83" s="1">
        <f>COUNTIFS(Table2[Sub-Sector],Table3[[#This Row],[Sub-Sector]],Table2[% Away From Day Low],"&gt;=0.05")/Table3[[#This Row],[Count]]</f>
        <v>5.8823529411764705E-2</v>
      </c>
      <c r="K83" s="1">
        <f>COUNTIFS(Table2[Sub-Sector],Table3[[#This Row],[Sub-Sector]],Table2[% Away From Day High],"&lt;=0.05")/Table3[[#This Row],[Count]]</f>
        <v>0.94117647058823528</v>
      </c>
      <c r="L83" s="1">
        <f>COUNTIFS(Table2[Sub-Sector],Table3[[#This Row],[Sub-Sector]],Table2[% Away From Current Week Low],"&gt;=0.05")/Table3[[#This Row],[Count]]</f>
        <v>5.8823529411764705E-2</v>
      </c>
      <c r="M83" s="1">
        <f>COUNTIFS(Table2[Sub-Sector],Table3[[#This Row],[Sub-Sector]],Table2[% Away From Current Week High],"&lt;=0.05")/Table3[[#This Row],[Count]]</f>
        <v>0.88235294117647056</v>
      </c>
      <c r="N83" s="1">
        <f>COUNTIFS(Table2[Sub-Sector],Table3[[#This Row],[Sub-Sector]],Table2[% Away From Current Month Low],"&gt;=0.05")/Table3[[#This Row],[Count]]</f>
        <v>5.8823529411764705E-2</v>
      </c>
      <c r="O83" s="1">
        <f>COUNTIFS(Table2[Sub-Sector],Table3[[#This Row],[Sub-Sector]],Table2[% Away From Current Month High],"&lt;=0.05")/Table3[[#This Row],[Count]]</f>
        <v>0.88235294117647056</v>
      </c>
      <c r="P83" s="1">
        <f>COUNTIFS(Table2[Sub-Sector],Table3[[#This Row],[Sub-Sector]],Table2[% Away From 52W High],"&lt;=10")/Table3[[#This Row],[Count]]</f>
        <v>5.8823529411764705E-2</v>
      </c>
      <c r="Q83" s="1">
        <f>COUNTIFS(Table2[Sub-Sector],Table3[[#This Row],[Sub-Sector]],Table2[% Away From 52W Low],"&gt;=10")/Table3[[#This Row],[Count]]</f>
        <v>0.82352941176470584</v>
      </c>
      <c r="R83" s="1">
        <f>COUNTIFS(Table2[Sub-Sector],Table3[[#This Row],[Sub-Sector]],Table2[% Price above 20 EMA],"&gt;=0")/Table3[[#This Row],[Count]]</f>
        <v>0.35294117647058826</v>
      </c>
      <c r="S83" s="1">
        <f>COUNTIFS(Table2[Sub-Sector],Table3[[#This Row],[Sub-Sector]],Table2[% Price above 50 EMA],"&gt;=0")/Table3[[#This Row],[Count]]</f>
        <v>0.29411764705882354</v>
      </c>
      <c r="T83" s="1">
        <f>COUNTIFS(Table2[Sub-Sector],Table3[[#This Row],[Sub-Sector]],Table2[% Price above 200 EMA],"&gt;=0")/Table3[[#This Row],[Count]]</f>
        <v>0.47058823529411764</v>
      </c>
      <c r="U83" s="1">
        <f>COUNTIFS(Table2[Sub-Sector],Table3[[#This Row],[Sub-Sector]],Table2[Rate of Change - Zone],"Positive")/Table3[[#This Row],[Count]]</f>
        <v>0.17647058823529413</v>
      </c>
      <c r="V83" s="1">
        <f>COUNTIFS(Table2[Sub-Sector],Table3[[#This Row],[Sub-Sector]],Table2[Sharpe Ratio],"&gt;=0.10")/Table3[[#This Row],[Count]]</f>
        <v>0.11764705882352941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440</v>
      </c>
      <c r="X83">
        <f>_xlfn.RANK.AVG(Table3[[#This Row],[Score]],Table3[Score],1)</f>
        <v>67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83">
        <f>_xlfn.RANK.AVG(Table3[[#This Row],[Score 2 ]],Table3[[Score 2 ]],1)</f>
        <v>82</v>
      </c>
    </row>
    <row r="84" spans="1:26" x14ac:dyDescent="0.3">
      <c r="A84" t="s">
        <v>57</v>
      </c>
      <c r="B84">
        <f>COUNTIFS(Table2[Sub-Sector],Table3[[#This Row],[Sub-Sector]])</f>
        <v>4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0.25</v>
      </c>
      <c r="G84" s="1">
        <f>COUNTIFS(Table2[Sub-Sector],Table3[[#This Row],[Sub-Sector]],Table2[1Y Return vs Nifty],"&gt;=10")/Table3[[#This Row],[Count]]</f>
        <v>1</v>
      </c>
      <c r="H84" s="1">
        <f>COUNTIFS(Table2[Sub-Sector],Table3[[#This Row],[Sub-Sector]],Table2[RSI Exponential â€“ 14D],"&gt;=50")/Table3[[#This Row],[Count]]</f>
        <v>0.25</v>
      </c>
      <c r="I84" s="1">
        <f>COUNTIFS(Table2[Sub-Sector],Table3[[#This Row],[Sub-Sector]],Table2[Relative Volume],"&gt;=1")/Table3[[#This Row],[Count]]</f>
        <v>0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1</v>
      </c>
      <c r="L84" s="1">
        <f>COUNTIFS(Table2[Sub-Sector],Table3[[#This Row],[Sub-Sector]],Table2[% Away From Current Week Low],"&gt;=0.05")/Table3[[#This Row],[Count]]</f>
        <v>0</v>
      </c>
      <c r="M84" s="1">
        <f>COUNTIFS(Table2[Sub-Sector],Table3[[#This Row],[Sub-Sector]],Table2[% Away From Current Week High],"&lt;=0.05")/Table3[[#This Row],[Count]]</f>
        <v>0.75</v>
      </c>
      <c r="N84" s="1">
        <f>COUNTIFS(Table2[Sub-Sector],Table3[[#This Row],[Sub-Sector]],Table2[% Away From Current Month Low],"&gt;=0.05")/Table3[[#This Row],[Count]]</f>
        <v>0</v>
      </c>
      <c r="O84" s="1">
        <f>COUNTIFS(Table2[Sub-Sector],Table3[[#This Row],[Sub-Sector]],Table2[% Away From Current Month High],"&lt;=0.05")/Table3[[#This Row],[Count]]</f>
        <v>0.75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0.75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571.5</v>
      </c>
      <c r="X84">
        <f>_xlfn.RANK.AVG(Table3[[#This Row],[Score]],Table3[Score],1)</f>
        <v>96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84">
        <f>_xlfn.RANK.AVG(Table3[[#This Row],[Score 2 ]],Table3[[Score 2 ]],1)</f>
        <v>83</v>
      </c>
    </row>
    <row r="85" spans="1:26" x14ac:dyDescent="0.3">
      <c r="A85" t="s">
        <v>556</v>
      </c>
      <c r="B85">
        <f>COUNTIFS(Table2[Sub-Sector],Table3[[#This Row],[Sub-Sector]])</f>
        <v>5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0.8</v>
      </c>
      <c r="E85" s="1">
        <f>COUNTIFS(Table2[Sub-Sector],Table3[[#This Row],[Sub-Sector]],Table2[1M Return vs Nifty],"&gt;=5")/Table3[[#This Row],[Count]]</f>
        <v>0.2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0.2</v>
      </c>
      <c r="H85" s="1">
        <f>COUNTIFS(Table2[Sub-Sector],Table3[[#This Row],[Sub-Sector]],Table2[RSI Exponential â€“ 14D],"&gt;=50")/Table3[[#This Row],[Count]]</f>
        <v>0.4</v>
      </c>
      <c r="I85" s="1">
        <f>COUNTIFS(Table2[Sub-Sector],Table3[[#This Row],[Sub-Sector]],Table2[Relative Volume],"&gt;=1")/Table3[[#This Row],[Count]]</f>
        <v>0.2</v>
      </c>
      <c r="J85" s="1">
        <f>COUNTIFS(Table2[Sub-Sector],Table3[[#This Row],[Sub-Sector]],Table2[% Away From Day Low],"&gt;=0.05")/Table3[[#This Row],[Count]]</f>
        <v>0</v>
      </c>
      <c r="K85" s="1">
        <f>COUNTIFS(Table2[Sub-Sector],Table3[[#This Row],[Sub-Sector]],Table2[% Away From Day High],"&lt;=0.05")/Table3[[#This Row],[Count]]</f>
        <v>0.8</v>
      </c>
      <c r="L85" s="1">
        <f>COUNTIFS(Table2[Sub-Sector],Table3[[#This Row],[Sub-Sector]],Table2[% Away From Current Week Low],"&gt;=0.05")/Table3[[#This Row],[Count]]</f>
        <v>0</v>
      </c>
      <c r="M85" s="1">
        <f>COUNTIFS(Table2[Sub-Sector],Table3[[#This Row],[Sub-Sector]],Table2[% Away From Current Week High],"&lt;=0.05")/Table3[[#This Row],[Count]]</f>
        <v>0.6</v>
      </c>
      <c r="N85" s="1">
        <f>COUNTIFS(Table2[Sub-Sector],Table3[[#This Row],[Sub-Sector]],Table2[% Away From Current Month Low],"&gt;=0.05")/Table3[[#This Row],[Count]]</f>
        <v>0</v>
      </c>
      <c r="O85" s="1">
        <f>COUNTIFS(Table2[Sub-Sector],Table3[[#This Row],[Sub-Sector]],Table2[% Away From Current Month High],"&lt;=0.05")/Table3[[#This Row],[Count]]</f>
        <v>0.6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1</v>
      </c>
      <c r="R85" s="1">
        <f>COUNTIFS(Table2[Sub-Sector],Table3[[#This Row],[Sub-Sector]],Table2[% Price above 20 EMA],"&gt;=0")/Table3[[#This Row],[Count]]</f>
        <v>0.2</v>
      </c>
      <c r="S85" s="1">
        <f>COUNTIFS(Table2[Sub-Sector],Table3[[#This Row],[Sub-Sector]],Table2[% Price above 50 EMA],"&gt;=0")/Table3[[#This Row],[Count]]</f>
        <v>0.2</v>
      </c>
      <c r="T85" s="1">
        <f>COUNTIFS(Table2[Sub-Sector],Table3[[#This Row],[Sub-Sector]],Table2[% Price above 200 EMA],"&gt;=0")/Table3[[#This Row],[Count]]</f>
        <v>0.4</v>
      </c>
      <c r="U85" s="1">
        <f>COUNTIFS(Table2[Sub-Sector],Table3[[#This Row],[Sub-Sector]],Table2[Rate of Change - Zone],"Positive")/Table3[[#This Row],[Count]]</f>
        <v>0.4</v>
      </c>
      <c r="V85" s="1">
        <f>COUNTIFS(Table2[Sub-Sector],Table3[[#This Row],[Sub-Sector]],Table2[Sharpe Ratio],"&gt;=0.10")/Table3[[#This Row],[Count]]</f>
        <v>0.4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436.5</v>
      </c>
      <c r="X85">
        <f>_xlfn.RANK.AVG(Table3[[#This Row],[Score]],Table3[Score],1)</f>
        <v>65.5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280.5</v>
      </c>
      <c r="Z85">
        <f>_xlfn.RANK.AVG(Table3[[#This Row],[Score 2 ]],Table3[[Score 2 ]],1)</f>
        <v>84</v>
      </c>
    </row>
    <row r="86" spans="1:26" x14ac:dyDescent="0.3">
      <c r="A86" t="s">
        <v>418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0.16666666666666666</v>
      </c>
      <c r="G86" s="1">
        <f>COUNTIFS(Table2[Sub-Sector],Table3[[#This Row],[Sub-Sector]],Table2[1Y Return vs Nifty],"&gt;=10")/Table3[[#This Row],[Count]]</f>
        <v>0.16666666666666666</v>
      </c>
      <c r="H86" s="1">
        <f>COUNTIFS(Table2[Sub-Sector],Table3[[#This Row],[Sub-Sector]],Table2[RSI Exponential â€“ 14D],"&gt;=50")/Table3[[#This Row],[Count]]</f>
        <v>0.16666666666666666</v>
      </c>
      <c r="I86" s="1">
        <f>COUNTIFS(Table2[Sub-Sector],Table3[[#This Row],[Sub-Sector]],Table2[Relative Volume],"&gt;=1")/Table3[[#This Row],[Count]]</f>
        <v>0.16666666666666666</v>
      </c>
      <c r="J86" s="1">
        <f>COUNTIFS(Table2[Sub-Sector],Table3[[#This Row],[Sub-Sector]],Table2[% Away From Day Low],"&gt;=0.05")/Table3[[#This Row],[Count]]</f>
        <v>0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</v>
      </c>
      <c r="M86" s="1">
        <f>COUNTIFS(Table2[Sub-Sector],Table3[[#This Row],[Sub-Sector]],Table2[% Away From Current Week High],"&lt;=0.05")/Table3[[#This Row],[Count]]</f>
        <v>1</v>
      </c>
      <c r="N86" s="1">
        <f>COUNTIFS(Table2[Sub-Sector],Table3[[#This Row],[Sub-Sector]],Table2[% Away From Current Month Low],"&gt;=0.05")/Table3[[#This Row],[Count]]</f>
        <v>0</v>
      </c>
      <c r="O86" s="1">
        <f>COUNTIFS(Table2[Sub-Sector],Table3[[#This Row],[Sub-Sector]],Table2[% Away From Current Month High],"&lt;=0.05")/Table3[[#This Row],[Count]]</f>
        <v>1</v>
      </c>
      <c r="P86" s="1">
        <f>COUNTIFS(Table2[Sub-Sector],Table3[[#This Row],[Sub-Sector]],Table2[% Away From 52W High],"&lt;=10")/Table3[[#This Row],[Count]]</f>
        <v>0.16666666666666666</v>
      </c>
      <c r="Q86" s="1">
        <f>COUNTIFS(Table2[Sub-Sector],Table3[[#This Row],[Sub-Sector]],Table2[% Away From 52W Low],"&gt;=10")/Table3[[#This Row],[Count]]</f>
        <v>1</v>
      </c>
      <c r="R86" s="1">
        <f>COUNTIFS(Table2[Sub-Sector],Table3[[#This Row],[Sub-Sector]],Table2[% Price above 20 EMA],"&gt;=0")/Table3[[#This Row],[Count]]</f>
        <v>0.16666666666666666</v>
      </c>
      <c r="S86" s="1">
        <f>COUNTIFS(Table2[Sub-Sector],Table3[[#This Row],[Sub-Sector]],Table2[% Price above 50 EMA],"&gt;=0")/Table3[[#This Row],[Count]]</f>
        <v>0.16666666666666666</v>
      </c>
      <c r="T86" s="1">
        <f>COUNTIFS(Table2[Sub-Sector],Table3[[#This Row],[Sub-Sector]],Table2[% Price above 200 EMA],"&gt;=0")/Table3[[#This Row],[Count]]</f>
        <v>0.33333333333333331</v>
      </c>
      <c r="U86" s="1">
        <f>COUNTIFS(Table2[Sub-Sector],Table3[[#This Row],[Sub-Sector]],Table2[Rate of Change - Zone],"Positive")/Table3[[#This Row],[Count]]</f>
        <v>0.16666666666666666</v>
      </c>
      <c r="V86" s="1">
        <f>COUNTIFS(Table2[Sub-Sector],Table3[[#This Row],[Sub-Sector]],Table2[Sharpe Ratio],"&gt;=0.10")/Table3[[#This Row],[Count]]</f>
        <v>0.5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581.5</v>
      </c>
      <c r="X86">
        <f>_xlfn.RANK.AVG(Table3[[#This Row],[Score]],Table3[Score],1)</f>
        <v>98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290</v>
      </c>
      <c r="Z86">
        <f>_xlfn.RANK.AVG(Table3[[#This Row],[Score 2 ]],Table3[[Score 2 ]],1)</f>
        <v>85</v>
      </c>
    </row>
    <row r="87" spans="1:26" x14ac:dyDescent="0.3">
      <c r="A87" t="s">
        <v>108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0.5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0.5</v>
      </c>
      <c r="G87" s="1">
        <f>COUNTIFS(Table2[Sub-Sector],Table3[[#This Row],[Sub-Sector]],Table2[1Y Return vs Nifty],"&gt;=10")/Table3[[#This Row],[Count]]</f>
        <v>0.5</v>
      </c>
      <c r="H87" s="1">
        <f>COUNTIFS(Table2[Sub-Sector],Table3[[#This Row],[Sub-Sector]],Table2[RSI Exponential â€“ 14D],"&gt;=50")/Table3[[#This Row],[Count]]</f>
        <v>0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0.5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0.5</v>
      </c>
      <c r="P87" s="1">
        <f>COUNTIFS(Table2[Sub-Sector],Table3[[#This Row],[Sub-Sector]],Table2[% Away From 52W High],"&lt;=10")/Table3[[#This Row],[Count]]</f>
        <v>0.5</v>
      </c>
      <c r="Q87" s="1">
        <f>COUNTIFS(Table2[Sub-Sector],Table3[[#This Row],[Sub-Sector]],Table2[% Away From 52W Low],"&gt;=10")/Table3[[#This Row],[Count]]</f>
        <v>0.5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0.5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87">
        <f>_xlfn.RANK.AVG(Table3[[#This Row],[Score]],Table3[Score],1)</f>
        <v>81.5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7">
        <f>_xlfn.RANK.AVG(Table3[[#This Row],[Score 2 ]],Table3[[Score 2 ]],1)</f>
        <v>86.5</v>
      </c>
    </row>
    <row r="88" spans="1:26" x14ac:dyDescent="0.3">
      <c r="A88" t="s">
        <v>1006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0.5</v>
      </c>
      <c r="F88" s="1">
        <f>COUNTIFS(Table2[Sub-Sector],Table3[[#This Row],[Sub-Sector]],Table2[6M Return vs Nifty],"&gt;=10")/Table3[[#This Row],[Count]]</f>
        <v>0.5</v>
      </c>
      <c r="G88" s="1">
        <f>COUNTIFS(Table2[Sub-Sector],Table3[[#This Row],[Sub-Sector]],Table2[1Y Return vs Nifty],"&gt;=10")/Table3[[#This Row],[Count]]</f>
        <v>0.5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</v>
      </c>
      <c r="O88" s="1">
        <f>COUNTIFS(Table2[Sub-Sector],Table3[[#This Row],[Sub-Sector]],Table2[% Away From Current Month High],"&lt;=0.05")/Table3[[#This Row],[Count]]</f>
        <v>1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0.5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512.5</v>
      </c>
      <c r="X88">
        <f>_xlfn.RANK.AVG(Table3[[#This Row],[Score]],Table3[Score],1)</f>
        <v>81.5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293</v>
      </c>
      <c r="Z88">
        <f>_xlfn.RANK.AVG(Table3[[#This Row],[Score 2 ]],Table3[[Score 2 ]],1)</f>
        <v>86.5</v>
      </c>
    </row>
    <row r="89" spans="1:26" x14ac:dyDescent="0.3">
      <c r="A89" t="s">
        <v>438</v>
      </c>
      <c r="B89">
        <f>COUNTIFS(Table2[Sub-Sector],Table3[[#This Row],[Sub-Sector]])</f>
        <v>11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0.36363636363636365</v>
      </c>
      <c r="E89" s="1">
        <f>COUNTIFS(Table2[Sub-Sector],Table3[[#This Row],[Sub-Sector]],Table2[1M Return vs Nifty],"&gt;=5")/Table3[[#This Row],[Count]]</f>
        <v>9.0909090909090912E-2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9.0909090909090912E-2</v>
      </c>
      <c r="H89" s="1">
        <f>COUNTIFS(Table2[Sub-Sector],Table3[[#This Row],[Sub-Sector]],Table2[RSI Exponential â€“ 14D],"&gt;=50")/Table3[[#This Row],[Count]]</f>
        <v>0.18181818181818182</v>
      </c>
      <c r="I89" s="1">
        <f>COUNTIFS(Table2[Sub-Sector],Table3[[#This Row],[Sub-Sector]],Table2[Relative Volume],"&gt;=1")/Table3[[#This Row],[Count]]</f>
        <v>0.18181818181818182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0.81818181818181823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0.54545454545454541</v>
      </c>
      <c r="R89" s="1">
        <f>COUNTIFS(Table2[Sub-Sector],Table3[[#This Row],[Sub-Sector]],Table2[% Price above 20 EMA],"&gt;=0")/Table3[[#This Row],[Count]]</f>
        <v>9.0909090909090912E-2</v>
      </c>
      <c r="S89" s="1">
        <f>COUNTIFS(Table2[Sub-Sector],Table3[[#This Row],[Sub-Sector]],Table2[% Price above 50 EMA],"&gt;=0")/Table3[[#This Row],[Count]]</f>
        <v>9.0909090909090912E-2</v>
      </c>
      <c r="T89" s="1">
        <f>COUNTIFS(Table2[Sub-Sector],Table3[[#This Row],[Sub-Sector]],Table2[% Price above 200 EMA],"&gt;=0")/Table3[[#This Row],[Count]]</f>
        <v>9.0909090909090912E-2</v>
      </c>
      <c r="U89" s="1">
        <f>COUNTIFS(Table2[Sub-Sector],Table3[[#This Row],[Sub-Sector]],Table2[Rate of Change - Zone],"Positive")/Table3[[#This Row],[Count]]</f>
        <v>0.18181818181818182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</v>
      </c>
      <c r="X89">
        <f>_xlfn.RANK.AVG(Table3[[#This Row],[Score]],Table3[Score],1)</f>
        <v>86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312.5</v>
      </c>
      <c r="Z89">
        <f>_xlfn.RANK.AVG(Table3[[#This Row],[Score 2 ]],Table3[[Score 2 ]],1)</f>
        <v>88</v>
      </c>
    </row>
    <row r="90" spans="1:26" x14ac:dyDescent="0.3">
      <c r="A90" t="s">
        <v>111</v>
      </c>
      <c r="B90">
        <f>COUNTIFS(Table2[Sub-Sector],Table3[[#This Row],[Sub-Sector]])</f>
        <v>2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1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0.5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0.5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0">
        <f>_xlfn.RANK.AVG(Table3[[#This Row],[Score]],Table3[Score],1)</f>
        <v>103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0">
        <f>_xlfn.RANK.AVG(Table3[[#This Row],[Score 2 ]],Table3[[Score 2 ]],1)</f>
        <v>92</v>
      </c>
    </row>
    <row r="91" spans="1:26" x14ac:dyDescent="0.3">
      <c r="A91" t="s">
        <v>1043</v>
      </c>
      <c r="B91">
        <f>COUNTIFS(Table2[Sub-Sector],Table3[[#This Row],[Sub-Sector]])</f>
        <v>2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1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0.5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0.5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1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1">
        <f>_xlfn.RANK.AVG(Table3[[#This Row],[Score]],Table3[Score],1)</f>
        <v>103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1">
        <f>_xlfn.RANK.AVG(Table3[[#This Row],[Score 2 ]],Table3[[Score 2 ]],1)</f>
        <v>92</v>
      </c>
    </row>
    <row r="92" spans="1:26" x14ac:dyDescent="0.3">
      <c r="A92" t="s">
        <v>1355</v>
      </c>
      <c r="B92">
        <f>COUNTIFS(Table2[Sub-Sector],Table3[[#This Row],[Sub-Sector]])</f>
        <v>2</v>
      </c>
      <c r="C92" s="1">
        <f>COUNTIFS(Table2[Sub-Sector],Table3[[#This Row],[Sub-Sector]],Table2[Uptrend],"Uptrend")/Table3[[#This Row],[Count]]</f>
        <v>1</v>
      </c>
      <c r="D92" s="1">
        <f>COUNTIFS(Table2[Sub-Sector],Table3[[#This Row],[Sub-Sector]],Table2[1W Return vs Nifty],"&gt;=5")/Table3[[#This Row],[Count]]</f>
        <v>0.5</v>
      </c>
      <c r="E92" s="1">
        <f>COUNTIFS(Table2[Sub-Sector],Table3[[#This Row],[Sub-Sector]],Table2[1M Return vs Nifty],"&gt;=5")/Table3[[#This Row],[Count]]</f>
        <v>0.5</v>
      </c>
      <c r="F92" s="1">
        <f>COUNTIFS(Table2[Sub-Sector],Table3[[#This Row],[Sub-Sector]],Table2[6M Return vs Nifty],"&gt;=10")/Table3[[#This Row],[Count]]</f>
        <v>1</v>
      </c>
      <c r="G92" s="1">
        <f>COUNTIFS(Table2[Sub-Sector],Table3[[#This Row],[Sub-Sector]],Table2[1Y Return vs Nifty],"&gt;=10")/Table3[[#This Row],[Count]]</f>
        <v>0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</v>
      </c>
      <c r="M92" s="1">
        <f>COUNTIFS(Table2[Sub-Sector],Table3[[#This Row],[Sub-Sector]],Table2[% Away From Current Week High],"&lt;=0.05")/Table3[[#This Row],[Count]]</f>
        <v>1</v>
      </c>
      <c r="N92" s="1">
        <f>COUNTIFS(Table2[Sub-Sector],Table3[[#This Row],[Sub-Sector]],Table2[% Away From Current Month Low],"&gt;=0.05")/Table3[[#This Row],[Count]]</f>
        <v>0</v>
      </c>
      <c r="O92" s="1">
        <f>COUNTIFS(Table2[Sub-Sector],Table3[[#This Row],[Sub-Sector]],Table2[% Away From Current Month High],"&lt;=0.05")/Table3[[#This Row],[Count]]</f>
        <v>1</v>
      </c>
      <c r="P92" s="1">
        <f>COUNTIFS(Table2[Sub-Sector],Table3[[#This Row],[Sub-Sector]],Table2[% Away From 52W High],"&lt;=10")/Table3[[#This Row],[Count]]</f>
        <v>0.5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</v>
      </c>
      <c r="S92" s="1">
        <f>COUNTIFS(Table2[Sub-Sector],Table3[[#This Row],[Sub-Sector]],Table2[% Price above 50 EMA],"&gt;=0")/Table3[[#This Row],[Count]]</f>
        <v>1</v>
      </c>
      <c r="T92" s="1">
        <f>COUNTIFS(Table2[Sub-Sector],Table3[[#This Row],[Sub-Sector]],Table2[% Price above 200 EMA],"&gt;=0")/Table3[[#This Row],[Count]]</f>
        <v>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0.5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371.5</v>
      </c>
      <c r="X92">
        <f>_xlfn.RANK.AVG(Table3[[#This Row],[Score]],Table3[Score],1)</f>
        <v>46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2">
        <f>_xlfn.RANK.AVG(Table3[[#This Row],[Score 2 ]],Table3[[Score 2 ]],1)</f>
        <v>92</v>
      </c>
    </row>
    <row r="93" spans="1:26" x14ac:dyDescent="0.3">
      <c r="A93" t="s">
        <v>643</v>
      </c>
      <c r="B93">
        <f>COUNTIFS(Table2[Sub-Sector],Table3[[#This Row],[Sub-Sector]])</f>
        <v>1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</v>
      </c>
      <c r="G93" s="1">
        <f>COUNTIFS(Table2[Sub-Sector],Table3[[#This Row],[Sub-Sector]],Table2[1Y Return vs Nifty],"&gt;=10")/Table3[[#This Row],[Count]]</f>
        <v>1</v>
      </c>
      <c r="H93" s="1">
        <f>COUNTIFS(Table2[Sub-Sector],Table3[[#This Row],[Sub-Sector]],Table2[RSI Exponential â€“ 14D],"&gt;=50")/Table3[[#This Row],[Count]]</f>
        <v>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1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1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1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1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3">
        <f>_xlfn.RANK.AVG(Table3[[#This Row],[Score]],Table3[Score],1)</f>
        <v>103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3">
        <f>_xlfn.RANK.AVG(Table3[[#This Row],[Score 2 ]],Table3[[Score 2 ]],1)</f>
        <v>92</v>
      </c>
    </row>
    <row r="94" spans="1:26" x14ac:dyDescent="0.3">
      <c r="A94" t="s">
        <v>294</v>
      </c>
      <c r="B94">
        <f>COUNTIFS(Table2[Sub-Sector],Table3[[#This Row],[Sub-Sector]])</f>
        <v>1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</v>
      </c>
      <c r="G94" s="1">
        <f>COUNTIFS(Table2[Sub-Sector],Table3[[#This Row],[Sub-Sector]],Table2[1Y Return vs Nifty],"&gt;=10")/Table3[[#This Row],[Count]]</f>
        <v>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</v>
      </c>
      <c r="M94" s="1">
        <f>COUNTIFS(Table2[Sub-Sector],Table3[[#This Row],[Sub-Sector]],Table2[% Away From Current Week High],"&lt;=0.05")/Table3[[#This Row],[Count]]</f>
        <v>1</v>
      </c>
      <c r="N94" s="1">
        <f>COUNTIFS(Table2[Sub-Sector],Table3[[#This Row],[Sub-Sector]],Table2[% Away From Current Month Low],"&gt;=0.05")/Table3[[#This Row],[Count]]</f>
        <v>0</v>
      </c>
      <c r="O94" s="1">
        <f>COUNTIFS(Table2[Sub-Sector],Table3[[#This Row],[Sub-Sector]],Table2[% Away From Current Month High],"&lt;=0.05")/Table3[[#This Row],[Count]]</f>
        <v>1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4">
        <f>_xlfn.RANK.AVG(Table3[[#This Row],[Score]],Table3[Score],1)</f>
        <v>103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4">
        <f>_xlfn.RANK.AVG(Table3[[#This Row],[Score 2 ]],Table3[[Score 2 ]],1)</f>
        <v>92</v>
      </c>
    </row>
    <row r="95" spans="1:26" x14ac:dyDescent="0.3">
      <c r="A95" t="s">
        <v>1449</v>
      </c>
      <c r="B95">
        <f>COUNTIFS(Table2[Sub-Sector],Table3[[#This Row],[Sub-Sector]])</f>
        <v>2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0.5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</v>
      </c>
      <c r="G95" s="1">
        <f>COUNTIFS(Table2[Sub-Sector],Table3[[#This Row],[Sub-Sector]],Table2[1Y Return vs Nifty],"&gt;=10")/Table3[[#This Row],[Count]]</f>
        <v>1</v>
      </c>
      <c r="H95" s="1">
        <f>COUNTIFS(Table2[Sub-Sector],Table3[[#This Row],[Sub-Sector]],Table2[RSI Exponential â€“ 14D],"&gt;=50")/Table3[[#This Row],[Count]]</f>
        <v>0.5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1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1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1</v>
      </c>
      <c r="R95" s="1">
        <f>COUNTIFS(Table2[Sub-Sector],Table3[[#This Row],[Sub-Sector]],Table2[% Price above 20 EMA],"&gt;=0")/Table3[[#This Row],[Count]]</f>
        <v>0.5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534</v>
      </c>
      <c r="X95">
        <f>_xlfn.RANK.AVG(Table3[[#This Row],[Score]],Table3[Score],1)</f>
        <v>91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5">
        <f>_xlfn.RANK.AVG(Table3[[#This Row],[Score 2 ]],Table3[[Score 2 ]],1)</f>
        <v>92</v>
      </c>
    </row>
    <row r="96" spans="1:26" x14ac:dyDescent="0.3">
      <c r="A96" t="s">
        <v>540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1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0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1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0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606.5</v>
      </c>
      <c r="X96">
        <f>_xlfn.RANK.AVG(Table3[[#This Row],[Score]],Table3[Score],1)</f>
        <v>103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315</v>
      </c>
      <c r="Z96">
        <f>_xlfn.RANK.AVG(Table3[[#This Row],[Score 2 ]],Table3[[Score 2 ]],1)</f>
        <v>92</v>
      </c>
    </row>
    <row r="97" spans="1:26" x14ac:dyDescent="0.3">
      <c r="A97" t="s">
        <v>588</v>
      </c>
      <c r="B97">
        <f>COUNTIFS(Table2[Sub-Sector],Table3[[#This Row],[Sub-Sector]])</f>
        <v>13</v>
      </c>
      <c r="C97" s="1">
        <f>COUNTIFS(Table2[Sub-Sector],Table3[[#This Row],[Sub-Sector]],Table2[Uptrend],"Uptrend")/Table3[[#This Row],[Count]]</f>
        <v>0.30769230769230771</v>
      </c>
      <c r="D97" s="1">
        <f>COUNTIFS(Table2[Sub-Sector],Table3[[#This Row],[Sub-Sector]],Table2[1W Return vs Nifty],"&gt;=5")/Table3[[#This Row],[Count]]</f>
        <v>0.38461538461538464</v>
      </c>
      <c r="E97" s="1">
        <f>COUNTIFS(Table2[Sub-Sector],Table3[[#This Row],[Sub-Sector]],Table2[1M Return vs Nifty],"&gt;=5")/Table3[[#This Row],[Count]]</f>
        <v>0.23076923076923078</v>
      </c>
      <c r="F97" s="1">
        <f>COUNTIFS(Table2[Sub-Sector],Table3[[#This Row],[Sub-Sector]],Table2[6M Return vs Nifty],"&gt;=10")/Table3[[#This Row],[Count]]</f>
        <v>0.23076923076923078</v>
      </c>
      <c r="G97" s="1">
        <f>COUNTIFS(Table2[Sub-Sector],Table3[[#This Row],[Sub-Sector]],Table2[1Y Return vs Nifty],"&gt;=10")/Table3[[#This Row],[Count]]</f>
        <v>0.23076923076923078</v>
      </c>
      <c r="H97" s="1">
        <f>COUNTIFS(Table2[Sub-Sector],Table3[[#This Row],[Sub-Sector]],Table2[RSI Exponential â€“ 14D],"&gt;=50")/Table3[[#This Row],[Count]]</f>
        <v>0.38461538461538464</v>
      </c>
      <c r="I97" s="1">
        <f>COUNTIFS(Table2[Sub-Sector],Table3[[#This Row],[Sub-Sector]],Table2[Relative Volume],"&gt;=1")/Table3[[#This Row],[Count]]</f>
        <v>0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0.92307692307692313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0.92307692307692313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0.92307692307692313</v>
      </c>
      <c r="R97" s="1">
        <f>COUNTIFS(Table2[Sub-Sector],Table3[[#This Row],[Sub-Sector]],Table2[% Price above 20 EMA],"&gt;=0")/Table3[[#This Row],[Count]]</f>
        <v>0.38461538461538464</v>
      </c>
      <c r="S97" s="1">
        <f>COUNTIFS(Table2[Sub-Sector],Table3[[#This Row],[Sub-Sector]],Table2[% Price above 50 EMA],"&gt;=0")/Table3[[#This Row],[Count]]</f>
        <v>0.30769230769230771</v>
      </c>
      <c r="T97" s="1">
        <f>COUNTIFS(Table2[Sub-Sector],Table3[[#This Row],[Sub-Sector]],Table2[% Price above 200 EMA],"&gt;=0")/Table3[[#This Row],[Count]]</f>
        <v>0.46153846153846156</v>
      </c>
      <c r="U97" s="1">
        <f>COUNTIFS(Table2[Sub-Sector],Table3[[#This Row],[Sub-Sector]],Table2[Rate of Change - Zone],"Positive")/Table3[[#This Row],[Count]]</f>
        <v>0.15384615384615385</v>
      </c>
      <c r="V97" s="1">
        <f>COUNTIFS(Table2[Sub-Sector],Table3[[#This Row],[Sub-Sector]],Table2[Sharpe Ratio],"&gt;=0.10")/Table3[[#This Row],[Count]]</f>
        <v>0.15384615384615385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</v>
      </c>
      <c r="X97">
        <f>_xlfn.RANK.AVG(Table3[[#This Row],[Score]],Table3[Score],1)</f>
        <v>69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7">
        <f>_xlfn.RANK.AVG(Table3[[#This Row],[Score 2 ]],Table3[[Score 2 ]],1)</f>
        <v>98</v>
      </c>
    </row>
    <row r="98" spans="1:26" x14ac:dyDescent="0.3">
      <c r="A98" t="s">
        <v>512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1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1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1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1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1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1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516.5</v>
      </c>
      <c r="X98">
        <f>_xlfn.RANK.AVG(Table3[[#This Row],[Score]],Table3[Score],1)</f>
        <v>87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8">
        <f>_xlfn.RANK.AVG(Table3[[#This Row],[Score 2 ]],Table3[[Score 2 ]],1)</f>
        <v>98</v>
      </c>
    </row>
    <row r="99" spans="1:26" x14ac:dyDescent="0.3">
      <c r="A99" t="s">
        <v>975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1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99">
        <f>_xlfn.RANK.AVG(Table3[[#This Row],[Score]],Table3[Score],1)</f>
        <v>107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99">
        <f>_xlfn.RANK.AVG(Table3[[#This Row],[Score 2 ]],Table3[[Score 2 ]],1)</f>
        <v>98</v>
      </c>
    </row>
    <row r="100" spans="1:26" x14ac:dyDescent="0.3">
      <c r="A100" t="s">
        <v>1609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0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1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1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0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0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100">
        <f>_xlfn.RANK.AVG(Table3[[#This Row],[Score]],Table3[Score],1)</f>
        <v>107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0">
        <f>_xlfn.RANK.AVG(Table3[[#This Row],[Score 2 ]],Table3[[Score 2 ]],1)</f>
        <v>98</v>
      </c>
    </row>
    <row r="101" spans="1:26" x14ac:dyDescent="0.3">
      <c r="A101" t="s">
        <v>371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0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0</v>
      </c>
      <c r="I101" s="1">
        <f>COUNTIFS(Table2[Sub-Sector],Table3[[#This Row],[Sub-Sector]],Table2[Relative Volume],"&gt;=1")/Table3[[#This Row],[Count]]</f>
        <v>1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1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1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0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0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609.5</v>
      </c>
      <c r="X101">
        <f>_xlfn.RANK.AVG(Table3[[#This Row],[Score]],Table3[Score],1)</f>
        <v>107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318</v>
      </c>
      <c r="Z101">
        <f>_xlfn.RANK.AVG(Table3[[#This Row],[Score 2 ]],Table3[[Score 2 ]],1)</f>
        <v>98</v>
      </c>
    </row>
    <row r="102" spans="1:26" x14ac:dyDescent="0.3">
      <c r="A102" t="s">
        <v>271</v>
      </c>
      <c r="B102">
        <f>COUNTIFS(Table2[Sub-Sector],Table3[[#This Row],[Sub-Sector]])</f>
        <v>6</v>
      </c>
      <c r="C102" s="1">
        <f>COUNTIFS(Table2[Sub-Sector],Table3[[#This Row],[Sub-Sector]],Table2[Uptrend],"Uptrend")/Table3[[#This Row],[Count]]</f>
        <v>0.33333333333333331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0.5</v>
      </c>
      <c r="H102" s="1">
        <f>COUNTIFS(Table2[Sub-Sector],Table3[[#This Row],[Sub-Sector]],Table2[RSI Exponential â€“ 14D],"&gt;=50")/Table3[[#This Row],[Count]]</f>
        <v>0.16666666666666666</v>
      </c>
      <c r="I102" s="1">
        <f>COUNTIFS(Table2[Sub-Sector],Table3[[#This Row],[Sub-Sector]],Table2[Relative Volume],"&gt;=1")/Table3[[#This Row],[Count]]</f>
        <v>0.16666666666666666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0.83333333333333337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0.66666666666666663</v>
      </c>
      <c r="P102" s="1">
        <f>COUNTIFS(Table2[Sub-Sector],Table3[[#This Row],[Sub-Sector]],Table2[% Away From 52W High],"&lt;=10")/Table3[[#This Row],[Count]]</f>
        <v>0.16666666666666666</v>
      </c>
      <c r="Q102" s="1">
        <f>COUNTIFS(Table2[Sub-Sector],Table3[[#This Row],[Sub-Sector]],Table2[% Away From 52W Low],"&gt;=10")/Table3[[#This Row],[Count]]</f>
        <v>0.66666666666666663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0.16666666666666666</v>
      </c>
      <c r="T102" s="1">
        <f>COUNTIFS(Table2[Sub-Sector],Table3[[#This Row],[Sub-Sector]],Table2[% Price above 200 EMA],"&gt;=0")/Table3[[#This Row],[Count]]</f>
        <v>0.33333333333333331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0.5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</v>
      </c>
      <c r="X102">
        <f>_xlfn.RANK.AVG(Table3[[#This Row],[Score]],Table3[Score],1)</f>
        <v>95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</v>
      </c>
      <c r="Z102">
        <f>_xlfn.RANK.AVG(Table3[[#This Row],[Score 2 ]],Table3[[Score 2 ]],1)</f>
        <v>101</v>
      </c>
    </row>
    <row r="103" spans="1:26" x14ac:dyDescent="0.3">
      <c r="A103" t="s">
        <v>94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0.25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0.25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</v>
      </c>
      <c r="H103" s="1">
        <f>COUNTIFS(Table2[Sub-Sector],Table3[[#This Row],[Sub-Sector]],Table2[RSI Exponential â€“ 14D],"&gt;=50")/Table3[[#This Row],[Count]]</f>
        <v>0.25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1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0.75</v>
      </c>
      <c r="P103" s="1">
        <f>COUNTIFS(Table2[Sub-Sector],Table3[[#This Row],[Sub-Sector]],Table2[% Away From 52W High],"&lt;=10")/Table3[[#This Row],[Count]]</f>
        <v>0.25</v>
      </c>
      <c r="Q103" s="1">
        <f>COUNTIFS(Table2[Sub-Sector],Table3[[#This Row],[Sub-Sector]],Table2[% Away From 52W Low],"&gt;=10")/Table3[[#This Row],[Count]]</f>
        <v>0.75</v>
      </c>
      <c r="R103" s="1">
        <f>COUNTIFS(Table2[Sub-Sector],Table3[[#This Row],[Sub-Sector]],Table2[% Price above 20 EMA],"&gt;=0")/Table3[[#This Row],[Count]]</f>
        <v>0.25</v>
      </c>
      <c r="S103" s="1">
        <f>COUNTIFS(Table2[Sub-Sector],Table3[[#This Row],[Sub-Sector]],Table2[% Price above 50 EMA],"&gt;=0")/Table3[[#This Row],[Count]]</f>
        <v>0.25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0.25</v>
      </c>
      <c r="V103" s="1">
        <f>COUNTIFS(Table2[Sub-Sector],Table3[[#This Row],[Sub-Sector]],Table2[Sharpe Ratio],"&gt;=0.10")/Table3[[#This Row],[Count]]</f>
        <v>0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515</v>
      </c>
      <c r="X103">
        <f>_xlfn.RANK.AVG(Table3[[#This Row],[Score]],Table3[Score],1)</f>
        <v>85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323.5</v>
      </c>
      <c r="Z103">
        <f>_xlfn.RANK.AVG(Table3[[#This Row],[Score 2 ]],Table3[[Score 2 ]],1)</f>
        <v>102</v>
      </c>
    </row>
    <row r="104" spans="1:26" x14ac:dyDescent="0.3">
      <c r="A104" t="s">
        <v>917</v>
      </c>
      <c r="B104">
        <f>COUNTIFS(Table2[Sub-Sector],Table3[[#This Row],[Sub-Sector]])</f>
        <v>2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1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</v>
      </c>
      <c r="G104" s="1">
        <f>COUNTIFS(Table2[Sub-Sector],Table3[[#This Row],[Sub-Sector]],Table2[1Y Return vs Nifty],"&gt;=10")/Table3[[#This Row],[Count]]</f>
        <v>0</v>
      </c>
      <c r="H104" s="1">
        <f>COUNTIFS(Table2[Sub-Sector],Table3[[#This Row],[Sub-Sector]],Table2[RSI Exponential â€“ 14D],"&gt;=50")/Table3[[#This Row],[Count]]</f>
        <v>0.5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</v>
      </c>
      <c r="M104" s="1">
        <f>COUNTIFS(Table2[Sub-Sector],Table3[[#This Row],[Sub-Sector]],Table2[% Away From Current Week High],"&lt;=0.05")/Table3[[#This Row],[Count]]</f>
        <v>0.5</v>
      </c>
      <c r="N104" s="1">
        <f>COUNTIFS(Table2[Sub-Sector],Table3[[#This Row],[Sub-Sector]],Table2[% Away From Current Month Low],"&gt;=0.05")/Table3[[#This Row],[Count]]</f>
        <v>0</v>
      </c>
      <c r="O104" s="1">
        <f>COUNTIFS(Table2[Sub-Sector],Table3[[#This Row],[Sub-Sector]],Table2[% Away From Current Month High],"&lt;=0.05")/Table3[[#This Row],[Count]]</f>
        <v>0.5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1</v>
      </c>
      <c r="R104" s="1">
        <f>COUNTIFS(Table2[Sub-Sector],Table3[[#This Row],[Sub-Sector]],Table2[% Price above 20 EMA],"&gt;=0")/Table3[[#This Row],[Count]]</f>
        <v>0.5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</v>
      </c>
      <c r="U104" s="1">
        <f>COUNTIFS(Table2[Sub-Sector],Table3[[#This Row],[Sub-Sector]],Table2[Rate of Change - Zone],"Positive")/Table3[[#This Row],[Count]]</f>
        <v>0.5</v>
      </c>
      <c r="V104" s="1">
        <f>COUNTIFS(Table2[Sub-Sector],Table3[[#This Row],[Sub-Sector]],Table2[Sharpe Ratio],"&gt;=0.10")/Table3[[#This Row],[Count]]</f>
        <v>0.5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104">
        <f>_xlfn.RANK.AVG(Table3[[#This Row],[Score]],Table3[Score],1)</f>
        <v>90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332</v>
      </c>
      <c r="Z104">
        <f>_xlfn.RANK.AVG(Table3[[#This Row],[Score 2 ]],Table3[[Score 2 ]],1)</f>
        <v>103</v>
      </c>
    </row>
    <row r="105" spans="1:26" x14ac:dyDescent="0.3">
      <c r="A105" t="s">
        <v>597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0.5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1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1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0.5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0.5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557.5</v>
      </c>
      <c r="X105">
        <f>_xlfn.RANK.AVG(Table3[[#This Row],[Score]],Table3[Score],1)</f>
        <v>93.5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338.5</v>
      </c>
      <c r="Z105">
        <f>_xlfn.RANK.AVG(Table3[[#This Row],[Score 2 ]],Table3[[Score 2 ]],1)</f>
        <v>104</v>
      </c>
    </row>
    <row r="106" spans="1:26" x14ac:dyDescent="0.3">
      <c r="A106" t="s">
        <v>72</v>
      </c>
      <c r="B106">
        <f>COUNTIFS(Table2[Sub-Sector],Table3[[#This Row],[Sub-Sector]])</f>
        <v>3</v>
      </c>
      <c r="C106" s="1">
        <f>COUNTIFS(Table2[Sub-Sector],Table3[[#This Row],[Sub-Sector]],Table2[Uptrend],"Uptrend")/Table3[[#This Row],[Count]]</f>
        <v>0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0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0.66666666666666663</v>
      </c>
      <c r="H106" s="1">
        <f>COUNTIFS(Table2[Sub-Sector],Table3[[#This Row],[Sub-Sector]],Table2[RSI Exponential â€“ 14D],"&gt;=50")/Table3[[#This Row],[Count]]</f>
        <v>0.33333333333333331</v>
      </c>
      <c r="I106" s="1">
        <f>COUNTIFS(Table2[Sub-Sector],Table3[[#This Row],[Sub-Sector]],Table2[Relative Volume],"&gt;=1")/Table3[[#This Row],[Count]]</f>
        <v>0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0.66666666666666663</v>
      </c>
      <c r="L106" s="1">
        <f>COUNTIFS(Table2[Sub-Sector],Table3[[#This Row],[Sub-Sector]],Table2[% Away From Current Week Low],"&gt;=0.05")/Table3[[#This Row],[Count]]</f>
        <v>0</v>
      </c>
      <c r="M106" s="1">
        <f>COUNTIFS(Table2[Sub-Sector],Table3[[#This Row],[Sub-Sector]],Table2[% Away From Current Week High],"&lt;=0.05")/Table3[[#This Row],[Count]]</f>
        <v>0.66666666666666663</v>
      </c>
      <c r="N106" s="1">
        <f>COUNTIFS(Table2[Sub-Sector],Table3[[#This Row],[Sub-Sector]],Table2[% Away From Current Month Low],"&gt;=0.05")/Table3[[#This Row],[Count]]</f>
        <v>0</v>
      </c>
      <c r="O106" s="1">
        <f>COUNTIFS(Table2[Sub-Sector],Table3[[#This Row],[Sub-Sector]],Table2[% Away From Current Month High],"&lt;=0.05")/Table3[[#This Row],[Count]]</f>
        <v>0.66666666666666663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1</v>
      </c>
      <c r="R106" s="1">
        <f>COUNTIFS(Table2[Sub-Sector],Table3[[#This Row],[Sub-Sector]],Table2[% Price above 20 EMA],"&gt;=0")/Table3[[#This Row],[Count]]</f>
        <v>0</v>
      </c>
      <c r="S106" s="1">
        <f>COUNTIFS(Table2[Sub-Sector],Table3[[#This Row],[Sub-Sector]],Table2[% Price above 50 EMA],"&gt;=0")/Table3[[#This Row],[Count]]</f>
        <v>0</v>
      </c>
      <c r="T106" s="1">
        <f>COUNTIFS(Table2[Sub-Sector],Table3[[#This Row],[Sub-Sector]],Table2[% Price above 200 EMA],"&gt;=0")/Table3[[#This Row],[Count]]</f>
        <v>0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0.33333333333333331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631</v>
      </c>
      <c r="X106">
        <f>_xlfn.RANK.AVG(Table3[[#This Row],[Score]],Table3[Score],1)</f>
        <v>111.5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6">
        <f>_xlfn.RANK.AVG(Table3[[#This Row],[Score 2 ]],Table3[[Score 2 ]],1)</f>
        <v>106</v>
      </c>
    </row>
    <row r="107" spans="1:26" x14ac:dyDescent="0.3">
      <c r="A107" t="s">
        <v>149</v>
      </c>
      <c r="B107">
        <f>COUNTIFS(Table2[Sub-Sector],Table3[[#This Row],[Sub-Sector]])</f>
        <v>3</v>
      </c>
      <c r="C107" s="1">
        <f>COUNTIFS(Table2[Sub-Sector],Table3[[#This Row],[Sub-Sector]],Table2[Uptrend],"Uptrend")/Table3[[#This Row],[Count]]</f>
        <v>0.33333333333333331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0.66666666666666663</v>
      </c>
      <c r="H107" s="1">
        <f>COUNTIFS(Table2[Sub-Sector],Table3[[#This Row],[Sub-Sector]],Table2[RSI Exponential â€“ 14D],"&gt;=50")/Table3[[#This Row],[Count]]</f>
        <v>0.33333333333333331</v>
      </c>
      <c r="I107" s="1">
        <f>COUNTIFS(Table2[Sub-Sector],Table3[[#This Row],[Sub-Sector]],Table2[Relative Volume],"&gt;=1")/Table3[[#This Row],[Count]]</f>
        <v>0</v>
      </c>
      <c r="J107" s="1">
        <f>COUNTIFS(Table2[Sub-Sector],Table3[[#This Row],[Sub-Sector]],Table2[% Away From Day Low],"&gt;=0.05")/Table3[[#This Row],[Count]]</f>
        <v>0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</v>
      </c>
      <c r="O107" s="1">
        <f>COUNTIFS(Table2[Sub-Sector],Table3[[#This Row],[Sub-Sector]],Table2[% Away From Current Month High],"&lt;=0.05")/Table3[[#This Row],[Count]]</f>
        <v>1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0.66666666666666663</v>
      </c>
      <c r="R107" s="1">
        <f>COUNTIFS(Table2[Sub-Sector],Table3[[#This Row],[Sub-Sector]],Table2[% Price above 20 EMA],"&gt;=0")/Table3[[#This Row],[Count]]</f>
        <v>0</v>
      </c>
      <c r="S107" s="1">
        <f>COUNTIFS(Table2[Sub-Sector],Table3[[#This Row],[Sub-Sector]],Table2[% Price above 50 EMA],"&gt;=0")/Table3[[#This Row],[Count]]</f>
        <v>0.33333333333333331</v>
      </c>
      <c r="T107" s="1">
        <f>COUNTIFS(Table2[Sub-Sector],Table3[[#This Row],[Sub-Sector]],Table2[% Price above 200 EMA],"&gt;=0")/Table3[[#This Row],[Count]]</f>
        <v>0.66666666666666663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0.33333333333333331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576.5</v>
      </c>
      <c r="X107">
        <f>_xlfn.RANK.AVG(Table3[[#This Row],[Score]],Table3[Score],1)</f>
        <v>97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7">
        <f>_xlfn.RANK.AVG(Table3[[#This Row],[Score 2 ]],Table3[[Score 2 ]],1)</f>
        <v>106</v>
      </c>
    </row>
    <row r="108" spans="1:26" x14ac:dyDescent="0.3">
      <c r="A108" t="s">
        <v>69</v>
      </c>
      <c r="B108">
        <f>COUNTIFS(Table2[Sub-Sector],Table3[[#This Row],[Sub-Sector]])</f>
        <v>3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0.66666666666666663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1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1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0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631</v>
      </c>
      <c r="X108">
        <f>_xlfn.RANK.AVG(Table3[[#This Row],[Score]],Table3[Score],1)</f>
        <v>111.5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339.5</v>
      </c>
      <c r="Z108">
        <f>_xlfn.RANK.AVG(Table3[[#This Row],[Score 2 ]],Table3[[Score 2 ]],1)</f>
        <v>106</v>
      </c>
    </row>
    <row r="109" spans="1:26" x14ac:dyDescent="0.3">
      <c r="A109" t="s">
        <v>1414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0.5</v>
      </c>
      <c r="G109" s="1">
        <f>COUNTIFS(Table2[Sub-Sector],Table3[[#This Row],[Sub-Sector]],Table2[1Y Return vs Nifty],"&gt;=10")/Table3[[#This Row],[Count]]</f>
        <v>0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0.5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0.5</v>
      </c>
      <c r="M109" s="1">
        <f>COUNTIFS(Table2[Sub-Sector],Table3[[#This Row],[Sub-Sector]],Table2[% Away From Current Week High],"&lt;=0.05")/Table3[[#This Row],[Count]]</f>
        <v>1</v>
      </c>
      <c r="N109" s="1">
        <f>COUNTIFS(Table2[Sub-Sector],Table3[[#This Row],[Sub-Sector]],Table2[% Away From Current Month Low],"&gt;=0.05")/Table3[[#This Row],[Count]]</f>
        <v>0.5</v>
      </c>
      <c r="O109" s="1">
        <f>COUNTIFS(Table2[Sub-Sector],Table3[[#This Row],[Sub-Sector]],Table2[% Away From Current Month High],"&lt;=0.05")/Table3[[#This Row],[Count]]</f>
        <v>1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0.5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0.5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636</v>
      </c>
      <c r="X109">
        <f>_xlfn.RANK.AVG(Table3[[#This Row],[Score]],Table3[Score],1)</f>
        <v>114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344.5</v>
      </c>
      <c r="Z109">
        <f>_xlfn.RANK.AVG(Table3[[#This Row],[Score 2 ]],Table3[[Score 2 ]],1)</f>
        <v>108</v>
      </c>
    </row>
    <row r="110" spans="1:26" x14ac:dyDescent="0.3">
      <c r="A110" t="s">
        <v>958</v>
      </c>
      <c r="B110">
        <f>COUNTIFS(Table2[Sub-Sector],Table3[[#This Row],[Sub-Sector]])</f>
        <v>3</v>
      </c>
      <c r="C110" s="1">
        <f>COUNTIFS(Table2[Sub-Sector],Table3[[#This Row],[Sub-Sector]],Table2[Uptrend],"Uptrend")/Table3[[#This Row],[Count]]</f>
        <v>0</v>
      </c>
      <c r="D110" s="1">
        <f>COUNTIFS(Table2[Sub-Sector],Table3[[#This Row],[Sub-Sector]],Table2[1W Return vs Nifty],"&gt;=5")/Table3[[#This Row],[Count]]</f>
        <v>0.33333333333333331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0.33333333333333331</v>
      </c>
      <c r="I110" s="1">
        <f>COUNTIFS(Table2[Sub-Sector],Table3[[#This Row],[Sub-Sector]],Table2[Relative Volume],"&gt;=1")/Table3[[#This Row],[Count]]</f>
        <v>0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</v>
      </c>
      <c r="O110" s="1">
        <f>COUNTIFS(Table2[Sub-Sector],Table3[[#This Row],[Sub-Sector]],Table2[% Away From Current Month High],"&lt;=0.05")/Table3[[#This Row],[Count]]</f>
        <v>0.66666666666666663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1</v>
      </c>
      <c r="R110" s="1">
        <f>COUNTIFS(Table2[Sub-Sector],Table3[[#This Row],[Sub-Sector]],Table2[% Price above 20 EMA],"&gt;=0")/Table3[[#This Row],[Count]]</f>
        <v>0.33333333333333331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</v>
      </c>
      <c r="U110" s="1">
        <f>COUNTIFS(Table2[Sub-Sector],Table3[[#This Row],[Sub-Sector]],Table2[Rate of Change - Zone],"Positive")/Table3[[#This Row],[Count]]</f>
        <v>0.33333333333333331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594.5</v>
      </c>
      <c r="X110">
        <f>_xlfn.RANK.AVG(Table3[[#This Row],[Score]],Table3[Score],1)</f>
        <v>99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349.5</v>
      </c>
      <c r="Z110">
        <f>_xlfn.RANK.AVG(Table3[[#This Row],[Score 2 ]],Table3[[Score 2 ]],1)</f>
        <v>109</v>
      </c>
    </row>
    <row r="111" spans="1:26" x14ac:dyDescent="0.3">
      <c r="A111" t="s">
        <v>27</v>
      </c>
      <c r="B111">
        <f>COUNTIFS(Table2[Sub-Sector],Table3[[#This Row],[Sub-Sector]])</f>
        <v>4</v>
      </c>
      <c r="C111" s="1">
        <f>COUNTIFS(Table2[Sub-Sector],Table3[[#This Row],[Sub-Sector]],Table2[Uptrend],"Uptrend")/Table3[[#This Row],[Count]]</f>
        <v>0.25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0.25</v>
      </c>
      <c r="G111" s="1">
        <f>COUNTIFS(Table2[Sub-Sector],Table3[[#This Row],[Sub-Sector]],Table2[1Y Return vs Nifty],"&gt;=10")/Table3[[#This Row],[Count]]</f>
        <v>0.25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0.75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0.75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0.75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0.25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0.25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602</v>
      </c>
      <c r="X111">
        <f>_xlfn.RANK.AVG(Table3[[#This Row],[Score]],Table3[Score],1)</f>
        <v>100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11">
        <f>_xlfn.RANK.AVG(Table3[[#This Row],[Score 2 ]],Table3[[Score 2 ]],1)</f>
        <v>110.5</v>
      </c>
    </row>
    <row r="112" spans="1:26" x14ac:dyDescent="0.3">
      <c r="A112" t="s">
        <v>1469</v>
      </c>
      <c r="B112">
        <f>COUNTIFS(Table2[Sub-Sector],Table3[[#This Row],[Sub-Sector]])</f>
        <v>4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0.25</v>
      </c>
      <c r="G112" s="1">
        <f>COUNTIFS(Table2[Sub-Sector],Table3[[#This Row],[Sub-Sector]],Table2[1Y Return vs Nifty],"&gt;=10")/Table3[[#This Row],[Count]]</f>
        <v>0.25</v>
      </c>
      <c r="H112" s="1">
        <f>COUNTIFS(Table2[Sub-Sector],Table3[[#This Row],[Sub-Sector]],Table2[RSI Exponential â€“ 14D],"&gt;=50")/Table3[[#This Row],[Count]]</f>
        <v>0.75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1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0.25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0.25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0.5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642.5</v>
      </c>
      <c r="X112">
        <f>_xlfn.RANK.AVG(Table3[[#This Row],[Score]],Table3[Score],1)</f>
        <v>115.5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351</v>
      </c>
      <c r="Z112">
        <f>_xlfn.RANK.AVG(Table3[[#This Row],[Score 2 ]],Table3[[Score 2 ]],1)</f>
        <v>110.5</v>
      </c>
    </row>
    <row r="113" spans="1:26" x14ac:dyDescent="0.3">
      <c r="A113" t="s">
        <v>204</v>
      </c>
      <c r="B113">
        <f>COUNTIFS(Table2[Sub-Sector],Table3[[#This Row],[Sub-Sector]])</f>
        <v>6</v>
      </c>
      <c r="C113" s="1">
        <f>COUNTIFS(Table2[Sub-Sector],Table3[[#This Row],[Sub-Sector]],Table2[Uptrend],"Uptrend")/Table3[[#This Row],[Count]]</f>
        <v>0.16666666666666666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0.16666666666666666</v>
      </c>
      <c r="G113" s="1">
        <f>COUNTIFS(Table2[Sub-Sector],Table3[[#This Row],[Sub-Sector]],Table2[1Y Return vs Nifty],"&gt;=10")/Table3[[#This Row],[Count]]</f>
        <v>0.33333333333333331</v>
      </c>
      <c r="H113" s="1">
        <f>COUNTIFS(Table2[Sub-Sector],Table3[[#This Row],[Sub-Sector]],Table2[RSI Exponential â€“ 14D],"&gt;=50")/Table3[[#This Row],[Count]]</f>
        <v>0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0.83333333333333337</v>
      </c>
      <c r="N113" s="1">
        <f>COUNTIFS(Table2[Sub-Sector],Table3[[#This Row],[Sub-Sector]],Table2[% Away From Current Month Low],"&gt;=0.05")/Table3[[#This Row],[Count]]</f>
        <v>0</v>
      </c>
      <c r="O113" s="1">
        <f>COUNTIFS(Table2[Sub-Sector],Table3[[#This Row],[Sub-Sector]],Table2[% Away From Current Month High],"&lt;=0.05")/Table3[[#This Row],[Count]]</f>
        <v>0.83333333333333337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0.83333333333333337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0.16666666666666666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13">
        <f>_xlfn.RANK.AVG(Table3[[#This Row],[Score]],Table3[Score],1)</f>
        <v>109.5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352.5</v>
      </c>
      <c r="Z113">
        <f>_xlfn.RANK.AVG(Table3[[#This Row],[Score 2 ]],Table3[[Score 2 ]],1)</f>
        <v>112</v>
      </c>
    </row>
    <row r="114" spans="1:26" x14ac:dyDescent="0.3">
      <c r="A114" t="s">
        <v>1154</v>
      </c>
      <c r="B114">
        <f>COUNTIFS(Table2[Sub-Sector],Table3[[#This Row],[Sub-Sector]])</f>
        <v>2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0.5</v>
      </c>
      <c r="H114" s="1">
        <f>COUNTIFS(Table2[Sub-Sector],Table3[[#This Row],[Sub-Sector]],Table2[RSI Exponential â€“ 14D],"&gt;=50")/Table3[[#This Row],[Count]]</f>
        <v>0.5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1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0.5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652</v>
      </c>
      <c r="X114">
        <f>_xlfn.RANK.AVG(Table3[[#This Row],[Score]],Table3[Score],1)</f>
        <v>117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360.5</v>
      </c>
      <c r="Z114">
        <f>_xlfn.RANK.AVG(Table3[[#This Row],[Score 2 ]],Table3[[Score 2 ]],1)</f>
        <v>113</v>
      </c>
    </row>
    <row r="115" spans="1:26" x14ac:dyDescent="0.3">
      <c r="A115" t="s">
        <v>529</v>
      </c>
      <c r="B115">
        <f>COUNTIFS(Table2[Sub-Sector],Table3[[#This Row],[Sub-Sector]])</f>
        <v>5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0.2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0.2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0.2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0.8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0.8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0.8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0.6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0.2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642.5</v>
      </c>
      <c r="X115">
        <f>_xlfn.RANK.AVG(Table3[[#This Row],[Score]],Table3[Score],1)</f>
        <v>115.5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383</v>
      </c>
      <c r="Z115">
        <f>_xlfn.RANK.AVG(Table3[[#This Row],[Score 2 ]],Table3[[Score 2 ]],1)</f>
        <v>114</v>
      </c>
    </row>
    <row r="116" spans="1:26" x14ac:dyDescent="0.3">
      <c r="A116" t="s">
        <v>326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1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1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0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1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1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523.5</v>
      </c>
      <c r="X116">
        <f>_xlfn.RANK.AVG(Table3[[#This Row],[Score]],Table3[Score],1)</f>
        <v>89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16">
        <f>_xlfn.RANK.AVG(Table3[[#This Row],[Score 2 ]],Table3[[Score 2 ]],1)</f>
        <v>120</v>
      </c>
    </row>
    <row r="117" spans="1:26" x14ac:dyDescent="0.3">
      <c r="A117" t="s">
        <v>636</v>
      </c>
      <c r="B117">
        <f>COUNTIFS(Table2[Sub-Sector],Table3[[#This Row],[Sub-Sector]])</f>
        <v>2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1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0.5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0.5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17">
        <f>_xlfn.RANK.AVG(Table3[[#This Row],[Score]],Table3[Score],1)</f>
        <v>122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17">
        <f>_xlfn.RANK.AVG(Table3[[#This Row],[Score 2 ]],Table3[[Score 2 ]],1)</f>
        <v>120</v>
      </c>
    </row>
    <row r="118" spans="1:26" x14ac:dyDescent="0.3">
      <c r="A118" t="s">
        <v>301</v>
      </c>
      <c r="B118">
        <f>COUNTIFS(Table2[Sub-Sector],Table3[[#This Row],[Sub-Sector]])</f>
        <v>1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1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1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18">
        <f>_xlfn.RANK.AVG(Table3[[#This Row],[Score]],Table3[Score],1)</f>
        <v>122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18">
        <f>_xlfn.RANK.AVG(Table3[[#This Row],[Score 2 ]],Table3[[Score 2 ]],1)</f>
        <v>120</v>
      </c>
    </row>
    <row r="119" spans="1:26" x14ac:dyDescent="0.3">
      <c r="A119" t="s">
        <v>429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1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1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1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1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19">
        <f>_xlfn.RANK.AVG(Table3[[#This Row],[Score]],Table3[Score],1)</f>
        <v>122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19">
        <f>_xlfn.RANK.AVG(Table3[[#This Row],[Score 2 ]],Table3[[Score 2 ]],1)</f>
        <v>120</v>
      </c>
    </row>
    <row r="120" spans="1:26" x14ac:dyDescent="0.3">
      <c r="A120" t="s">
        <v>801</v>
      </c>
      <c r="B120">
        <f>COUNTIFS(Table2[Sub-Sector],Table3[[#This Row],[Sub-Sector]])</f>
        <v>2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1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0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20">
        <f>_xlfn.RANK.AVG(Table3[[#This Row],[Score]],Table3[Score],1)</f>
        <v>122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0">
        <f>_xlfn.RANK.AVG(Table3[[#This Row],[Score 2 ]],Table3[[Score 2 ]],1)</f>
        <v>120</v>
      </c>
    </row>
    <row r="121" spans="1:26" x14ac:dyDescent="0.3">
      <c r="A121" t="s">
        <v>1480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1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0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21">
        <f>_xlfn.RANK.AVG(Table3[[#This Row],[Score]],Table3[Score],1)</f>
        <v>122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1">
        <f>_xlfn.RANK.AVG(Table3[[#This Row],[Score 2 ]],Table3[[Score 2 ]],1)</f>
        <v>120</v>
      </c>
    </row>
    <row r="122" spans="1:26" x14ac:dyDescent="0.3">
      <c r="A122" t="s">
        <v>1189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1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22">
        <f>_xlfn.RANK.AVG(Table3[[#This Row],[Score]],Table3[Score],1)</f>
        <v>122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2">
        <f>_xlfn.RANK.AVG(Table3[[#This Row],[Score 2 ]],Table3[[Score 2 ]],1)</f>
        <v>120</v>
      </c>
    </row>
    <row r="123" spans="1:26" x14ac:dyDescent="0.3">
      <c r="A123" t="s">
        <v>1998</v>
      </c>
      <c r="B123">
        <f>COUNTIFS(Table2[Sub-Sector],Table3[[#This Row],[Sub-Sector]])</f>
        <v>3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0.33333333333333331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0.33333333333333331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1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1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0.33333333333333331</v>
      </c>
      <c r="R123" s="1">
        <f>COUNTIFS(Table2[Sub-Sector],Table3[[#This Row],[Sub-Sector]],Table2[% Price above 20 EMA],"&gt;=0")/Table3[[#This Row],[Count]]</f>
        <v>0.33333333333333331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657</v>
      </c>
      <c r="X123">
        <f>_xlfn.RANK.AVG(Table3[[#This Row],[Score]],Table3[Score],1)</f>
        <v>118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3">
        <f>_xlfn.RANK.AVG(Table3[[#This Row],[Score 2 ]],Table3[[Score 2 ]],1)</f>
        <v>120</v>
      </c>
    </row>
    <row r="124" spans="1:26" x14ac:dyDescent="0.3">
      <c r="A124" t="s">
        <v>1967</v>
      </c>
      <c r="B124">
        <f>COUNTIFS(Table2[Sub-Sector],Table3[[#This Row],[Sub-Sector]])</f>
        <v>1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1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1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1</v>
      </c>
      <c r="M124" s="1">
        <f>COUNTIFS(Table2[Sub-Sector],Table3[[#This Row],[Sub-Sector]],Table2[% Away From Current Week High],"&lt;=0.05")/Table3[[#This Row],[Count]]</f>
        <v>1</v>
      </c>
      <c r="N124" s="1">
        <f>COUNTIFS(Table2[Sub-Sector],Table3[[#This Row],[Sub-Sector]],Table2[% Away From Current Month Low],"&gt;=0.05")/Table3[[#This Row],[Count]]</f>
        <v>1</v>
      </c>
      <c r="O124" s="1">
        <f>COUNTIFS(Table2[Sub-Sector],Table3[[#This Row],[Sub-Sector]],Table2[% Away From Current Month High],"&lt;=0.05")/Table3[[#This Row],[Count]]</f>
        <v>1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1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703.5</v>
      </c>
      <c r="X124">
        <f>_xlfn.RANK.AVG(Table3[[#This Row],[Score]],Table3[Score],1)</f>
        <v>122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4">
        <f>_xlfn.RANK.AVG(Table3[[#This Row],[Score 2 ]],Table3[[Score 2 ]],1)</f>
        <v>120</v>
      </c>
    </row>
    <row r="125" spans="1:26" x14ac:dyDescent="0.3">
      <c r="A125" t="s">
        <v>1654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1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1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1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1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1</v>
      </c>
      <c r="R125" s="1">
        <f>COUNTIFS(Table2[Sub-Sector],Table3[[#This Row],[Sub-Sector]],Table2[% Price above 20 EMA],"&gt;=0")/Table3[[#This Row],[Count]]</f>
        <v>1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610.5</v>
      </c>
      <c r="X125">
        <f>_xlfn.RANK.AVG(Table3[[#This Row],[Score]],Table3[Score],1)</f>
        <v>109.5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5">
        <f>_xlfn.RANK.AVG(Table3[[#This Row],[Score 2 ]],Table3[[Score 2 ]],1)</f>
        <v>120</v>
      </c>
    </row>
    <row r="126" spans="1:26" x14ac:dyDescent="0.3">
      <c r="A126" t="s">
        <v>1263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</v>
      </c>
      <c r="E126" s="1">
        <f>COUNTIFS(Table2[Sub-Sector],Table3[[#This Row],[Sub-Sector]],Table2[1M Return vs Nifty],"&gt;=5")/Table3[[#This Row],[Count]]</f>
        <v>0.5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</v>
      </c>
      <c r="O126" s="1">
        <f>COUNTIFS(Table2[Sub-Sector],Table3[[#This Row],[Sub-Sector]],Table2[% Away From Current Month High],"&lt;=0.05")/Table3[[#This Row],[Count]]</f>
        <v>1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0.5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631.5</v>
      </c>
      <c r="X126">
        <f>_xlfn.RANK.AVG(Table3[[#This Row],[Score]],Table3[Score],1)</f>
        <v>113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412</v>
      </c>
      <c r="Z126">
        <f>_xlfn.RANK.AVG(Table3[[#This Row],[Score 2 ]],Table3[[Score 2 ]],1)</f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78B1-BA91-4E1A-8E6B-685512A2C896}">
  <dimension ref="A1:AV732"/>
  <sheetViews>
    <sheetView topLeftCell="AL1" workbookViewId="0">
      <selection activeCell="AV2" sqref="AV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3131</v>
      </c>
      <c r="D1" t="s">
        <v>2</v>
      </c>
      <c r="E1" t="s">
        <v>3</v>
      </c>
      <c r="F1" t="s">
        <v>4</v>
      </c>
      <c r="G1" t="s">
        <v>5</v>
      </c>
      <c r="H1" t="s">
        <v>3154</v>
      </c>
      <c r="I1" t="s">
        <v>6</v>
      </c>
      <c r="J1" t="s">
        <v>3155</v>
      </c>
      <c r="K1" t="s">
        <v>7</v>
      </c>
      <c r="L1" t="s">
        <v>3156</v>
      </c>
      <c r="M1" t="s">
        <v>8</v>
      </c>
      <c r="N1" t="s">
        <v>3157</v>
      </c>
      <c r="O1" t="s">
        <v>3158</v>
      </c>
      <c r="P1" t="s">
        <v>9</v>
      </c>
      <c r="Q1" t="s">
        <v>10</v>
      </c>
      <c r="R1" t="s">
        <v>11</v>
      </c>
      <c r="S1" s="1" t="s">
        <v>3159</v>
      </c>
      <c r="T1" s="1" t="s">
        <v>3160</v>
      </c>
      <c r="U1" s="1" t="s">
        <v>3161</v>
      </c>
      <c r="V1" t="s">
        <v>12</v>
      </c>
      <c r="W1" t="s">
        <v>3162</v>
      </c>
      <c r="X1" t="s">
        <v>3163</v>
      </c>
      <c r="Y1" t="s">
        <v>3164</v>
      </c>
      <c r="Z1" t="s">
        <v>3165</v>
      </c>
      <c r="AA1" t="s">
        <v>3166</v>
      </c>
      <c r="AB1" t="s">
        <v>3167</v>
      </c>
      <c r="AC1" s="1" t="s">
        <v>3168</v>
      </c>
      <c r="AD1" s="1" t="s">
        <v>3169</v>
      </c>
      <c r="AE1" s="1" t="s">
        <v>3170</v>
      </c>
      <c r="AF1" s="1" t="s">
        <v>3171</v>
      </c>
      <c r="AG1" s="1" t="s">
        <v>3172</v>
      </c>
      <c r="AH1" s="1" t="s">
        <v>3173</v>
      </c>
      <c r="AI1" t="s">
        <v>13</v>
      </c>
      <c r="AJ1" t="s">
        <v>14</v>
      </c>
      <c r="AK1" t="s">
        <v>3174</v>
      </c>
      <c r="AL1" t="s">
        <v>3175</v>
      </c>
      <c r="AM1" t="s">
        <v>3176</v>
      </c>
      <c r="AN1" t="s">
        <v>3177</v>
      </c>
      <c r="AO1" t="s">
        <v>3178</v>
      </c>
      <c r="AP1" t="s">
        <v>15</v>
      </c>
      <c r="AQ1" s="2" t="s">
        <v>3182</v>
      </c>
      <c r="AR1" s="2" t="s">
        <v>3183</v>
      </c>
      <c r="AS1" s="2" t="s">
        <v>3184</v>
      </c>
      <c r="AT1" s="2" t="s">
        <v>3185</v>
      </c>
      <c r="AU1" s="2" t="s">
        <v>3186</v>
      </c>
      <c r="AV1" s="2" t="s">
        <v>3187</v>
      </c>
    </row>
    <row r="2" spans="1:48" x14ac:dyDescent="0.3">
      <c r="A2" t="s">
        <v>920</v>
      </c>
      <c r="B2" t="s">
        <v>921</v>
      </c>
      <c r="C2" t="str">
        <f>VLOOKUP(Table2[[#This Row],[Ticker]],Price_Filter_05_11_2024!B2:C1111,2,FALSE)</f>
        <v>Consumer Durables</v>
      </c>
      <c r="D2" t="s">
        <v>131</v>
      </c>
      <c r="E2">
        <v>16496.060549579899</v>
      </c>
      <c r="F2">
        <v>631.70000000000005</v>
      </c>
      <c r="G2">
        <v>190.27963613659901</v>
      </c>
      <c r="H2">
        <f>(Table2[[#This Row],[1Y Return vs Nifty]]-AVERAGE(Table2[1Y Return vs Nifty]))/_xlfn.STDEV.P(Table2[1Y Return vs Nifty])</f>
        <v>3.0596728777112094</v>
      </c>
      <c r="I2">
        <v>4.91863695427576</v>
      </c>
      <c r="J2">
        <f>(Table2[[#This Row],[1M Return vs Nifty]]-AVERAGE(Table2[1M Return vs Nifty]))/_xlfn.STDEV.P(Table2[1M Return vs Nifty])</f>
        <v>0.65946832363914254</v>
      </c>
      <c r="K2">
        <v>189.16306184053201</v>
      </c>
      <c r="L2">
        <f>(Table2[[#This Row],[6M Return vs Nifty]]-AVERAGE(Table2[6M Return vs Nifty]))/_xlfn.STDEV.P(Table2[6M Return vs Nifty])</f>
        <v>6.2637589779157468</v>
      </c>
      <c r="M2">
        <v>8.6756669639695403</v>
      </c>
      <c r="N2">
        <f>(Table2[[#This Row],[1W Return vs Nifty]]-AVERAGE(Table2[1W Return vs Nifty]))/_xlfn.STDEV.P(Table2[1W Return vs Nifty])</f>
        <v>1.2604376066918754</v>
      </c>
      <c r="O2">
        <v>607.6</v>
      </c>
      <c r="P2">
        <v>579.45938942874898</v>
      </c>
      <c r="Q2">
        <v>409.05901199681603</v>
      </c>
      <c r="R2">
        <v>61.0820861361967</v>
      </c>
      <c r="S2" s="1">
        <f>(Table2[[#This Row],[Close Price]]-Table2[[#This Row],[20D EMA]])/Table2[[#This Row],[20D EMA]]</f>
        <v>3.9664252797893387E-2</v>
      </c>
      <c r="T2" s="1">
        <f>(Table2[[#This Row],[Close Price]]-Table2[[#This Row],[50D EMA]])/Table2[[#This Row],[50D EMA]]</f>
        <v>9.0154049661274216E-2</v>
      </c>
      <c r="U2" s="1">
        <f>(Table2[[#This Row],[Close Price]]-Table2[[#This Row],[200D EMA]])/Table2[[#This Row],[200D EMA]]</f>
        <v>0.54427596379398913</v>
      </c>
      <c r="V2">
        <v>0.59883141589161004</v>
      </c>
      <c r="W2">
        <v>618.75</v>
      </c>
      <c r="X2">
        <v>639</v>
      </c>
      <c r="Y2">
        <v>609.5</v>
      </c>
      <c r="Z2">
        <v>641.15</v>
      </c>
      <c r="AA2">
        <v>609.5</v>
      </c>
      <c r="AB2">
        <v>651.1</v>
      </c>
      <c r="AC2" s="1">
        <f>(Table2[[#This Row],[Close Price]]/Table2[[#This Row],[Day Low]])-1</f>
        <v>2.092929292929302E-2</v>
      </c>
      <c r="AD2" s="1">
        <f>(Table2[[#This Row],[Day High]]/Table2[[#This Row],[Close Price]])-1</f>
        <v>1.1556118410637861E-2</v>
      </c>
      <c r="AE2" s="1">
        <f>(Table2[[#This Row],[Close Price]]/Table2[[#This Row],[Current Week Low]])-1</f>
        <v>3.6423297785069808E-2</v>
      </c>
      <c r="AF2" s="1">
        <f>(Table2[[#This Row],[Current Week High]]/Table2[[#This Row],[Close Price]])-1</f>
        <v>1.4959632737058692E-2</v>
      </c>
      <c r="AG2" s="1">
        <f>(Table2[[#This Row],[Close Price]]/Table2[[#This Row],[Current Month Low]])-1</f>
        <v>3.6423297785069808E-2</v>
      </c>
      <c r="AH2" s="1">
        <f>(Table2[[#This Row],[Current Month High]]/Table2[[#This Row],[Close Price]])-1</f>
        <v>3.0710780433750084E-2</v>
      </c>
      <c r="AI2">
        <v>9.8622763970238996</v>
      </c>
      <c r="AJ2">
        <v>330.59200436249603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0.33</v>
      </c>
      <c r="AM2" t="s">
        <v>3180</v>
      </c>
      <c r="AN2">
        <v>2.5299999999999998</v>
      </c>
      <c r="AO2" t="s">
        <v>3180</v>
      </c>
      <c r="AP2">
        <v>0.26518813275060998</v>
      </c>
      <c r="AQ2">
        <f>(Table2[[#This Row],[Sharpe Ratio]]-AVERAGE(Table2[Sharpe Ratio]))/_xlfn.STDEV.P(Table2[Sharpe Ratio])</f>
        <v>2.4393264195526978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13.682664205510671</v>
      </c>
      <c r="AS2">
        <f>_xlfn.RANK.AVG(Table2[[#This Row],[1Y Return vs Nifty Z-Score]],Table2[1Y Return vs Nifty Z-Score])</f>
        <v>13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6</v>
      </c>
    </row>
    <row r="3" spans="1:48" x14ac:dyDescent="0.3">
      <c r="A3" t="s">
        <v>695</v>
      </c>
      <c r="B3" t="s">
        <v>696</v>
      </c>
      <c r="C3" t="s">
        <v>3147</v>
      </c>
      <c r="D3" t="s">
        <v>141</v>
      </c>
      <c r="E3">
        <v>25624.711937349999</v>
      </c>
      <c r="F3">
        <v>749.5</v>
      </c>
      <c r="G3">
        <v>181.82941583279401</v>
      </c>
      <c r="H3">
        <f>(Table2[[#This Row],[1Y Return vs Nifty]]-AVERAGE(Table2[1Y Return vs Nifty]))/_xlfn.STDEV.P(Table2[1Y Return vs Nifty])</f>
        <v>2.9076212931212404</v>
      </c>
      <c r="I3">
        <v>1.53970580268158</v>
      </c>
      <c r="J3">
        <f>(Table2[[#This Row],[1M Return vs Nifty]]-AVERAGE(Table2[1M Return vs Nifty]))/_xlfn.STDEV.P(Table2[1M Return vs Nifty])</f>
        <v>0.28507529039676949</v>
      </c>
      <c r="K3">
        <v>96.548797935640494</v>
      </c>
      <c r="L3">
        <f>(Table2[[#This Row],[6M Return vs Nifty]]-AVERAGE(Table2[6M Return vs Nifty]))/_xlfn.STDEV.P(Table2[6M Return vs Nifty])</f>
        <v>3.0977481717026065</v>
      </c>
      <c r="M3">
        <v>5.41502384642774</v>
      </c>
      <c r="N3">
        <f>(Table2[[#This Row],[1W Return vs Nifty]]-AVERAGE(Table2[1W Return vs Nifty]))/_xlfn.STDEV.P(Table2[1W Return vs Nifty])</f>
        <v>0.50587248465111934</v>
      </c>
      <c r="O3">
        <v>718.83</v>
      </c>
      <c r="P3">
        <v>681.14687619851099</v>
      </c>
      <c r="Q3">
        <v>507.11036481361299</v>
      </c>
      <c r="R3">
        <v>60.133081161077001</v>
      </c>
      <c r="S3" s="1">
        <f>(Table2[[#This Row],[Close Price]]-Table2[[#This Row],[20D EMA]])/Table2[[#This Row],[20D EMA]]</f>
        <v>4.266655537470606E-2</v>
      </c>
      <c r="T3" s="1">
        <f>(Table2[[#This Row],[Close Price]]-Table2[[#This Row],[50D EMA]])/Table2[[#This Row],[50D EMA]]</f>
        <v>0.10035005105355341</v>
      </c>
      <c r="U3" s="1">
        <f>(Table2[[#This Row],[Close Price]]-Table2[[#This Row],[200D EMA]])/Table2[[#This Row],[200D EMA]]</f>
        <v>0.47798201733754081</v>
      </c>
      <c r="V3">
        <v>0.69122082937431994</v>
      </c>
      <c r="W3">
        <v>715.05</v>
      </c>
      <c r="X3">
        <v>757.9</v>
      </c>
      <c r="Y3">
        <v>715.05</v>
      </c>
      <c r="Z3">
        <v>759.3</v>
      </c>
      <c r="AA3">
        <v>715.05</v>
      </c>
      <c r="AB3">
        <v>768</v>
      </c>
      <c r="AC3" s="1">
        <f>(Table2[[#This Row],[Close Price]]/Table2[[#This Row],[Day Low]])-1</f>
        <v>4.8178449059506301E-2</v>
      </c>
      <c r="AD3" s="1">
        <f>(Table2[[#This Row],[Day High]]/Table2[[#This Row],[Close Price]])-1</f>
        <v>1.1207471647765255E-2</v>
      </c>
      <c r="AE3" s="1">
        <f>(Table2[[#This Row],[Close Price]]/Table2[[#This Row],[Current Week Low]])-1</f>
        <v>4.8178449059506301E-2</v>
      </c>
      <c r="AF3" s="1">
        <f>(Table2[[#This Row],[Current Week High]]/Table2[[#This Row],[Close Price]])-1</f>
        <v>1.3075383589059353E-2</v>
      </c>
      <c r="AG3" s="1">
        <f>(Table2[[#This Row],[Close Price]]/Table2[[#This Row],[Current Month Low]])-1</f>
        <v>4.8178449059506301E-2</v>
      </c>
      <c r="AH3" s="1">
        <f>(Table2[[#This Row],[Current Month High]]/Table2[[#This Row],[Close Price]])-1</f>
        <v>2.4683122081387676E-2</v>
      </c>
      <c r="AI3">
        <v>6.2374916611074003</v>
      </c>
      <c r="AJ3">
        <v>214.98213910485299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0.32</v>
      </c>
      <c r="AM3" t="s">
        <v>3180</v>
      </c>
      <c r="AN3">
        <v>-2.29</v>
      </c>
      <c r="AO3" t="s">
        <v>3179</v>
      </c>
      <c r="AP3">
        <v>0.25770759293103501</v>
      </c>
      <c r="AQ3">
        <f>(Table2[[#This Row],[Sharpe Ratio]]-AVERAGE(Table2[Sharpe Ratio]))/_xlfn.STDEV.P(Table2[Sharpe Ratio])</f>
        <v>2.3498028185631257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9.1461200584348621</v>
      </c>
      <c r="AS3">
        <f>_xlfn.RANK.AVG(Table2[[#This Row],[1Y Return vs Nifty Z-Score]],Table2[1Y Return vs Nifty Z-Score])</f>
        <v>16</v>
      </c>
      <c r="AT3">
        <f>_xlfn.RANK.AVG(Table2[[#This Row],[6M Return vs Nifty Z-Score]],Table2[6M Return vs Nifty Z-Score])</f>
        <v>12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11.333333333333334</v>
      </c>
    </row>
    <row r="4" spans="1:48" x14ac:dyDescent="0.3">
      <c r="A4" t="s">
        <v>576</v>
      </c>
      <c r="B4" t="s">
        <v>577</v>
      </c>
      <c r="C4" t="s">
        <v>3136</v>
      </c>
      <c r="D4" t="s">
        <v>199</v>
      </c>
      <c r="E4">
        <v>34105.96907739</v>
      </c>
      <c r="F4">
        <v>10466.700000000001</v>
      </c>
      <c r="G4">
        <v>40.825960364446303</v>
      </c>
      <c r="H4">
        <f>(Table2[[#This Row],[1Y Return vs Nifty]]-AVERAGE(Table2[1Y Return vs Nifty]))/_xlfn.STDEV.P(Table2[1Y Return vs Nifty])</f>
        <v>0.37043314111892922</v>
      </c>
      <c r="I4">
        <v>24.467301439692399</v>
      </c>
      <c r="J4">
        <f>(Table2[[#This Row],[1M Return vs Nifty]]-AVERAGE(Table2[1M Return vs Nifty]))/_xlfn.STDEV.P(Table2[1M Return vs Nifty])</f>
        <v>2.8255035176618262</v>
      </c>
      <c r="K4">
        <v>50.412786594666798</v>
      </c>
      <c r="L4">
        <f>(Table2[[#This Row],[6M Return vs Nifty]]-AVERAGE(Table2[6M Return vs Nifty]))/_xlfn.STDEV.P(Table2[6M Return vs Nifty])</f>
        <v>1.5205925122774488</v>
      </c>
      <c r="M4">
        <v>12.1699261037702</v>
      </c>
      <c r="N4">
        <f>(Table2[[#This Row],[1W Return vs Nifty]]-AVERAGE(Table2[1W Return vs Nifty]))/_xlfn.STDEV.P(Table2[1W Return vs Nifty])</f>
        <v>2.0690652237656137</v>
      </c>
      <c r="O4">
        <v>9279.8700000000008</v>
      </c>
      <c r="P4">
        <v>8875.4192885394405</v>
      </c>
      <c r="Q4">
        <v>7735.7961492479899</v>
      </c>
      <c r="R4">
        <v>84.322350408459798</v>
      </c>
      <c r="S4" s="1">
        <f>(Table2[[#This Row],[Close Price]]-Table2[[#This Row],[20D EMA]])/Table2[[#This Row],[20D EMA]]</f>
        <v>0.12789295539700446</v>
      </c>
      <c r="T4" s="1">
        <f>(Table2[[#This Row],[Close Price]]-Table2[[#This Row],[50D EMA]])/Table2[[#This Row],[50D EMA]]</f>
        <v>0.17929076472086594</v>
      </c>
      <c r="U4" s="1">
        <f>(Table2[[#This Row],[Close Price]]-Table2[[#This Row],[200D EMA]])/Table2[[#This Row],[200D EMA]]</f>
        <v>0.35302169266927835</v>
      </c>
      <c r="V4">
        <v>2.57227812201294</v>
      </c>
      <c r="W4">
        <v>10150.049999999999</v>
      </c>
      <c r="X4">
        <v>10625</v>
      </c>
      <c r="Y4">
        <v>10024.5</v>
      </c>
      <c r="Z4">
        <v>10625</v>
      </c>
      <c r="AA4">
        <v>9800</v>
      </c>
      <c r="AB4">
        <v>10625</v>
      </c>
      <c r="AC4" s="1">
        <f>(Table2[[#This Row],[Close Price]]/Table2[[#This Row],[Day Low]])-1</f>
        <v>3.1196890655711185E-2</v>
      </c>
      <c r="AD4" s="1">
        <f>(Table2[[#This Row],[Day High]]/Table2[[#This Row],[Close Price]])-1</f>
        <v>1.5124155655555249E-2</v>
      </c>
      <c r="AE4" s="1">
        <f>(Table2[[#This Row],[Close Price]]/Table2[[#This Row],[Current Week Low]])-1</f>
        <v>4.4111925781834538E-2</v>
      </c>
      <c r="AF4" s="1">
        <f>(Table2[[#This Row],[Current Week High]]/Table2[[#This Row],[Close Price]])-1</f>
        <v>1.5124155655555249E-2</v>
      </c>
      <c r="AG4" s="1">
        <f>(Table2[[#This Row],[Close Price]]/Table2[[#This Row],[Current Month Low]])-1</f>
        <v>6.8030612244897926E-2</v>
      </c>
      <c r="AH4" s="1">
        <f>(Table2[[#This Row],[Current Month High]]/Table2[[#This Row],[Close Price]])-1</f>
        <v>1.5124155655555249E-2</v>
      </c>
      <c r="AI4">
        <v>1.51241556555552</v>
      </c>
      <c r="AJ4">
        <v>75.732238648097294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</v>
      </c>
      <c r="AM4" t="s">
        <v>3180</v>
      </c>
      <c r="AN4">
        <v>19.23</v>
      </c>
      <c r="AO4" t="s">
        <v>3180</v>
      </c>
      <c r="AP4">
        <v>7.5188299946901002E-2</v>
      </c>
      <c r="AQ4">
        <f>(Table2[[#This Row],[Sharpe Ratio]]-AVERAGE(Table2[Sharpe Ratio]))/_xlfn.STDEV.P(Table2[Sharpe Ratio])</f>
        <v>0.16549730691372652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6.9510917017375444</v>
      </c>
      <c r="AS4">
        <f>_xlfn.RANK.AVG(Table2[[#This Row],[1Y Return vs Nifty Z-Score]],Table2[1Y Return vs Nifty Z-Score])</f>
        <v>193</v>
      </c>
      <c r="AT4">
        <f>_xlfn.RANK.AVG(Table2[[#This Row],[6M Return vs Nifty Z-Score]],Table2[6M Return vs Nifty Z-Score])</f>
        <v>55</v>
      </c>
      <c r="AU4">
        <f>_xlfn.RANK.AVG(Table2[[#This Row],[Sharpe Ratio Z-Score]],Table2[Sharpe Ratio Z-Score])</f>
        <v>302</v>
      </c>
      <c r="AV4">
        <f>(Table2[[#This Row],[Rank 1Y]]+Table2[[#This Row],[Rank 6M]]+Table2[[#This Row],[Rank Sharpe]])/3</f>
        <v>183.33333333333334</v>
      </c>
    </row>
    <row r="5" spans="1:48" x14ac:dyDescent="0.3">
      <c r="A5" t="s">
        <v>1149</v>
      </c>
      <c r="B5" t="s">
        <v>1150</v>
      </c>
      <c r="C5" t="s">
        <v>3152</v>
      </c>
      <c r="D5" t="s">
        <v>1151</v>
      </c>
      <c r="E5">
        <v>10701.4178981</v>
      </c>
      <c r="F5">
        <v>1720.75</v>
      </c>
      <c r="G5">
        <v>224.762240650737</v>
      </c>
      <c r="H5">
        <f>(Table2[[#This Row],[1Y Return vs Nifty]]-AVERAGE(Table2[1Y Return vs Nifty]))/_xlfn.STDEV.P(Table2[1Y Return vs Nifty])</f>
        <v>3.6801460096132268</v>
      </c>
      <c r="I5">
        <v>17.152753936734001</v>
      </c>
      <c r="J5">
        <f>(Table2[[#This Row],[1M Return vs Nifty]]-AVERAGE(Table2[1M Return vs Nifty]))/_xlfn.STDEV.P(Table2[1M Return vs Nifty])</f>
        <v>2.015035501722529</v>
      </c>
      <c r="K5">
        <v>77.226976958493296</v>
      </c>
      <c r="L5">
        <f>(Table2[[#This Row],[6M Return vs Nifty]]-AVERAGE(Table2[6M Return vs Nifty]))/_xlfn.STDEV.P(Table2[6M Return vs Nifty])</f>
        <v>2.4372333500096506</v>
      </c>
      <c r="M5">
        <v>5.3712636095164097</v>
      </c>
      <c r="N5">
        <f>(Table2[[#This Row],[1W Return vs Nifty]]-AVERAGE(Table2[1W Return vs Nifty]))/_xlfn.STDEV.P(Table2[1W Return vs Nifty])</f>
        <v>0.49574566386294794</v>
      </c>
      <c r="O5">
        <v>1670.67</v>
      </c>
      <c r="P5">
        <v>1550.4793890641699</v>
      </c>
      <c r="Q5">
        <v>1176.04065209245</v>
      </c>
      <c r="R5">
        <v>53.9338514074649</v>
      </c>
      <c r="S5" s="1">
        <f>(Table2[[#This Row],[Close Price]]-Table2[[#This Row],[20D EMA]])/Table2[[#This Row],[20D EMA]]</f>
        <v>2.997599765363592E-2</v>
      </c>
      <c r="T5" s="1">
        <f>(Table2[[#This Row],[Close Price]]-Table2[[#This Row],[50D EMA]])/Table2[[#This Row],[50D EMA]]</f>
        <v>0.10981804217249291</v>
      </c>
      <c r="U5" s="1">
        <f>(Table2[[#This Row],[Close Price]]-Table2[[#This Row],[200D EMA]])/Table2[[#This Row],[200D EMA]]</f>
        <v>0.46317221002385017</v>
      </c>
      <c r="V5">
        <v>0.76278745508568302</v>
      </c>
      <c r="W5">
        <v>1692.55</v>
      </c>
      <c r="X5">
        <v>1747.7</v>
      </c>
      <c r="Y5">
        <v>1692.55</v>
      </c>
      <c r="Z5">
        <v>1786.55</v>
      </c>
      <c r="AA5">
        <v>1692.55</v>
      </c>
      <c r="AB5">
        <v>1811</v>
      </c>
      <c r="AC5" s="1">
        <f>(Table2[[#This Row],[Close Price]]/Table2[[#This Row],[Day Low]])-1</f>
        <v>1.6661250775457104E-2</v>
      </c>
      <c r="AD5" s="1">
        <f>(Table2[[#This Row],[Day High]]/Table2[[#This Row],[Close Price]])-1</f>
        <v>1.5661775388638777E-2</v>
      </c>
      <c r="AE5" s="1">
        <f>(Table2[[#This Row],[Close Price]]/Table2[[#This Row],[Current Week Low]])-1</f>
        <v>1.6661250775457104E-2</v>
      </c>
      <c r="AF5" s="1">
        <f>(Table2[[#This Row],[Current Week High]]/Table2[[#This Row],[Close Price]])-1</f>
        <v>3.8239139909922892E-2</v>
      </c>
      <c r="AG5" s="1">
        <f>(Table2[[#This Row],[Close Price]]/Table2[[#This Row],[Current Month Low]])-1</f>
        <v>1.6661250775457104E-2</v>
      </c>
      <c r="AH5" s="1">
        <f>(Table2[[#This Row],[Current Month High]]/Table2[[#This Row],[Close Price]])-1</f>
        <v>5.2448060438762267E-2</v>
      </c>
      <c r="AI5">
        <v>10.7453145430771</v>
      </c>
      <c r="AJ5">
        <v>252.61270491803199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</v>
      </c>
      <c r="AM5">
        <v>0</v>
      </c>
      <c r="AN5">
        <v>-8.0399999999999991</v>
      </c>
      <c r="AO5" t="s">
        <v>3179</v>
      </c>
      <c r="AP5">
        <v>0.19372752484104699</v>
      </c>
      <c r="AQ5">
        <f>(Table2[[#This Row],[Sharpe Ratio]]-AVERAGE(Table2[Sharpe Ratio]))/_xlfn.STDEV.P(Table2[Sharpe Ratio])</f>
        <v>1.5841192950311065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10.212279820239461</v>
      </c>
      <c r="AS5">
        <f>_xlfn.RANK.AVG(Table2[[#This Row],[1Y Return vs Nifty Z-Score]],Table2[1Y Return vs Nifty Z-Score])</f>
        <v>6</v>
      </c>
      <c r="AT5">
        <f>_xlfn.RANK.AVG(Table2[[#This Row],[6M Return vs Nifty Z-Score]],Table2[6M Return vs Nifty Z-Score])</f>
        <v>18</v>
      </c>
      <c r="AU5">
        <f>_xlfn.RANK.AVG(Table2[[#This Row],[Sharpe Ratio Z-Score]],Table2[Sharpe Ratio Z-Score])</f>
        <v>36</v>
      </c>
      <c r="AV5">
        <f>(Table2[[#This Row],[Rank 1Y]]+Table2[[#This Row],[Rank 6M]]+Table2[[#This Row],[Rank Sharpe]])/3</f>
        <v>20</v>
      </c>
    </row>
    <row r="6" spans="1:48" x14ac:dyDescent="0.3">
      <c r="A6" t="s">
        <v>901</v>
      </c>
      <c r="B6" t="s">
        <v>902</v>
      </c>
      <c r="C6" t="s">
        <v>3145</v>
      </c>
      <c r="D6" t="s">
        <v>131</v>
      </c>
      <c r="E6">
        <v>16876.2921898399</v>
      </c>
      <c r="F6">
        <v>1877.9</v>
      </c>
      <c r="G6">
        <v>139.27366194798299</v>
      </c>
      <c r="H6">
        <f>(Table2[[#This Row],[1Y Return vs Nifty]]-AVERAGE(Table2[1Y Return vs Nifty]))/_xlfn.STDEV.P(Table2[1Y Return vs Nifty])</f>
        <v>2.1418815160538176</v>
      </c>
      <c r="I6">
        <v>14.619099865033601</v>
      </c>
      <c r="J6">
        <f>(Table2[[#This Row],[1M Return vs Nifty]]-AVERAGE(Table2[1M Return vs Nifty]))/_xlfn.STDEV.P(Table2[1M Return vs Nifty])</f>
        <v>1.7343010355457731</v>
      </c>
      <c r="K6">
        <v>73.902355875578493</v>
      </c>
      <c r="L6">
        <f>(Table2[[#This Row],[6M Return vs Nifty]]-AVERAGE(Table2[6M Return vs Nifty]))/_xlfn.STDEV.P(Table2[6M Return vs Nifty])</f>
        <v>2.3235814584837238</v>
      </c>
      <c r="M6">
        <v>9.4944166139057096</v>
      </c>
      <c r="N6">
        <f>(Table2[[#This Row],[1W Return vs Nifty]]-AVERAGE(Table2[1W Return vs Nifty]))/_xlfn.STDEV.P(Table2[1W Return vs Nifty])</f>
        <v>1.4499094094173057</v>
      </c>
      <c r="O6">
        <v>1812.9</v>
      </c>
      <c r="P6">
        <v>1741.4162040332201</v>
      </c>
      <c r="Q6">
        <v>1345.55554168923</v>
      </c>
      <c r="R6">
        <v>61.8241532496045</v>
      </c>
      <c r="S6" s="1">
        <f>(Table2[[#This Row],[Close Price]]-Table2[[#This Row],[20D EMA]])/Table2[[#This Row],[20D EMA]]</f>
        <v>3.5854156324121568E-2</v>
      </c>
      <c r="T6" s="1">
        <f>(Table2[[#This Row],[Close Price]]-Table2[[#This Row],[50D EMA]])/Table2[[#This Row],[50D EMA]]</f>
        <v>7.8375172833855394E-2</v>
      </c>
      <c r="U6" s="1">
        <f>(Table2[[#This Row],[Close Price]]-Table2[[#This Row],[200D EMA]])/Table2[[#This Row],[200D EMA]]</f>
        <v>0.39563172371350575</v>
      </c>
      <c r="V6">
        <v>0.77215483452868205</v>
      </c>
      <c r="W6">
        <v>1835.05</v>
      </c>
      <c r="X6">
        <v>1890</v>
      </c>
      <c r="Y6">
        <v>1835.05</v>
      </c>
      <c r="Z6">
        <v>1938.6</v>
      </c>
      <c r="AA6">
        <v>1835.05</v>
      </c>
      <c r="AB6">
        <v>1938.6</v>
      </c>
      <c r="AC6" s="1">
        <f>(Table2[[#This Row],[Close Price]]/Table2[[#This Row],[Day Low]])-1</f>
        <v>2.3350862374322379E-2</v>
      </c>
      <c r="AD6" s="1">
        <f>(Table2[[#This Row],[Day High]]/Table2[[#This Row],[Close Price]])-1</f>
        <v>6.443367591458582E-3</v>
      </c>
      <c r="AE6" s="1">
        <f>(Table2[[#This Row],[Close Price]]/Table2[[#This Row],[Current Week Low]])-1</f>
        <v>2.3350862374322379E-2</v>
      </c>
      <c r="AF6" s="1">
        <f>(Table2[[#This Row],[Current Week High]]/Table2[[#This Row],[Close Price]])-1</f>
        <v>3.2323339900953041E-2</v>
      </c>
      <c r="AG6" s="1">
        <f>(Table2[[#This Row],[Close Price]]/Table2[[#This Row],[Current Month Low]])-1</f>
        <v>2.3350862374322379E-2</v>
      </c>
      <c r="AH6" s="1">
        <f>(Table2[[#This Row],[Current Month High]]/Table2[[#This Row],[Close Price]])-1</f>
        <v>3.2323339900953041E-2</v>
      </c>
      <c r="AI6">
        <v>6.3794664252622502</v>
      </c>
      <c r="AJ6">
        <v>172.93074631204101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0.13</v>
      </c>
      <c r="AM6" t="s">
        <v>3180</v>
      </c>
      <c r="AN6">
        <v>-1.7</v>
      </c>
      <c r="AO6" t="s">
        <v>3179</v>
      </c>
      <c r="AP6">
        <v>0.212627487887281</v>
      </c>
      <c r="AQ6">
        <f>(Table2[[#This Row],[Sharpe Ratio]]-AVERAGE(Table2[Sharpe Ratio]))/_xlfn.STDEV.P(Table2[Sharpe Ratio])</f>
        <v>1.8103052109246534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9.4599786304252724</v>
      </c>
      <c r="AS6">
        <f>_xlfn.RANK.AVG(Table2[[#This Row],[1Y Return vs Nifty Z-Score]],Table2[1Y Return vs Nifty Z-Score])</f>
        <v>29</v>
      </c>
      <c r="AT6">
        <f>_xlfn.RANK.AVG(Table2[[#This Row],[6M Return vs Nifty Z-Score]],Table2[6M Return vs Nifty Z-Score])</f>
        <v>21</v>
      </c>
      <c r="AU6">
        <f>_xlfn.RANK.AVG(Table2[[#This Row],[Sharpe Ratio Z-Score]],Table2[Sharpe Ratio Z-Score])</f>
        <v>20</v>
      </c>
      <c r="AV6">
        <f>(Table2[[#This Row],[Rank 1Y]]+Table2[[#This Row],[Rank 6M]]+Table2[[#This Row],[Rank Sharpe]])/3</f>
        <v>23.333333333333332</v>
      </c>
    </row>
    <row r="7" spans="1:48" x14ac:dyDescent="0.3">
      <c r="A7" t="s">
        <v>112</v>
      </c>
      <c r="B7" t="s">
        <v>113</v>
      </c>
      <c r="C7" t="s">
        <v>3146</v>
      </c>
      <c r="D7" t="s">
        <v>114</v>
      </c>
      <c r="E7">
        <v>247716.104885935</v>
      </c>
      <c r="F7">
        <v>6968.35</v>
      </c>
      <c r="G7">
        <v>186.124032544898</v>
      </c>
      <c r="H7">
        <f>(Table2[[#This Row],[1Y Return vs Nifty]]-AVERAGE(Table2[1Y Return vs Nifty]))/_xlfn.STDEV.P(Table2[1Y Return vs Nifty])</f>
        <v>2.9848977726454415</v>
      </c>
      <c r="I7">
        <v>-0.69122856741459104</v>
      </c>
      <c r="J7">
        <f>(Table2[[#This Row],[1M Return vs Nifty]]-AVERAGE(Table2[1M Return vs Nifty]))/_xlfn.STDEV.P(Table2[1M Return vs Nifty])</f>
        <v>3.7882835649386104E-2</v>
      </c>
      <c r="K7">
        <v>46.811125065160702</v>
      </c>
      <c r="L7">
        <f>(Table2[[#This Row],[6M Return vs Nifty]]-AVERAGE(Table2[6M Return vs Nifty]))/_xlfn.STDEV.P(Table2[6M Return vs Nifty])</f>
        <v>1.3974700164333049</v>
      </c>
      <c r="M7">
        <v>-2.0087476287395498</v>
      </c>
      <c r="N7">
        <f>(Table2[[#This Row],[1W Return vs Nifty]]-AVERAGE(Table2[1W Return vs Nifty]))/_xlfn.STDEV.P(Table2[1W Return vs Nifty])</f>
        <v>-1.2121073209356468</v>
      </c>
      <c r="O7">
        <v>7397.57</v>
      </c>
      <c r="P7">
        <v>7246.6947258432801</v>
      </c>
      <c r="Q7">
        <v>5581.8906375564802</v>
      </c>
      <c r="R7">
        <v>21.631499218573701</v>
      </c>
      <c r="S7" s="1">
        <f>(Table2[[#This Row],[Close Price]]-Table2[[#This Row],[20D EMA]])/Table2[[#This Row],[20D EMA]]</f>
        <v>-5.8021755792780516E-2</v>
      </c>
      <c r="T7" s="1">
        <f>(Table2[[#This Row],[Close Price]]-Table2[[#This Row],[50D EMA]])/Table2[[#This Row],[50D EMA]]</f>
        <v>-3.840988704141797E-2</v>
      </c>
      <c r="U7" s="1">
        <f>(Table2[[#This Row],[Close Price]]-Table2[[#This Row],[200D EMA]])/Table2[[#This Row],[200D EMA]]</f>
        <v>0.24838526092128069</v>
      </c>
      <c r="V7">
        <v>0.51893801139745699</v>
      </c>
      <c r="W7">
        <v>6794.05</v>
      </c>
      <c r="X7">
        <v>7078.5</v>
      </c>
      <c r="Y7">
        <v>6794.05</v>
      </c>
      <c r="Z7">
        <v>7150.3</v>
      </c>
      <c r="AA7">
        <v>6794.05</v>
      </c>
      <c r="AB7">
        <v>7214.9</v>
      </c>
      <c r="AC7" s="1">
        <f>(Table2[[#This Row],[Close Price]]/Table2[[#This Row],[Day Low]])-1</f>
        <v>2.5654800891957041E-2</v>
      </c>
      <c r="AD7" s="1">
        <f>(Table2[[#This Row],[Day High]]/Table2[[#This Row],[Close Price]])-1</f>
        <v>1.5807185345167785E-2</v>
      </c>
      <c r="AE7" s="1">
        <f>(Table2[[#This Row],[Close Price]]/Table2[[#This Row],[Current Week Low]])-1</f>
        <v>2.5654800891957041E-2</v>
      </c>
      <c r="AF7" s="1">
        <f>(Table2[[#This Row],[Current Week High]]/Table2[[#This Row],[Close Price]])-1</f>
        <v>2.6110915783506883E-2</v>
      </c>
      <c r="AG7" s="1">
        <f>(Table2[[#This Row],[Close Price]]/Table2[[#This Row],[Current Month Low]])-1</f>
        <v>2.5654800891957041E-2</v>
      </c>
      <c r="AH7" s="1">
        <f>(Table2[[#This Row],[Current Month High]]/Table2[[#This Row],[Close Price]])-1</f>
        <v>3.5381403058112548E-2</v>
      </c>
      <c r="AI7">
        <v>19.755752796572999</v>
      </c>
      <c r="AJ7">
        <v>219.40000916716301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7.0000000000000007E-2</v>
      </c>
      <c r="AM7" t="s">
        <v>3180</v>
      </c>
      <c r="AN7">
        <v>-10.29</v>
      </c>
      <c r="AO7" t="s">
        <v>3179</v>
      </c>
      <c r="AP7">
        <v>0.264274732423599</v>
      </c>
      <c r="AQ7">
        <f>(Table2[[#This Row],[Sharpe Ratio]]-AVERAGE(Table2[Sharpe Ratio]))/_xlfn.STDEV.P(Table2[Sharpe Ratio])</f>
        <v>2.4283952717490194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5.6365385755415049</v>
      </c>
      <c r="AS7">
        <f>_xlfn.RANK.AVG(Table2[[#This Row],[1Y Return vs Nifty Z-Score]],Table2[1Y Return vs Nifty Z-Score])</f>
        <v>15</v>
      </c>
      <c r="AT7">
        <f>_xlfn.RANK.AVG(Table2[[#This Row],[6M Return vs Nifty Z-Score]],Table2[6M Return vs Nifty Z-Score])</f>
        <v>60</v>
      </c>
      <c r="AU7">
        <f>_xlfn.RANK.AVG(Table2[[#This Row],[Sharpe Ratio Z-Score]],Table2[Sharpe Ratio Z-Score])</f>
        <v>5</v>
      </c>
      <c r="AV7">
        <f>(Table2[[#This Row],[Rank 1Y]]+Table2[[#This Row],[Rank 6M]]+Table2[[#This Row],[Rank Sharpe]])/3</f>
        <v>26.666666666666668</v>
      </c>
    </row>
    <row r="8" spans="1:48" x14ac:dyDescent="0.3">
      <c r="A8" t="s">
        <v>561</v>
      </c>
      <c r="B8" t="s">
        <v>562</v>
      </c>
      <c r="C8" t="s">
        <v>3136</v>
      </c>
      <c r="D8" t="s">
        <v>37</v>
      </c>
      <c r="E8">
        <v>35439.111511700001</v>
      </c>
      <c r="F8">
        <v>6843.85</v>
      </c>
      <c r="G8">
        <v>197.37795325136199</v>
      </c>
      <c r="H8">
        <f>(Table2[[#This Row],[1Y Return vs Nifty]]-AVERAGE(Table2[1Y Return vs Nifty]))/_xlfn.STDEV.P(Table2[1Y Return vs Nifty])</f>
        <v>3.1873985850203801</v>
      </c>
      <c r="I8">
        <v>6.6582556267561896</v>
      </c>
      <c r="J8">
        <f>(Table2[[#This Row],[1M Return vs Nifty]]-AVERAGE(Table2[1M Return vs Nifty]))/_xlfn.STDEV.P(Table2[1M Return vs Nifty])</f>
        <v>0.8522219141252152</v>
      </c>
      <c r="K8">
        <v>100.72982373849401</v>
      </c>
      <c r="L8">
        <f>(Table2[[#This Row],[6M Return vs Nifty]]-AVERAGE(Table2[6M Return vs Nifty]))/_xlfn.STDEV.P(Table2[6M Return vs Nifty])</f>
        <v>3.2406761864032778</v>
      </c>
      <c r="M8">
        <v>9.3191012323283804</v>
      </c>
      <c r="N8">
        <f>(Table2[[#This Row],[1W Return vs Nifty]]-AVERAGE(Table2[1W Return vs Nifty]))/_xlfn.STDEV.P(Table2[1W Return vs Nifty])</f>
        <v>1.4093386178505027</v>
      </c>
      <c r="O8">
        <v>6679.94</v>
      </c>
      <c r="P8">
        <v>6463.8055608845598</v>
      </c>
      <c r="Q8">
        <v>4765.7651343371299</v>
      </c>
      <c r="R8">
        <v>59.7698500951211</v>
      </c>
      <c r="S8" s="1">
        <f>(Table2[[#This Row],[Close Price]]-Table2[[#This Row],[20D EMA]])/Table2[[#This Row],[20D EMA]]</f>
        <v>2.4537645547714617E-2</v>
      </c>
      <c r="T8" s="1">
        <f>(Table2[[#This Row],[Close Price]]-Table2[[#This Row],[50D EMA]])/Table2[[#This Row],[50D EMA]]</f>
        <v>5.8795772171004505E-2</v>
      </c>
      <c r="U8" s="1">
        <f>(Table2[[#This Row],[Close Price]]-Table2[[#This Row],[200D EMA]])/Table2[[#This Row],[200D EMA]]</f>
        <v>0.43604433015180705</v>
      </c>
      <c r="V8">
        <v>0.25229057506989999</v>
      </c>
      <c r="W8">
        <v>6716.1</v>
      </c>
      <c r="X8">
        <v>6920</v>
      </c>
      <c r="Y8">
        <v>6569.15</v>
      </c>
      <c r="Z8">
        <v>6990</v>
      </c>
      <c r="AA8">
        <v>6569.15</v>
      </c>
      <c r="AB8">
        <v>6990</v>
      </c>
      <c r="AC8" s="1">
        <f>(Table2[[#This Row],[Close Price]]/Table2[[#This Row],[Day Low]])-1</f>
        <v>1.9021455904468354E-2</v>
      </c>
      <c r="AD8" s="1">
        <f>(Table2[[#This Row],[Day High]]/Table2[[#This Row],[Close Price]])-1</f>
        <v>1.1126778056210984E-2</v>
      </c>
      <c r="AE8" s="1">
        <f>(Table2[[#This Row],[Close Price]]/Table2[[#This Row],[Current Week Low]])-1</f>
        <v>4.1816673390012493E-2</v>
      </c>
      <c r="AF8" s="1">
        <f>(Table2[[#This Row],[Current Week High]]/Table2[[#This Row],[Close Price]])-1</f>
        <v>2.1354939105912463E-2</v>
      </c>
      <c r="AG8" s="1">
        <f>(Table2[[#This Row],[Close Price]]/Table2[[#This Row],[Current Month Low]])-1</f>
        <v>4.1816673390012493E-2</v>
      </c>
      <c r="AH8" s="1">
        <f>(Table2[[#This Row],[Current Month High]]/Table2[[#This Row],[Close Price]])-1</f>
        <v>2.1354939105912463E-2</v>
      </c>
      <c r="AI8">
        <v>23.906865287813101</v>
      </c>
      <c r="AJ8">
        <v>240.49004975124299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0.39</v>
      </c>
      <c r="AM8" t="s">
        <v>3180</v>
      </c>
      <c r="AN8">
        <v>1.29</v>
      </c>
      <c r="AO8" t="s">
        <v>3180</v>
      </c>
      <c r="AP8">
        <v>0.178480396636297</v>
      </c>
      <c r="AQ8">
        <f>(Table2[[#This Row],[Sharpe Ratio]]-AVERAGE(Table2[Sharpe Ratio]))/_xlfn.STDEV.P(Table2[Sharpe Ratio])</f>
        <v>1.4016487976390557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10.091284101038431</v>
      </c>
      <c r="AS8">
        <f>_xlfn.RANK.AVG(Table2[[#This Row],[1Y Return vs Nifty Z-Score]],Table2[1Y Return vs Nifty Z-Score])</f>
        <v>9</v>
      </c>
      <c r="AT8">
        <f>_xlfn.RANK.AVG(Table2[[#This Row],[6M Return vs Nifty Z-Score]],Table2[6M Return vs Nifty Z-Score])</f>
        <v>11</v>
      </c>
      <c r="AU8">
        <f>_xlfn.RANK.AVG(Table2[[#This Row],[Sharpe Ratio Z-Score]],Table2[Sharpe Ratio Z-Score])</f>
        <v>60</v>
      </c>
      <c r="AV8">
        <f>(Table2[[#This Row],[Rank 1Y]]+Table2[[#This Row],[Rank 6M]]+Table2[[#This Row],[Rank Sharpe]])/3</f>
        <v>26.666666666666668</v>
      </c>
    </row>
    <row r="9" spans="1:48" x14ac:dyDescent="0.3">
      <c r="A9" t="s">
        <v>283</v>
      </c>
      <c r="B9" t="s">
        <v>284</v>
      </c>
      <c r="C9" t="s">
        <v>3137</v>
      </c>
      <c r="D9" t="s">
        <v>138</v>
      </c>
      <c r="E9">
        <v>94013.556309000007</v>
      </c>
      <c r="F9">
        <v>450.9</v>
      </c>
      <c r="G9">
        <v>165.93439218381599</v>
      </c>
      <c r="H9">
        <f>(Table2[[#This Row],[1Y Return vs Nifty]]-AVERAGE(Table2[1Y Return vs Nifty]))/_xlfn.STDEV.P(Table2[1Y Return vs Nifty])</f>
        <v>2.6216093968593328</v>
      </c>
      <c r="I9">
        <v>-6.4362009184449196</v>
      </c>
      <c r="J9">
        <f>(Table2[[#This Row],[1M Return vs Nifty]]-AVERAGE(Table2[1M Return vs Nifty]))/_xlfn.STDEV.P(Table2[1M Return vs Nifty])</f>
        <v>-0.59867278738573482</v>
      </c>
      <c r="K9">
        <v>55.461885224777497</v>
      </c>
      <c r="L9">
        <f>(Table2[[#This Row],[6M Return vs Nifty]]-AVERAGE(Table2[6M Return vs Nifty]))/_xlfn.STDEV.P(Table2[6M Return vs Nifty])</f>
        <v>1.6931955234181781</v>
      </c>
      <c r="M9">
        <v>4.3592131852277998</v>
      </c>
      <c r="N9">
        <f>(Table2[[#This Row],[1W Return vs Nifty]]-AVERAGE(Table2[1W Return vs Nifty]))/_xlfn.STDEV.P(Table2[1W Return vs Nifty])</f>
        <v>0.26154096117519848</v>
      </c>
      <c r="O9">
        <v>465.02</v>
      </c>
      <c r="P9">
        <v>490.96069339504999</v>
      </c>
      <c r="Q9">
        <v>413.67439954848902</v>
      </c>
      <c r="R9">
        <v>44.923798809155997</v>
      </c>
      <c r="S9" s="1">
        <f>(Table2[[#This Row],[Close Price]]-Table2[[#This Row],[20D EMA]])/Table2[[#This Row],[20D EMA]]</f>
        <v>-3.0364285407079278E-2</v>
      </c>
      <c r="T9" s="1">
        <f>(Table2[[#This Row],[Close Price]]-Table2[[#This Row],[50D EMA]])/Table2[[#This Row],[50D EMA]]</f>
        <v>-8.1596539059014442E-2</v>
      </c>
      <c r="U9" s="1">
        <f>(Table2[[#This Row],[Close Price]]-Table2[[#This Row],[200D EMA]])/Table2[[#This Row],[200D EMA]]</f>
        <v>8.9987682322477253E-2</v>
      </c>
      <c r="V9">
        <v>0.47469497927179499</v>
      </c>
      <c r="W9">
        <v>441.35</v>
      </c>
      <c r="X9">
        <v>457</v>
      </c>
      <c r="Y9">
        <v>441.35</v>
      </c>
      <c r="Z9">
        <v>469.3</v>
      </c>
      <c r="AA9">
        <v>441.35</v>
      </c>
      <c r="AB9">
        <v>476.95</v>
      </c>
      <c r="AC9" s="1">
        <f>(Table2[[#This Row],[Close Price]]/Table2[[#This Row],[Day Low]])-1</f>
        <v>2.1638155658774139E-2</v>
      </c>
      <c r="AD9" s="1">
        <f>(Table2[[#This Row],[Day High]]/Table2[[#This Row],[Close Price]])-1</f>
        <v>1.352849855843874E-2</v>
      </c>
      <c r="AE9" s="1">
        <f>(Table2[[#This Row],[Close Price]]/Table2[[#This Row],[Current Week Low]])-1</f>
        <v>2.1638155658774139E-2</v>
      </c>
      <c r="AF9" s="1">
        <f>(Table2[[#This Row],[Current Week High]]/Table2[[#This Row],[Close Price]])-1</f>
        <v>4.0807274340208588E-2</v>
      </c>
      <c r="AG9" s="1">
        <f>(Table2[[#This Row],[Close Price]]/Table2[[#This Row],[Current Month Low]])-1</f>
        <v>2.1638155658774139E-2</v>
      </c>
      <c r="AH9" s="1">
        <f>(Table2[[#This Row],[Current Month High]]/Table2[[#This Row],[Close Price]])-1</f>
        <v>5.7773342204479938E-2</v>
      </c>
      <c r="AI9">
        <v>43.4907961854069</v>
      </c>
      <c r="AJ9">
        <v>192.69717624148001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-0.17</v>
      </c>
      <c r="AM9" t="s">
        <v>3179</v>
      </c>
      <c r="AN9">
        <v>-5.53</v>
      </c>
      <c r="AO9" t="s">
        <v>3179</v>
      </c>
      <c r="AP9">
        <v>0.204494185463477</v>
      </c>
      <c r="AQ9">
        <f>(Table2[[#This Row],[Sharpe Ratio]]-AVERAGE(Table2[Sharpe Ratio]))/_xlfn.STDEV.P(Table2[Sharpe Ratio])</f>
        <v>1.712969652465248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20</v>
      </c>
      <c r="AT9">
        <f>_xlfn.RANK.AVG(Table2[[#This Row],[6M Return vs Nifty Z-Score]],Table2[6M Return vs Nifty Z-Score])</f>
        <v>43</v>
      </c>
      <c r="AU9">
        <f>_xlfn.RANK.AVG(Table2[[#This Row],[Sharpe Ratio Z-Score]],Table2[Sharpe Ratio Z-Score])</f>
        <v>25</v>
      </c>
      <c r="AV9">
        <f>(Table2[[#This Row],[Rank 1Y]]+Table2[[#This Row],[Rank 6M]]+Table2[[#This Row],[Rank Sharpe]])/3</f>
        <v>29.333333333333332</v>
      </c>
    </row>
    <row r="10" spans="1:48" x14ac:dyDescent="0.3">
      <c r="A10" t="s">
        <v>980</v>
      </c>
      <c r="B10" t="s">
        <v>981</v>
      </c>
      <c r="C10" t="s">
        <v>3139</v>
      </c>
      <c r="D10" t="s">
        <v>117</v>
      </c>
      <c r="E10">
        <v>14504.985277670001</v>
      </c>
      <c r="F10">
        <v>999.65</v>
      </c>
      <c r="G10">
        <v>118.025798363482</v>
      </c>
      <c r="H10">
        <f>(Table2[[#This Row],[1Y Return vs Nifty]]-AVERAGE(Table2[1Y Return vs Nifty]))/_xlfn.STDEV.P(Table2[1Y Return vs Nifty])</f>
        <v>1.7595516819168175</v>
      </c>
      <c r="I10">
        <v>-3.0933014528345102</v>
      </c>
      <c r="J10">
        <f>(Table2[[#This Row],[1M Return vs Nifty]]-AVERAGE(Table2[1M Return vs Nifty]))/_xlfn.STDEV.P(Table2[1M Return vs Nifty])</f>
        <v>-0.22827214451862463</v>
      </c>
      <c r="K10">
        <v>87.076289582355599</v>
      </c>
      <c r="L10">
        <f>(Table2[[#This Row],[6M Return vs Nifty]]-AVERAGE(Table2[6M Return vs Nifty]))/_xlfn.STDEV.P(Table2[6M Return vs Nifty])</f>
        <v>2.7739312719727551</v>
      </c>
      <c r="M10">
        <v>6.26631401226261</v>
      </c>
      <c r="N10">
        <f>(Table2[[#This Row],[1W Return vs Nifty]]-AVERAGE(Table2[1W Return vs Nifty]))/_xlfn.STDEV.P(Table2[1W Return vs Nifty])</f>
        <v>0.70287468474456438</v>
      </c>
      <c r="O10">
        <v>984.01</v>
      </c>
      <c r="P10">
        <v>989.35348796708899</v>
      </c>
      <c r="Q10">
        <v>773.21659422191306</v>
      </c>
      <c r="R10">
        <v>61.880176634218103</v>
      </c>
      <c r="S10" s="1">
        <f>(Table2[[#This Row],[Close Price]]-Table2[[#This Row],[20D EMA]])/Table2[[#This Row],[20D EMA]]</f>
        <v>1.5894147417201031E-2</v>
      </c>
      <c r="T10" s="1">
        <f>(Table2[[#This Row],[Close Price]]-Table2[[#This Row],[50D EMA]])/Table2[[#This Row],[50D EMA]]</f>
        <v>1.0407313622624533E-2</v>
      </c>
      <c r="U10" s="1">
        <f>(Table2[[#This Row],[Close Price]]-Table2[[#This Row],[200D EMA]])/Table2[[#This Row],[200D EMA]]</f>
        <v>0.29284602460704634</v>
      </c>
      <c r="V10">
        <v>0.41845271192810102</v>
      </c>
      <c r="W10">
        <v>973.6</v>
      </c>
      <c r="X10">
        <v>1010.75</v>
      </c>
      <c r="Y10">
        <v>962.6</v>
      </c>
      <c r="Z10">
        <v>1010.75</v>
      </c>
      <c r="AA10">
        <v>962.6</v>
      </c>
      <c r="AB10">
        <v>1010.75</v>
      </c>
      <c r="AC10" s="1">
        <f>(Table2[[#This Row],[Close Price]]/Table2[[#This Row],[Day Low]])-1</f>
        <v>2.6756368118323604E-2</v>
      </c>
      <c r="AD10" s="1">
        <f>(Table2[[#This Row],[Day High]]/Table2[[#This Row],[Close Price]])-1</f>
        <v>1.1103886360226189E-2</v>
      </c>
      <c r="AE10" s="1">
        <f>(Table2[[#This Row],[Close Price]]/Table2[[#This Row],[Current Week Low]])-1</f>
        <v>3.8489507583627569E-2</v>
      </c>
      <c r="AF10" s="1">
        <f>(Table2[[#This Row],[Current Week High]]/Table2[[#This Row],[Close Price]])-1</f>
        <v>1.1103886360226189E-2</v>
      </c>
      <c r="AG10" s="1">
        <f>(Table2[[#This Row],[Close Price]]/Table2[[#This Row],[Current Month Low]])-1</f>
        <v>3.8489507583627569E-2</v>
      </c>
      <c r="AH10" s="1">
        <f>(Table2[[#This Row],[Current Month High]]/Table2[[#This Row],[Close Price]])-1</f>
        <v>1.1103886360226189E-2</v>
      </c>
      <c r="AI10">
        <v>34.827189516330698</v>
      </c>
      <c r="AJ10">
        <v>167.214648489708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0.18</v>
      </c>
      <c r="AM10" t="s">
        <v>3180</v>
      </c>
      <c r="AN10">
        <v>-0.46</v>
      </c>
      <c r="AO10" t="s">
        <v>3179</v>
      </c>
      <c r="AP10">
        <v>0.19879772342928401</v>
      </c>
      <c r="AQ10">
        <f>(Table2[[#This Row],[Sharpe Ratio]]-AVERAGE(Table2[Sharpe Ratio]))/_xlfn.STDEV.P(Table2[Sharpe Ratio])</f>
        <v>1.6447970597779045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">
        <f>_xlfn.RANK.AVG(Table2[[#This Row],[1Y Return vs Nifty Z-Score]],Table2[1Y Return vs Nifty Z-Score])</f>
        <v>44</v>
      </c>
      <c r="AT10">
        <f>_xlfn.RANK.AVG(Table2[[#This Row],[6M Return vs Nifty Z-Score]],Table2[6M Return vs Nifty Z-Score])</f>
        <v>16</v>
      </c>
      <c r="AU10">
        <f>_xlfn.RANK.AVG(Table2[[#This Row],[Sharpe Ratio Z-Score]],Table2[Sharpe Ratio Z-Score])</f>
        <v>31</v>
      </c>
      <c r="AV10">
        <f>(Table2[[#This Row],[Rank 1Y]]+Table2[[#This Row],[Rank 6M]]+Table2[[#This Row],[Rank Sharpe]])/3</f>
        <v>30.333333333333332</v>
      </c>
    </row>
    <row r="11" spans="1:48" x14ac:dyDescent="0.3">
      <c r="A11" t="s">
        <v>1037</v>
      </c>
      <c r="B11" t="s">
        <v>1038</v>
      </c>
      <c r="C11" t="s">
        <v>3138</v>
      </c>
      <c r="D11" t="s">
        <v>51</v>
      </c>
      <c r="E11">
        <v>13166.672640029999</v>
      </c>
      <c r="F11">
        <v>290.55</v>
      </c>
      <c r="G11">
        <v>122.529236051206</v>
      </c>
      <c r="H11">
        <f>(Table2[[#This Row],[1Y Return vs Nifty]]-AVERAGE(Table2[1Y Return vs Nifty]))/_xlfn.STDEV.P(Table2[1Y Return vs Nifty])</f>
        <v>1.8405856445712925</v>
      </c>
      <c r="I11">
        <v>1.67595667977505</v>
      </c>
      <c r="J11">
        <f>(Table2[[#This Row],[1M Return vs Nifty]]-AVERAGE(Table2[1M Return vs Nifty]))/_xlfn.STDEV.P(Table2[1M Return vs Nifty])</f>
        <v>0.30017218845960536</v>
      </c>
      <c r="K11">
        <v>69.434336960695504</v>
      </c>
      <c r="L11">
        <f>(Table2[[#This Row],[6M Return vs Nifty]]-AVERAGE(Table2[6M Return vs Nifty]))/_xlfn.STDEV.P(Table2[6M Return vs Nifty])</f>
        <v>2.1708426084356249</v>
      </c>
      <c r="M11">
        <v>6.2049218375953403</v>
      </c>
      <c r="N11">
        <f>(Table2[[#This Row],[1W Return vs Nifty]]-AVERAGE(Table2[1W Return vs Nifty]))/_xlfn.STDEV.P(Table2[1W Return vs Nifty])</f>
        <v>0.68866755072215724</v>
      </c>
      <c r="O11">
        <v>282.58</v>
      </c>
      <c r="P11">
        <v>270.671192851049</v>
      </c>
      <c r="Q11">
        <v>208.76612657630599</v>
      </c>
      <c r="R11">
        <v>60.365795874425999</v>
      </c>
      <c r="S11" s="1">
        <f>(Table2[[#This Row],[Close Price]]-Table2[[#This Row],[20D EMA]])/Table2[[#This Row],[20D EMA]]</f>
        <v>2.820440229315602E-2</v>
      </c>
      <c r="T11" s="1">
        <f>(Table2[[#This Row],[Close Price]]-Table2[[#This Row],[50D EMA]])/Table2[[#This Row],[50D EMA]]</f>
        <v>7.3442640642923412E-2</v>
      </c>
      <c r="U11" s="1">
        <f>(Table2[[#This Row],[Close Price]]-Table2[[#This Row],[200D EMA]])/Table2[[#This Row],[200D EMA]]</f>
        <v>0.39174877057366508</v>
      </c>
      <c r="V11">
        <v>0.33896230380248799</v>
      </c>
      <c r="W11">
        <v>283.14999999999998</v>
      </c>
      <c r="X11">
        <v>295</v>
      </c>
      <c r="Y11">
        <v>282</v>
      </c>
      <c r="Z11">
        <v>295</v>
      </c>
      <c r="AA11">
        <v>282</v>
      </c>
      <c r="AB11">
        <v>295</v>
      </c>
      <c r="AC11" s="1">
        <f>(Table2[[#This Row],[Close Price]]/Table2[[#This Row],[Day Low]])-1</f>
        <v>2.6134557654953428E-2</v>
      </c>
      <c r="AD11" s="1">
        <f>(Table2[[#This Row],[Day High]]/Table2[[#This Row],[Close Price]])-1</f>
        <v>1.531578041645143E-2</v>
      </c>
      <c r="AE11" s="1">
        <f>(Table2[[#This Row],[Close Price]]/Table2[[#This Row],[Current Week Low]])-1</f>
        <v>3.031914893617027E-2</v>
      </c>
      <c r="AF11" s="1">
        <f>(Table2[[#This Row],[Current Week High]]/Table2[[#This Row],[Close Price]])-1</f>
        <v>1.531578041645143E-2</v>
      </c>
      <c r="AG11" s="1">
        <f>(Table2[[#This Row],[Close Price]]/Table2[[#This Row],[Current Month Low]])-1</f>
        <v>3.031914893617027E-2</v>
      </c>
      <c r="AH11" s="1">
        <f>(Table2[[#This Row],[Current Month High]]/Table2[[#This Row],[Close Price]])-1</f>
        <v>1.531578041645143E-2</v>
      </c>
      <c r="AI11">
        <v>13.1646876613319</v>
      </c>
      <c r="AJ11">
        <v>158.61148197596799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0.3</v>
      </c>
      <c r="AM11" t="s">
        <v>3180</v>
      </c>
      <c r="AN11">
        <v>3.11</v>
      </c>
      <c r="AO11" t="s">
        <v>3180</v>
      </c>
      <c r="AP11">
        <v>0.19717121917105199</v>
      </c>
      <c r="AQ11">
        <f>(Table2[[#This Row],[Sharpe Ratio]]-AVERAGE(Table2[Sharpe Ratio]))/_xlfn.STDEV.P(Table2[Sharpe Ratio])</f>
        <v>1.6253318177320335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6.6255998099207138</v>
      </c>
      <c r="AS11">
        <f>_xlfn.RANK.AVG(Table2[[#This Row],[1Y Return vs Nifty Z-Score]],Table2[1Y Return vs Nifty Z-Score])</f>
        <v>40</v>
      </c>
      <c r="AT11">
        <f>_xlfn.RANK.AVG(Table2[[#This Row],[6M Return vs Nifty Z-Score]],Table2[6M Return vs Nifty Z-Score])</f>
        <v>23</v>
      </c>
      <c r="AU11">
        <f>_xlfn.RANK.AVG(Table2[[#This Row],[Sharpe Ratio Z-Score]],Table2[Sharpe Ratio Z-Score])</f>
        <v>33</v>
      </c>
      <c r="AV11">
        <f>(Table2[[#This Row],[Rank 1Y]]+Table2[[#This Row],[Rank 6M]]+Table2[[#This Row],[Rank Sharpe]])/3</f>
        <v>32</v>
      </c>
    </row>
    <row r="12" spans="1:48" x14ac:dyDescent="0.3">
      <c r="A12" t="s">
        <v>1163</v>
      </c>
      <c r="B12" t="s">
        <v>1164</v>
      </c>
      <c r="C12" t="s">
        <v>3134</v>
      </c>
      <c r="D12" t="s">
        <v>517</v>
      </c>
      <c r="E12">
        <v>10513.25467</v>
      </c>
      <c r="F12">
        <v>527.29999999999995</v>
      </c>
      <c r="G12">
        <v>129.84333936201901</v>
      </c>
      <c r="H12">
        <f>(Table2[[#This Row],[1Y Return vs Nifty]]-AVERAGE(Table2[1Y Return vs Nifty]))/_xlfn.STDEV.P(Table2[1Y Return vs Nifty])</f>
        <v>1.9721941658027551</v>
      </c>
      <c r="I12">
        <v>13.097509149894501</v>
      </c>
      <c r="J12">
        <f>(Table2[[#This Row],[1M Return vs Nifty]]-AVERAGE(Table2[1M Return vs Nifty]))/_xlfn.STDEV.P(Table2[1M Return vs Nifty])</f>
        <v>1.5657054242011657</v>
      </c>
      <c r="K12">
        <v>46.676730632801998</v>
      </c>
      <c r="L12">
        <f>(Table2[[#This Row],[6M Return vs Nifty]]-AVERAGE(Table2[6M Return vs Nifty]))/_xlfn.STDEV.P(Table2[6M Return vs Nifty])</f>
        <v>1.392875754089661</v>
      </c>
      <c r="M12">
        <v>11.397617883793099</v>
      </c>
      <c r="N12">
        <f>(Table2[[#This Row],[1W Return vs Nifty]]-AVERAGE(Table2[1W Return vs Nifty]))/_xlfn.STDEV.P(Table2[1W Return vs Nifty])</f>
        <v>1.8903407129091665</v>
      </c>
      <c r="O12">
        <v>491.02</v>
      </c>
      <c r="P12">
        <v>467.35280480376298</v>
      </c>
      <c r="Q12">
        <v>377.67015677884399</v>
      </c>
      <c r="R12">
        <v>73.465884949654793</v>
      </c>
      <c r="S12" s="1">
        <f>(Table2[[#This Row],[Close Price]]-Table2[[#This Row],[20D EMA]])/Table2[[#This Row],[20D EMA]]</f>
        <v>7.3887010712394549E-2</v>
      </c>
      <c r="T12" s="1">
        <f>(Table2[[#This Row],[Close Price]]-Table2[[#This Row],[50D EMA]])/Table2[[#This Row],[50D EMA]]</f>
        <v>0.1282696810205477</v>
      </c>
      <c r="U12" s="1">
        <f>(Table2[[#This Row],[Close Price]]-Table2[[#This Row],[200D EMA]])/Table2[[#This Row],[200D EMA]]</f>
        <v>0.39619186354927211</v>
      </c>
      <c r="V12">
        <v>0.98118265852726405</v>
      </c>
      <c r="W12">
        <v>515.5</v>
      </c>
      <c r="X12">
        <v>530.9</v>
      </c>
      <c r="Y12">
        <v>507.25</v>
      </c>
      <c r="Z12">
        <v>530.9</v>
      </c>
      <c r="AA12">
        <v>507.25</v>
      </c>
      <c r="AB12">
        <v>530.9</v>
      </c>
      <c r="AC12" s="1">
        <f>(Table2[[#This Row],[Close Price]]/Table2[[#This Row],[Day Low]])-1</f>
        <v>2.2890397672162832E-2</v>
      </c>
      <c r="AD12" s="1">
        <f>(Table2[[#This Row],[Day High]]/Table2[[#This Row],[Close Price]])-1</f>
        <v>6.8272330741514509E-3</v>
      </c>
      <c r="AE12" s="1">
        <f>(Table2[[#This Row],[Close Price]]/Table2[[#This Row],[Current Week Low]])-1</f>
        <v>3.9526860522424823E-2</v>
      </c>
      <c r="AF12" s="1">
        <f>(Table2[[#This Row],[Current Week High]]/Table2[[#This Row],[Close Price]])-1</f>
        <v>6.8272330741514509E-3</v>
      </c>
      <c r="AG12" s="1">
        <f>(Table2[[#This Row],[Close Price]]/Table2[[#This Row],[Current Month Low]])-1</f>
        <v>3.9526860522424823E-2</v>
      </c>
      <c r="AH12" s="1">
        <f>(Table2[[#This Row],[Current Month High]]/Table2[[#This Row],[Close Price]])-1</f>
        <v>6.8272330741514509E-3</v>
      </c>
      <c r="AI12">
        <v>0.68272330741514498</v>
      </c>
      <c r="AJ12">
        <v>160.00986193293801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0.23</v>
      </c>
      <c r="AM12" t="s">
        <v>3180</v>
      </c>
      <c r="AN12">
        <v>6.95</v>
      </c>
      <c r="AO12" t="s">
        <v>3180</v>
      </c>
      <c r="AP12">
        <v>0.34779351205848102</v>
      </c>
      <c r="AQ12">
        <f>(Table2[[#This Row],[Sharpe Ratio]]-AVERAGE(Table2[Sharpe Ratio]))/_xlfn.STDEV.P(Table2[Sharpe Ratio])</f>
        <v>3.427908954385094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10.249025011387841</v>
      </c>
      <c r="AS12">
        <f>_xlfn.RANK.AVG(Table2[[#This Row],[1Y Return vs Nifty Z-Score]],Table2[1Y Return vs Nifty Z-Score])</f>
        <v>32</v>
      </c>
      <c r="AT12">
        <f>_xlfn.RANK.AVG(Table2[[#This Row],[6M Return vs Nifty Z-Score]],Table2[6M Return vs Nifty Z-Score])</f>
        <v>63</v>
      </c>
      <c r="AU12">
        <f>_xlfn.RANK.AVG(Table2[[#This Row],[Sharpe Ratio Z-Score]],Table2[Sharpe Ratio Z-Score])</f>
        <v>1</v>
      </c>
      <c r="AV12">
        <f>(Table2[[#This Row],[Rank 1Y]]+Table2[[#This Row],[Rank 6M]]+Table2[[#This Row],[Rank Sharpe]])/3</f>
        <v>32</v>
      </c>
    </row>
    <row r="13" spans="1:48" x14ac:dyDescent="0.3">
      <c r="A13" t="s">
        <v>307</v>
      </c>
      <c r="B13" t="s">
        <v>308</v>
      </c>
      <c r="C13" t="s">
        <v>3145</v>
      </c>
      <c r="D13" t="s">
        <v>309</v>
      </c>
      <c r="E13">
        <v>84665.428199999995</v>
      </c>
      <c r="F13">
        <v>4197.8</v>
      </c>
      <c r="G13">
        <v>90.4432946748625</v>
      </c>
      <c r="H13">
        <f>(Table2[[#This Row],[1Y Return vs Nifty]]-AVERAGE(Table2[1Y Return vs Nifty]))/_xlfn.STDEV.P(Table2[1Y Return vs Nifty])</f>
        <v>1.2632375928125619</v>
      </c>
      <c r="I13">
        <v>1.56678797579282</v>
      </c>
      <c r="J13">
        <f>(Table2[[#This Row],[1M Return vs Nifty]]-AVERAGE(Table2[1M Return vs Nifty]))/_xlfn.STDEV.P(Table2[1M Return vs Nifty])</f>
        <v>0.28807605498267369</v>
      </c>
      <c r="K13">
        <v>78.338273989638296</v>
      </c>
      <c r="L13">
        <f>(Table2[[#This Row],[6M Return vs Nifty]]-AVERAGE(Table2[6M Return vs Nifty]))/_xlfn.STDEV.P(Table2[6M Return vs Nifty])</f>
        <v>2.4752229453610832</v>
      </c>
      <c r="M13">
        <v>0.43158583337115303</v>
      </c>
      <c r="N13">
        <f>(Table2[[#This Row],[1W Return vs Nifty]]-AVERAGE(Table2[1W Return vs Nifty]))/_xlfn.STDEV.P(Table2[1W Return vs Nifty])</f>
        <v>-0.64737501191621383</v>
      </c>
      <c r="O13">
        <v>4173.5200000000004</v>
      </c>
      <c r="P13">
        <v>4256.2288545167303</v>
      </c>
      <c r="Q13">
        <v>3610.70756056244</v>
      </c>
      <c r="R13">
        <v>53.911842083977199</v>
      </c>
      <c r="S13" s="1">
        <f>(Table2[[#This Row],[Close Price]]-Table2[[#This Row],[20D EMA]])/Table2[[#This Row],[20D EMA]]</f>
        <v>5.8176311602675303E-3</v>
      </c>
      <c r="T13" s="1">
        <f>(Table2[[#This Row],[Close Price]]-Table2[[#This Row],[50D EMA]])/Table2[[#This Row],[50D EMA]]</f>
        <v>-1.3727846061361368E-2</v>
      </c>
      <c r="U13" s="1">
        <f>(Table2[[#This Row],[Close Price]]-Table2[[#This Row],[200D EMA]])/Table2[[#This Row],[200D EMA]]</f>
        <v>0.16259761545078127</v>
      </c>
      <c r="V13">
        <v>0.97589355684024404</v>
      </c>
      <c r="W13">
        <v>3986.6</v>
      </c>
      <c r="X13">
        <v>4325</v>
      </c>
      <c r="Y13">
        <v>3986.6</v>
      </c>
      <c r="Z13">
        <v>4325</v>
      </c>
      <c r="AA13">
        <v>3986.6</v>
      </c>
      <c r="AB13">
        <v>4325</v>
      </c>
      <c r="AC13" s="1">
        <f>(Table2[[#This Row],[Close Price]]/Table2[[#This Row],[Day Low]])-1</f>
        <v>5.2977474539708025E-2</v>
      </c>
      <c r="AD13" s="1">
        <f>(Table2[[#This Row],[Day High]]/Table2[[#This Row],[Close Price]])-1</f>
        <v>3.0301586545333326E-2</v>
      </c>
      <c r="AE13" s="1">
        <f>(Table2[[#This Row],[Close Price]]/Table2[[#This Row],[Current Week Low]])-1</f>
        <v>5.2977474539708025E-2</v>
      </c>
      <c r="AF13" s="1">
        <f>(Table2[[#This Row],[Current Week High]]/Table2[[#This Row],[Close Price]])-1</f>
        <v>3.0301586545333326E-2</v>
      </c>
      <c r="AG13" s="1">
        <f>(Table2[[#This Row],[Close Price]]/Table2[[#This Row],[Current Month Low]])-1</f>
        <v>5.2977474539708025E-2</v>
      </c>
      <c r="AH13" s="1">
        <f>(Table2[[#This Row],[Current Month High]]/Table2[[#This Row],[Close Price]])-1</f>
        <v>3.0301586545333326E-2</v>
      </c>
      <c r="AI13">
        <v>39.596931726142202</v>
      </c>
      <c r="AJ13">
        <v>133.80862203408699</v>
      </c>
      <c r="AK13" t="str">
        <f>IF(AND(Table2[[#This Row],[20D EMA]]&gt;Table2[[#This Row],[50D EMA]],Table2[[#This Row],[50D EMA]]&gt;Table2[[#This Row],[200D EMA]]),"Uptrend","Downtrend/NoTrend")</f>
        <v>Downtrend/NoTrend</v>
      </c>
      <c r="AL13">
        <v>-0.06</v>
      </c>
      <c r="AM13" t="s">
        <v>3179</v>
      </c>
      <c r="AN13">
        <v>-7.26</v>
      </c>
      <c r="AO13" t="s">
        <v>3179</v>
      </c>
      <c r="AP13">
        <v>0.242816829166868</v>
      </c>
      <c r="AQ13">
        <f>(Table2[[#This Row],[Sharpe Ratio]]-AVERAGE(Table2[Sharpe Ratio]))/_xlfn.STDEV.P(Table2[Sharpe Ratio])</f>
        <v>2.1715971240803706</v>
      </c>
      <c r="AR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">
        <f>_xlfn.RANK.AVG(Table2[[#This Row],[1Y Return vs Nifty Z-Score]],Table2[1Y Return vs Nifty Z-Score])</f>
        <v>70</v>
      </c>
      <c r="AT13">
        <f>_xlfn.RANK.AVG(Table2[[#This Row],[6M Return vs Nifty Z-Score]],Table2[6M Return vs Nifty Z-Score])</f>
        <v>17</v>
      </c>
      <c r="AU13">
        <f>_xlfn.RANK.AVG(Table2[[#This Row],[Sharpe Ratio Z-Score]],Table2[Sharpe Ratio Z-Score])</f>
        <v>10</v>
      </c>
      <c r="AV13">
        <f>(Table2[[#This Row],[Rank 1Y]]+Table2[[#This Row],[Rank 6M]]+Table2[[#This Row],[Rank Sharpe]])/3</f>
        <v>32.333333333333336</v>
      </c>
    </row>
    <row r="14" spans="1:48" x14ac:dyDescent="0.3">
      <c r="A14" t="s">
        <v>639</v>
      </c>
      <c r="B14" t="s">
        <v>640</v>
      </c>
      <c r="C14" t="s">
        <v>3148</v>
      </c>
      <c r="D14" t="s">
        <v>291</v>
      </c>
      <c r="E14">
        <v>28960.342380959999</v>
      </c>
      <c r="F14">
        <v>586.65</v>
      </c>
      <c r="G14">
        <v>110.21370059499399</v>
      </c>
      <c r="H14">
        <f>(Table2[[#This Row],[1Y Return vs Nifty]]-AVERAGE(Table2[1Y Return vs Nifty]))/_xlfn.STDEV.P(Table2[1Y Return vs Nifty])</f>
        <v>1.6189823473947937</v>
      </c>
      <c r="I14">
        <v>-8.7224102030644506</v>
      </c>
      <c r="J14">
        <f>(Table2[[#This Row],[1M Return vs Nifty]]-AVERAGE(Table2[1M Return vs Nifty]))/_xlfn.STDEV.P(Table2[1M Return vs Nifty])</f>
        <v>-0.85198982472511631</v>
      </c>
      <c r="K14">
        <v>56.551416620010698</v>
      </c>
      <c r="L14">
        <f>(Table2[[#This Row],[6M Return vs Nifty]]-AVERAGE(Table2[6M Return vs Nifty]))/_xlfn.STDEV.P(Table2[6M Return vs Nifty])</f>
        <v>1.7304410623403377</v>
      </c>
      <c r="M14">
        <v>-1.25883905518598</v>
      </c>
      <c r="N14">
        <f>(Table2[[#This Row],[1W Return vs Nifty]]-AVERAGE(Table2[1W Return vs Nifty]))/_xlfn.STDEV.P(Table2[1W Return vs Nifty])</f>
        <v>-1.0385664475789034</v>
      </c>
      <c r="O14">
        <v>589.49</v>
      </c>
      <c r="P14">
        <v>576.76165898200895</v>
      </c>
      <c r="Q14">
        <v>449.51582668550998</v>
      </c>
      <c r="R14">
        <v>51.650765951616798</v>
      </c>
      <c r="S14" s="1">
        <f>(Table2[[#This Row],[Close Price]]-Table2[[#This Row],[20D EMA]])/Table2[[#This Row],[20D EMA]]</f>
        <v>-4.81772379514501E-3</v>
      </c>
      <c r="T14" s="1">
        <f>(Table2[[#This Row],[Close Price]]-Table2[[#This Row],[50D EMA]])/Table2[[#This Row],[50D EMA]]</f>
        <v>1.71445880009501E-2</v>
      </c>
      <c r="U14" s="1">
        <f>(Table2[[#This Row],[Close Price]]-Table2[[#This Row],[200D EMA]])/Table2[[#This Row],[200D EMA]]</f>
        <v>0.30507084550424901</v>
      </c>
      <c r="V14">
        <v>0.576869905776349</v>
      </c>
      <c r="W14">
        <v>554</v>
      </c>
      <c r="X14">
        <v>594</v>
      </c>
      <c r="Y14">
        <v>553.54999999999995</v>
      </c>
      <c r="Z14">
        <v>594</v>
      </c>
      <c r="AA14">
        <v>553.54999999999995</v>
      </c>
      <c r="AB14">
        <v>594</v>
      </c>
      <c r="AC14" s="1">
        <f>(Table2[[#This Row],[Close Price]]/Table2[[#This Row],[Day Low]])-1</f>
        <v>5.8935018050541466E-2</v>
      </c>
      <c r="AD14" s="1">
        <f>(Table2[[#This Row],[Day High]]/Table2[[#This Row],[Close Price]])-1</f>
        <v>1.2528765021733612E-2</v>
      </c>
      <c r="AE14" s="1">
        <f>(Table2[[#This Row],[Close Price]]/Table2[[#This Row],[Current Week Low]])-1</f>
        <v>5.9795863065667199E-2</v>
      </c>
      <c r="AF14" s="1">
        <f>(Table2[[#This Row],[Current Week High]]/Table2[[#This Row],[Close Price]])-1</f>
        <v>1.2528765021733612E-2</v>
      </c>
      <c r="AG14" s="1">
        <f>(Table2[[#This Row],[Close Price]]/Table2[[#This Row],[Current Month Low]])-1</f>
        <v>5.9795863065667199E-2</v>
      </c>
      <c r="AH14" s="1">
        <f>(Table2[[#This Row],[Current Month High]]/Table2[[#This Row],[Close Price]])-1</f>
        <v>1.2528765021733612E-2</v>
      </c>
      <c r="AI14">
        <v>17.395380550583798</v>
      </c>
      <c r="AJ14">
        <v>139.69356486210401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0.26</v>
      </c>
      <c r="AM14" t="s">
        <v>3180</v>
      </c>
      <c r="AN14">
        <v>-5.37</v>
      </c>
      <c r="AO14" t="s">
        <v>3179</v>
      </c>
      <c r="AP14">
        <v>0.24299250795711699</v>
      </c>
      <c r="AQ14">
        <f>(Table2[[#This Row],[Sharpe Ratio]]-AVERAGE(Table2[Sharpe Ratio]))/_xlfn.STDEV.P(Table2[Sharpe Ratio])</f>
        <v>2.1736995656554323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3.6325667030865443</v>
      </c>
      <c r="AS14">
        <f>_xlfn.RANK.AVG(Table2[[#This Row],[1Y Return vs Nifty Z-Score]],Table2[1Y Return vs Nifty Z-Score])</f>
        <v>48</v>
      </c>
      <c r="AT14">
        <f>_xlfn.RANK.AVG(Table2[[#This Row],[6M Return vs Nifty Z-Score]],Table2[6M Return vs Nifty Z-Score])</f>
        <v>42</v>
      </c>
      <c r="AU14">
        <f>_xlfn.RANK.AVG(Table2[[#This Row],[Sharpe Ratio Z-Score]],Table2[Sharpe Ratio Z-Score])</f>
        <v>9</v>
      </c>
      <c r="AV14">
        <f>(Table2[[#This Row],[Rank 1Y]]+Table2[[#This Row],[Rank 6M]]+Table2[[#This Row],[Rank Sharpe]])/3</f>
        <v>33</v>
      </c>
    </row>
    <row r="15" spans="1:48" x14ac:dyDescent="0.3">
      <c r="A15" t="s">
        <v>856</v>
      </c>
      <c r="B15" t="s">
        <v>857</v>
      </c>
      <c r="C15" t="s">
        <v>3137</v>
      </c>
      <c r="D15" t="s">
        <v>46</v>
      </c>
      <c r="E15">
        <v>18417.2005386399</v>
      </c>
      <c r="F15">
        <v>1583.6</v>
      </c>
      <c r="G15">
        <v>178.30642587111299</v>
      </c>
      <c r="H15">
        <f>(Table2[[#This Row],[1Y Return vs Nifty]]-AVERAGE(Table2[1Y Return vs Nifty]))/_xlfn.STDEV.P(Table2[1Y Return vs Nifty])</f>
        <v>2.8442293119764477</v>
      </c>
      <c r="I15">
        <v>4.2219340563316097</v>
      </c>
      <c r="J15">
        <f>(Table2[[#This Row],[1M Return vs Nifty]]-AVERAGE(Table2[1M Return vs Nifty]))/_xlfn.STDEV.P(Table2[1M Return vs Nifty])</f>
        <v>0.58227210402780261</v>
      </c>
      <c r="K15">
        <v>46.782338193415399</v>
      </c>
      <c r="L15">
        <f>(Table2[[#This Row],[6M Return vs Nifty]]-AVERAGE(Table2[6M Return vs Nifty]))/_xlfn.STDEV.P(Table2[6M Return vs Nifty])</f>
        <v>1.3964859396488012</v>
      </c>
      <c r="M15">
        <v>6.4374467488455496</v>
      </c>
      <c r="N15">
        <f>(Table2[[#This Row],[1W Return vs Nifty]]-AVERAGE(Table2[1W Return vs Nifty]))/_xlfn.STDEV.P(Table2[1W Return vs Nifty])</f>
        <v>0.74247754516500375</v>
      </c>
      <c r="O15">
        <v>1584.79</v>
      </c>
      <c r="P15">
        <v>1592.6034338985601</v>
      </c>
      <c r="Q15">
        <v>1306.1785946089699</v>
      </c>
      <c r="R15">
        <v>52.206968983534402</v>
      </c>
      <c r="S15" s="1">
        <f>(Table2[[#This Row],[Close Price]]-Table2[[#This Row],[20D EMA]])/Table2[[#This Row],[20D EMA]]</f>
        <v>-7.5088813028859004E-4</v>
      </c>
      <c r="T15" s="1">
        <f>(Table2[[#This Row],[Close Price]]-Table2[[#This Row],[50D EMA]])/Table2[[#This Row],[50D EMA]]</f>
        <v>-5.6532804758058991E-3</v>
      </c>
      <c r="U15" s="1">
        <f>(Table2[[#This Row],[Close Price]]-Table2[[#This Row],[200D EMA]])/Table2[[#This Row],[200D EMA]]</f>
        <v>0.21239163353008517</v>
      </c>
      <c r="V15">
        <v>0.79686153763364198</v>
      </c>
      <c r="W15">
        <v>1525.05</v>
      </c>
      <c r="X15">
        <v>1599.9</v>
      </c>
      <c r="Y15">
        <v>1525.05</v>
      </c>
      <c r="Z15">
        <v>1599.9</v>
      </c>
      <c r="AA15">
        <v>1525.05</v>
      </c>
      <c r="AB15">
        <v>1600</v>
      </c>
      <c r="AC15" s="1">
        <f>(Table2[[#This Row],[Close Price]]/Table2[[#This Row],[Day Low]])-1</f>
        <v>3.8392183862824059E-2</v>
      </c>
      <c r="AD15" s="1">
        <f>(Table2[[#This Row],[Day High]]/Table2[[#This Row],[Close Price]])-1</f>
        <v>1.0293003283657676E-2</v>
      </c>
      <c r="AE15" s="1">
        <f>(Table2[[#This Row],[Close Price]]/Table2[[#This Row],[Current Week Low]])-1</f>
        <v>3.8392183862824059E-2</v>
      </c>
      <c r="AF15" s="1">
        <f>(Table2[[#This Row],[Current Week High]]/Table2[[#This Row],[Close Price]])-1</f>
        <v>1.0293003283657676E-2</v>
      </c>
      <c r="AG15" s="1">
        <f>(Table2[[#This Row],[Close Price]]/Table2[[#This Row],[Current Month Low]])-1</f>
        <v>3.8392183862824059E-2</v>
      </c>
      <c r="AH15" s="1">
        <f>(Table2[[#This Row],[Current Month High]]/Table2[[#This Row],[Close Price]])-1</f>
        <v>1.0356150543066489E-2</v>
      </c>
      <c r="AI15">
        <v>15.0543066430916</v>
      </c>
      <c r="AJ15">
        <v>219.88688011311899</v>
      </c>
      <c r="AK15" t="str">
        <f>IF(AND(Table2[[#This Row],[20D EMA]]&gt;Table2[[#This Row],[50D EMA]],Table2[[#This Row],[50D EMA]]&gt;Table2[[#This Row],[200D EMA]]),"Uptrend","Downtrend/NoTrend")</f>
        <v>Downtrend/NoTrend</v>
      </c>
      <c r="AL15">
        <v>-0.03</v>
      </c>
      <c r="AM15" t="s">
        <v>3179</v>
      </c>
      <c r="AN15">
        <v>-8.5399999999999991</v>
      </c>
      <c r="AO15" t="s">
        <v>3179</v>
      </c>
      <c r="AP15">
        <v>0.204801483266737</v>
      </c>
      <c r="AQ15">
        <f>(Table2[[#This Row],[Sharpe Ratio]]-AVERAGE(Table2[Sharpe Ratio]))/_xlfn.STDEV.P(Table2[Sharpe Ratio])</f>
        <v>1.71664724881358</v>
      </c>
      <c r="AR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">
        <f>_xlfn.RANK.AVG(Table2[[#This Row],[1Y Return vs Nifty Z-Score]],Table2[1Y Return vs Nifty Z-Score])</f>
        <v>18</v>
      </c>
      <c r="AT15">
        <f>_xlfn.RANK.AVG(Table2[[#This Row],[6M Return vs Nifty Z-Score]],Table2[6M Return vs Nifty Z-Score])</f>
        <v>61</v>
      </c>
      <c r="AU15">
        <f>_xlfn.RANK.AVG(Table2[[#This Row],[Sharpe Ratio Z-Score]],Table2[Sharpe Ratio Z-Score])</f>
        <v>24</v>
      </c>
      <c r="AV15">
        <f>(Table2[[#This Row],[Rank 1Y]]+Table2[[#This Row],[Rank 6M]]+Table2[[#This Row],[Rank Sharpe]])/3</f>
        <v>34.333333333333336</v>
      </c>
    </row>
    <row r="16" spans="1:48" x14ac:dyDescent="0.3">
      <c r="A16" t="s">
        <v>380</v>
      </c>
      <c r="B16" t="s">
        <v>381</v>
      </c>
      <c r="C16" t="s">
        <v>3134</v>
      </c>
      <c r="D16" t="s">
        <v>382</v>
      </c>
      <c r="E16">
        <v>62313.061165904997</v>
      </c>
      <c r="F16">
        <v>4602.95</v>
      </c>
      <c r="G16">
        <v>121.12850832132</v>
      </c>
      <c r="H16">
        <f>(Table2[[#This Row],[1Y Return vs Nifty]]-AVERAGE(Table2[1Y Return vs Nifty]))/_xlfn.STDEV.P(Table2[1Y Return vs Nifty])</f>
        <v>1.8153812282068607</v>
      </c>
      <c r="I16">
        <v>7.6399914660006099</v>
      </c>
      <c r="J16">
        <f>(Table2[[#This Row],[1M Return vs Nifty]]-AVERAGE(Table2[1M Return vs Nifty]))/_xlfn.STDEV.P(Table2[1M Return vs Nifty])</f>
        <v>0.9610004130668266</v>
      </c>
      <c r="K16">
        <v>54.049191075284703</v>
      </c>
      <c r="L16">
        <f>(Table2[[#This Row],[6M Return vs Nifty]]-AVERAGE(Table2[6M Return vs Nifty]))/_xlfn.STDEV.P(Table2[6M Return vs Nifty])</f>
        <v>1.6449026929772719</v>
      </c>
      <c r="M16">
        <v>6.0407014404531196</v>
      </c>
      <c r="N16">
        <f>(Table2[[#This Row],[1W Return vs Nifty]]-AVERAGE(Table2[1W Return vs Nifty]))/_xlfn.STDEV.P(Table2[1W Return vs Nifty])</f>
        <v>0.65066431653054757</v>
      </c>
      <c r="O16">
        <v>4277.04</v>
      </c>
      <c r="P16">
        <v>3854.8071309461702</v>
      </c>
      <c r="Q16">
        <v>2912.9456400920999</v>
      </c>
      <c r="R16">
        <v>66.124660771162795</v>
      </c>
      <c r="S16" s="1">
        <f>(Table2[[#This Row],[Close Price]]-Table2[[#This Row],[20D EMA]])/Table2[[#This Row],[20D EMA]]</f>
        <v>7.6199895254662073E-2</v>
      </c>
      <c r="T16" s="1">
        <f>(Table2[[#This Row],[Close Price]]-Table2[[#This Row],[50D EMA]])/Table2[[#This Row],[50D EMA]]</f>
        <v>0.194080493171184</v>
      </c>
      <c r="U16" s="1">
        <f>(Table2[[#This Row],[Close Price]]-Table2[[#This Row],[200D EMA]])/Table2[[#This Row],[200D EMA]]</f>
        <v>0.58017023615121988</v>
      </c>
      <c r="V16">
        <v>0.73242609490198896</v>
      </c>
      <c r="W16">
        <v>4402.3</v>
      </c>
      <c r="X16">
        <v>4625</v>
      </c>
      <c r="Y16">
        <v>4372</v>
      </c>
      <c r="Z16">
        <v>4625</v>
      </c>
      <c r="AA16">
        <v>4372</v>
      </c>
      <c r="AB16">
        <v>4625</v>
      </c>
      <c r="AC16" s="1">
        <f>(Table2[[#This Row],[Close Price]]/Table2[[#This Row],[Day Low]])-1</f>
        <v>4.5578447629648133E-2</v>
      </c>
      <c r="AD16" s="1">
        <f>(Table2[[#This Row],[Day High]]/Table2[[#This Row],[Close Price]])-1</f>
        <v>4.7904061525760877E-3</v>
      </c>
      <c r="AE16" s="1">
        <f>(Table2[[#This Row],[Close Price]]/Table2[[#This Row],[Current Week Low]])-1</f>
        <v>5.282479414455632E-2</v>
      </c>
      <c r="AF16" s="1">
        <f>(Table2[[#This Row],[Current Week High]]/Table2[[#This Row],[Close Price]])-1</f>
        <v>4.7904061525760877E-3</v>
      </c>
      <c r="AG16" s="1">
        <f>(Table2[[#This Row],[Close Price]]/Table2[[#This Row],[Current Month Low]])-1</f>
        <v>5.282479414455632E-2</v>
      </c>
      <c r="AH16" s="1">
        <f>(Table2[[#This Row],[Current Month High]]/Table2[[#This Row],[Close Price]])-1</f>
        <v>4.7904061525760877E-3</v>
      </c>
      <c r="AI16">
        <v>8.4043928350297108</v>
      </c>
      <c r="AJ16">
        <v>159.401504691594</v>
      </c>
      <c r="AK16" t="str">
        <f>IF(AND(Table2[[#This Row],[20D EMA]]&gt;Table2[[#This Row],[50D EMA]],Table2[[#This Row],[50D EMA]]&gt;Table2[[#This Row],[200D EMA]]),"Uptrend","Downtrend/NoTrend")</f>
        <v>Uptrend</v>
      </c>
      <c r="AL16">
        <v>0.63</v>
      </c>
      <c r="AM16" t="s">
        <v>3180</v>
      </c>
      <c r="AN16">
        <v>7.68</v>
      </c>
      <c r="AO16" t="s">
        <v>3180</v>
      </c>
      <c r="AP16">
        <v>0.208098428590345</v>
      </c>
      <c r="AQ16">
        <f>(Table2[[#This Row],[Sharpe Ratio]]-AVERAGE(Table2[Sharpe Ratio]))/_xlfn.STDEV.P(Table2[Sharpe Ratio])</f>
        <v>1.756103548058557</v>
      </c>
      <c r="AR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6.828052198840064</v>
      </c>
      <c r="AS16">
        <f>_xlfn.RANK.AVG(Table2[[#This Row],[1Y Return vs Nifty Z-Score]],Table2[1Y Return vs Nifty Z-Score])</f>
        <v>42</v>
      </c>
      <c r="AT16">
        <f>_xlfn.RANK.AVG(Table2[[#This Row],[6M Return vs Nifty Z-Score]],Table2[6M Return vs Nifty Z-Score])</f>
        <v>46</v>
      </c>
      <c r="AU16">
        <f>_xlfn.RANK.AVG(Table2[[#This Row],[Sharpe Ratio Z-Score]],Table2[Sharpe Ratio Z-Score])</f>
        <v>22</v>
      </c>
      <c r="AV16">
        <f>(Table2[[#This Row],[Rank 1Y]]+Table2[[#This Row],[Rank 6M]]+Table2[[#This Row],[Rank Sharpe]])/3</f>
        <v>36.666666666666664</v>
      </c>
    </row>
    <row r="17" spans="1:48" x14ac:dyDescent="0.3">
      <c r="A17" t="s">
        <v>1078</v>
      </c>
      <c r="B17" t="s">
        <v>1079</v>
      </c>
      <c r="C17" t="s">
        <v>3134</v>
      </c>
      <c r="D17" t="s">
        <v>214</v>
      </c>
      <c r="E17">
        <v>12153.895747</v>
      </c>
      <c r="F17">
        <v>2935.25</v>
      </c>
      <c r="G17">
        <v>138.46712446881199</v>
      </c>
      <c r="H17">
        <f>(Table2[[#This Row],[1Y Return vs Nifty]]-AVERAGE(Table2[1Y Return vs Nifty]))/_xlfn.STDEV.P(Table2[1Y Return vs Nifty])</f>
        <v>2.1273688409601363</v>
      </c>
      <c r="I17">
        <v>22.170442728322602</v>
      </c>
      <c r="J17">
        <f>(Table2[[#This Row],[1M Return vs Nifty]]-AVERAGE(Table2[1M Return vs Nifty]))/_xlfn.STDEV.P(Table2[1M Return vs Nifty])</f>
        <v>2.5710065003215372</v>
      </c>
      <c r="K17">
        <v>73.407658320540605</v>
      </c>
      <c r="L17">
        <f>(Table2[[#This Row],[6M Return vs Nifty]]-AVERAGE(Table2[6M Return vs Nifty]))/_xlfn.STDEV.P(Table2[6M Return vs Nifty])</f>
        <v>2.3066702642570376</v>
      </c>
      <c r="M17">
        <v>12.5078146481908</v>
      </c>
      <c r="N17">
        <f>(Table2[[#This Row],[1W Return vs Nifty]]-AVERAGE(Table2[1W Return vs Nifty]))/_xlfn.STDEV.P(Table2[1W Return vs Nifty])</f>
        <v>2.147258053083628</v>
      </c>
      <c r="O17">
        <v>2770.87</v>
      </c>
      <c r="P17">
        <v>2577.9883255454602</v>
      </c>
      <c r="Q17">
        <v>2015.5257748482099</v>
      </c>
      <c r="R17">
        <v>54.245169112327403</v>
      </c>
      <c r="S17" s="1">
        <f>(Table2[[#This Row],[Close Price]]-Table2[[#This Row],[20D EMA]])/Table2[[#This Row],[20D EMA]]</f>
        <v>5.9324327738219447E-2</v>
      </c>
      <c r="T17" s="1">
        <f>(Table2[[#This Row],[Close Price]]-Table2[[#This Row],[50D EMA]])/Table2[[#This Row],[50D EMA]]</f>
        <v>0.13858157188471718</v>
      </c>
      <c r="U17" s="1">
        <f>(Table2[[#This Row],[Close Price]]-Table2[[#This Row],[200D EMA]])/Table2[[#This Row],[200D EMA]]</f>
        <v>0.45631975369853794</v>
      </c>
      <c r="V17">
        <v>1.85198425401998</v>
      </c>
      <c r="W17">
        <v>2820</v>
      </c>
      <c r="X17">
        <v>3073</v>
      </c>
      <c r="Y17">
        <v>2820</v>
      </c>
      <c r="Z17">
        <v>3700</v>
      </c>
      <c r="AA17">
        <v>2820</v>
      </c>
      <c r="AB17">
        <v>3735.2</v>
      </c>
      <c r="AC17" s="1">
        <f>(Table2[[#This Row],[Close Price]]/Table2[[#This Row],[Day Low]])-1</f>
        <v>4.0868794326241131E-2</v>
      </c>
      <c r="AD17" s="1">
        <f>(Table2[[#This Row],[Day High]]/Table2[[#This Row],[Close Price]])-1</f>
        <v>4.6929563069585178E-2</v>
      </c>
      <c r="AE17" s="1">
        <f>(Table2[[#This Row],[Close Price]]/Table2[[#This Row],[Current Week Low]])-1</f>
        <v>4.0868794326241131E-2</v>
      </c>
      <c r="AF17" s="1">
        <f>(Table2[[#This Row],[Current Week High]]/Table2[[#This Row],[Close Price]])-1</f>
        <v>0.26053998807597312</v>
      </c>
      <c r="AG17" s="1">
        <f>(Table2[[#This Row],[Close Price]]/Table2[[#This Row],[Current Month Low]])-1</f>
        <v>4.0868794326241131E-2</v>
      </c>
      <c r="AH17" s="1">
        <f>(Table2[[#This Row],[Current Month High]]/Table2[[#This Row],[Close Price]])-1</f>
        <v>0.27253215228685801</v>
      </c>
      <c r="AI17">
        <v>27.2532152286858</v>
      </c>
      <c r="AJ17">
        <v>168.41479584838299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0.17</v>
      </c>
      <c r="AM17" t="s">
        <v>3180</v>
      </c>
      <c r="AN17">
        <v>8.84</v>
      </c>
      <c r="AO17" t="s">
        <v>3180</v>
      </c>
      <c r="AP17">
        <v>0.17964057327756899</v>
      </c>
      <c r="AQ17">
        <f>(Table2[[#This Row],[Sharpe Ratio]]-AVERAGE(Table2[Sharpe Ratio]))/_xlfn.STDEV.P(Table2[Sharpe Ratio])</f>
        <v>1.415533248924091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10.567836907546429</v>
      </c>
      <c r="AS17">
        <f>_xlfn.RANK.AVG(Table2[[#This Row],[1Y Return vs Nifty Z-Score]],Table2[1Y Return vs Nifty Z-Score])</f>
        <v>30</v>
      </c>
      <c r="AT17">
        <f>_xlfn.RANK.AVG(Table2[[#This Row],[6M Return vs Nifty Z-Score]],Table2[6M Return vs Nifty Z-Score])</f>
        <v>22</v>
      </c>
      <c r="AU17">
        <f>_xlfn.RANK.AVG(Table2[[#This Row],[Sharpe Ratio Z-Score]],Table2[Sharpe Ratio Z-Score])</f>
        <v>58</v>
      </c>
      <c r="AV17">
        <f>(Table2[[#This Row],[Rank 1Y]]+Table2[[#This Row],[Rank 6M]]+Table2[[#This Row],[Rank Sharpe]])/3</f>
        <v>36.666666666666664</v>
      </c>
    </row>
    <row r="18" spans="1:48" x14ac:dyDescent="0.3">
      <c r="A18" t="s">
        <v>1070</v>
      </c>
      <c r="B18" t="s">
        <v>1071</v>
      </c>
      <c r="C18" t="s">
        <v>3134</v>
      </c>
      <c r="D18" t="s">
        <v>399</v>
      </c>
      <c r="E18">
        <v>12359.80075183</v>
      </c>
      <c r="F18">
        <v>393.95</v>
      </c>
      <c r="G18">
        <v>249.280208180117</v>
      </c>
      <c r="H18">
        <f>(Table2[[#This Row],[1Y Return vs Nifty]]-AVERAGE(Table2[1Y Return vs Nifty]))/_xlfn.STDEV.P(Table2[1Y Return vs Nifty])</f>
        <v>4.1213174441720373</v>
      </c>
      <c r="I18">
        <v>3.4450595356128701</v>
      </c>
      <c r="J18">
        <f>(Table2[[#This Row],[1M Return vs Nifty]]-AVERAGE(Table2[1M Return vs Nifty]))/_xlfn.STDEV.P(Table2[1M Return vs Nifty])</f>
        <v>0.49619269157118079</v>
      </c>
      <c r="K18">
        <v>174.569953620516</v>
      </c>
      <c r="L18">
        <f>(Table2[[#This Row],[6M Return vs Nifty]]-AVERAGE(Table2[6M Return vs Nifty]))/_xlfn.STDEV.P(Table2[6M Return vs Nifty])</f>
        <v>5.7648948032973024</v>
      </c>
      <c r="M18">
        <v>10.619053961472099</v>
      </c>
      <c r="N18">
        <f>(Table2[[#This Row],[1W Return vs Nifty]]-AVERAGE(Table2[1W Return vs Nifty]))/_xlfn.STDEV.P(Table2[1W Return vs Nifty])</f>
        <v>1.7101685321813431</v>
      </c>
      <c r="O18">
        <v>381.78</v>
      </c>
      <c r="P18">
        <v>346.39289758179598</v>
      </c>
      <c r="Q18">
        <v>238.98939664429099</v>
      </c>
      <c r="R18">
        <v>59.815552355980699</v>
      </c>
      <c r="S18" s="1">
        <f>(Table2[[#This Row],[Close Price]]-Table2[[#This Row],[20D EMA]])/Table2[[#This Row],[20D EMA]]</f>
        <v>3.1876997223531919E-2</v>
      </c>
      <c r="T18" s="1">
        <f>(Table2[[#This Row],[Close Price]]-Table2[[#This Row],[50D EMA]])/Table2[[#This Row],[50D EMA]]</f>
        <v>0.13729237161097982</v>
      </c>
      <c r="U18" s="1">
        <f>(Table2[[#This Row],[Close Price]]-Table2[[#This Row],[200D EMA]])/Table2[[#This Row],[200D EMA]]</f>
        <v>0.64839949190863277</v>
      </c>
      <c r="V18">
        <v>0.69489615874780297</v>
      </c>
      <c r="W18">
        <v>389</v>
      </c>
      <c r="X18">
        <v>409.6</v>
      </c>
      <c r="Y18">
        <v>379.15</v>
      </c>
      <c r="Z18">
        <v>409.6</v>
      </c>
      <c r="AA18">
        <v>379.15</v>
      </c>
      <c r="AB18">
        <v>409.6</v>
      </c>
      <c r="AC18" s="1">
        <f>(Table2[[#This Row],[Close Price]]/Table2[[#This Row],[Day Low]])-1</f>
        <v>1.2724935732647769E-2</v>
      </c>
      <c r="AD18" s="1">
        <f>(Table2[[#This Row],[Day High]]/Table2[[#This Row],[Close Price]])-1</f>
        <v>3.9725853534712696E-2</v>
      </c>
      <c r="AE18" s="1">
        <f>(Table2[[#This Row],[Close Price]]/Table2[[#This Row],[Current Week Low]])-1</f>
        <v>3.9034682843201995E-2</v>
      </c>
      <c r="AF18" s="1">
        <f>(Table2[[#This Row],[Current Week High]]/Table2[[#This Row],[Close Price]])-1</f>
        <v>3.9725853534712696E-2</v>
      </c>
      <c r="AG18" s="1">
        <f>(Table2[[#This Row],[Close Price]]/Table2[[#This Row],[Current Month Low]])-1</f>
        <v>3.9034682843201995E-2</v>
      </c>
      <c r="AH18" s="1">
        <f>(Table2[[#This Row],[Current Month High]]/Table2[[#This Row],[Close Price]])-1</f>
        <v>3.9725853534712696E-2</v>
      </c>
      <c r="AI18">
        <v>13.9611625840842</v>
      </c>
      <c r="AJ18">
        <v>277.52755150934303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0.71</v>
      </c>
      <c r="AM18" t="s">
        <v>3180</v>
      </c>
      <c r="AN18">
        <v>-10.09</v>
      </c>
      <c r="AO18" t="s">
        <v>3179</v>
      </c>
      <c r="AP18">
        <v>0.14797312378844801</v>
      </c>
      <c r="AQ18">
        <f>(Table2[[#This Row],[Sharpe Ratio]]-AVERAGE(Table2[Sharpe Ratio]))/_xlfn.STDEV.P(Table2[Sharpe Ratio])</f>
        <v>1.0365520282101863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13.129125499432051</v>
      </c>
      <c r="AS18">
        <f>_xlfn.RANK.AVG(Table2[[#This Row],[1Y Return vs Nifty Z-Score]],Table2[1Y Return vs Nifty Z-Score])</f>
        <v>3</v>
      </c>
      <c r="AT18">
        <f>_xlfn.RANK.AVG(Table2[[#This Row],[6M Return vs Nifty Z-Score]],Table2[6M Return vs Nifty Z-Score])</f>
        <v>2</v>
      </c>
      <c r="AU18">
        <f>_xlfn.RANK.AVG(Table2[[#This Row],[Sharpe Ratio Z-Score]],Table2[Sharpe Ratio Z-Score])</f>
        <v>107</v>
      </c>
      <c r="AV18">
        <f>(Table2[[#This Row],[Rank 1Y]]+Table2[[#This Row],[Rank 6M]]+Table2[[#This Row],[Rank Sharpe]])/3</f>
        <v>37.333333333333336</v>
      </c>
    </row>
    <row r="19" spans="1:48" x14ac:dyDescent="0.3">
      <c r="A19" t="s">
        <v>1296</v>
      </c>
      <c r="B19" t="s">
        <v>1297</v>
      </c>
      <c r="C19" t="s">
        <v>3148</v>
      </c>
      <c r="D19" t="s">
        <v>405</v>
      </c>
      <c r="E19">
        <v>8889.8660641649894</v>
      </c>
      <c r="F19">
        <v>109.05</v>
      </c>
      <c r="G19">
        <v>45.014496879923598</v>
      </c>
      <c r="H19">
        <f>(Table2[[#This Row],[1Y Return vs Nifty]]-AVERAGE(Table2[1Y Return vs Nifty]))/_xlfn.STDEV.P(Table2[1Y Return vs Nifty])</f>
        <v>0.44580083466941528</v>
      </c>
      <c r="I19">
        <v>25.960725705418799</v>
      </c>
      <c r="J19">
        <f>(Table2[[#This Row],[1M Return vs Nifty]]-AVERAGE(Table2[1M Return vs Nifty]))/_xlfn.STDEV.P(Table2[1M Return vs Nifty])</f>
        <v>2.9909782242119358</v>
      </c>
      <c r="K19">
        <v>52.991884096594298</v>
      </c>
      <c r="L19">
        <f>(Table2[[#This Row],[6M Return vs Nifty]]-AVERAGE(Table2[6M Return vs Nifty]))/_xlfn.STDEV.P(Table2[6M Return vs Nifty])</f>
        <v>1.6087587430188077</v>
      </c>
      <c r="M19">
        <v>10.271767702006199</v>
      </c>
      <c r="N19">
        <f>(Table2[[#This Row],[1W Return vs Nifty]]-AVERAGE(Table2[1W Return vs Nifty]))/_xlfn.STDEV.P(Table2[1W Return vs Nifty])</f>
        <v>1.6298009208511819</v>
      </c>
      <c r="O19">
        <v>95.36</v>
      </c>
      <c r="P19">
        <v>90.452046208582701</v>
      </c>
      <c r="Q19">
        <v>81.098459435620896</v>
      </c>
      <c r="R19">
        <v>77.417318469150203</v>
      </c>
      <c r="S19" s="1">
        <f>(Table2[[#This Row],[Close Price]]-Table2[[#This Row],[20D EMA]])/Table2[[#This Row],[20D EMA]]</f>
        <v>0.14356124161073824</v>
      </c>
      <c r="T19" s="1">
        <f>(Table2[[#This Row],[Close Price]]-Table2[[#This Row],[50D EMA]])/Table2[[#This Row],[50D EMA]]</f>
        <v>0.20561120030972385</v>
      </c>
      <c r="U19" s="1">
        <f>(Table2[[#This Row],[Close Price]]-Table2[[#This Row],[200D EMA]])/Table2[[#This Row],[200D EMA]]</f>
        <v>0.34466179455071055</v>
      </c>
      <c r="V19">
        <v>2.1185560052366998</v>
      </c>
      <c r="W19">
        <v>102.35</v>
      </c>
      <c r="X19">
        <v>111</v>
      </c>
      <c r="Y19">
        <v>100.54</v>
      </c>
      <c r="Z19">
        <v>111</v>
      </c>
      <c r="AA19">
        <v>100.54</v>
      </c>
      <c r="AB19">
        <v>111</v>
      </c>
      <c r="AC19" s="1">
        <f>(Table2[[#This Row],[Close Price]]/Table2[[#This Row],[Day Low]])-1</f>
        <v>6.5461651196873527E-2</v>
      </c>
      <c r="AD19" s="1">
        <f>(Table2[[#This Row],[Day High]]/Table2[[#This Row],[Close Price]])-1</f>
        <v>1.7881705639614776E-2</v>
      </c>
      <c r="AE19" s="1">
        <f>(Table2[[#This Row],[Close Price]]/Table2[[#This Row],[Current Week Low]])-1</f>
        <v>8.4642928187785849E-2</v>
      </c>
      <c r="AF19" s="1">
        <f>(Table2[[#This Row],[Current Week High]]/Table2[[#This Row],[Close Price]])-1</f>
        <v>1.7881705639614776E-2</v>
      </c>
      <c r="AG19" s="1">
        <f>(Table2[[#This Row],[Close Price]]/Table2[[#This Row],[Current Month Low]])-1</f>
        <v>8.4642928187785849E-2</v>
      </c>
      <c r="AH19" s="1">
        <f>(Table2[[#This Row],[Current Month High]]/Table2[[#This Row],[Close Price]])-1</f>
        <v>1.7881705639614776E-2</v>
      </c>
      <c r="AI19">
        <v>1.78817056396147</v>
      </c>
      <c r="AJ19">
        <v>76.029055690072596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0.33</v>
      </c>
      <c r="AM19" t="s">
        <v>3180</v>
      </c>
      <c r="AN19">
        <v>14.74</v>
      </c>
      <c r="AO19" t="s">
        <v>3180</v>
      </c>
      <c r="AP19">
        <v>0.104035422873274</v>
      </c>
      <c r="AQ19">
        <f>(Table2[[#This Row],[Sharpe Ratio]]-AVERAGE(Table2[Sharpe Ratio]))/_xlfn.STDEV.P(Table2[Sharpe Ratio])</f>
        <v>0.51072617873924742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7.1860649014905871</v>
      </c>
      <c r="AS19">
        <f>_xlfn.RANK.AVG(Table2[[#This Row],[1Y Return vs Nifty Z-Score]],Table2[1Y Return vs Nifty Z-Score])</f>
        <v>177</v>
      </c>
      <c r="AT19">
        <f>_xlfn.RANK.AVG(Table2[[#This Row],[6M Return vs Nifty Z-Score]],Table2[6M Return vs Nifty Z-Score])</f>
        <v>50</v>
      </c>
      <c r="AU19">
        <f>_xlfn.RANK.AVG(Table2[[#This Row],[Sharpe Ratio Z-Score]],Table2[Sharpe Ratio Z-Score])</f>
        <v>218</v>
      </c>
      <c r="AV19">
        <f>(Table2[[#This Row],[Rank 1Y]]+Table2[[#This Row],[Rank 6M]]+Table2[[#This Row],[Rank Sharpe]])/3</f>
        <v>148.33333333333334</v>
      </c>
    </row>
    <row r="20" spans="1:48" x14ac:dyDescent="0.3">
      <c r="A20" t="s">
        <v>387</v>
      </c>
      <c r="B20" t="s">
        <v>388</v>
      </c>
      <c r="C20" t="s">
        <v>3145</v>
      </c>
      <c r="D20" t="s">
        <v>173</v>
      </c>
      <c r="E20">
        <v>59276.28210525</v>
      </c>
      <c r="F20">
        <v>13986.3</v>
      </c>
      <c r="G20">
        <v>191.610192391244</v>
      </c>
      <c r="H20">
        <f>(Table2[[#This Row],[1Y Return vs Nifty]]-AVERAGE(Table2[1Y Return vs Nifty]))/_xlfn.STDEV.P(Table2[1Y Return vs Nifty])</f>
        <v>3.0836146424973614</v>
      </c>
      <c r="I20">
        <v>2.8036985843279898</v>
      </c>
      <c r="J20">
        <f>(Table2[[#This Row],[1M Return vs Nifty]]-AVERAGE(Table2[1M Return vs Nifty]))/_xlfn.STDEV.P(Table2[1M Return vs Nifty])</f>
        <v>0.42512848186052393</v>
      </c>
      <c r="K20">
        <v>43.714439015323102</v>
      </c>
      <c r="L20">
        <f>(Table2[[#This Row],[6M Return vs Nifty]]-AVERAGE(Table2[6M Return vs Nifty]))/_xlfn.STDEV.P(Table2[6M Return vs Nifty])</f>
        <v>1.2916100648031381</v>
      </c>
      <c r="M20">
        <v>3.4324885186104002</v>
      </c>
      <c r="N20">
        <f>(Table2[[#This Row],[1W Return vs Nifty]]-AVERAGE(Table2[1W Return vs Nifty]))/_xlfn.STDEV.P(Table2[1W Return vs Nifty])</f>
        <v>4.7082007540456661E-2</v>
      </c>
      <c r="O20">
        <v>14125.08</v>
      </c>
      <c r="P20">
        <v>13628.671148634699</v>
      </c>
      <c r="Q20">
        <v>10744.070791767101</v>
      </c>
      <c r="R20">
        <v>46.547758255176198</v>
      </c>
      <c r="S20" s="1">
        <f>(Table2[[#This Row],[Close Price]]-Table2[[#This Row],[20D EMA]])/Table2[[#This Row],[20D EMA]]</f>
        <v>-9.8250770969085244E-3</v>
      </c>
      <c r="T20" s="1">
        <f>(Table2[[#This Row],[Close Price]]-Table2[[#This Row],[50D EMA]])/Table2[[#This Row],[50D EMA]]</f>
        <v>2.6240918682752617E-2</v>
      </c>
      <c r="U20" s="1">
        <f>(Table2[[#This Row],[Close Price]]-Table2[[#This Row],[200D EMA]])/Table2[[#This Row],[200D EMA]]</f>
        <v>0.30176915910842039</v>
      </c>
      <c r="V20">
        <v>0.99502338181760597</v>
      </c>
      <c r="W20">
        <v>13761.45</v>
      </c>
      <c r="X20">
        <v>14300</v>
      </c>
      <c r="Y20">
        <v>13590.2</v>
      </c>
      <c r="Z20">
        <v>14300</v>
      </c>
      <c r="AA20">
        <v>13590.2</v>
      </c>
      <c r="AB20">
        <v>14300</v>
      </c>
      <c r="AC20" s="1">
        <f>(Table2[[#This Row],[Close Price]]/Table2[[#This Row],[Day Low]])-1</f>
        <v>1.6339121240857457E-2</v>
      </c>
      <c r="AD20" s="1">
        <f>(Table2[[#This Row],[Day High]]/Table2[[#This Row],[Close Price]])-1</f>
        <v>2.2429091325082418E-2</v>
      </c>
      <c r="AE20" s="1">
        <f>(Table2[[#This Row],[Close Price]]/Table2[[#This Row],[Current Week Low]])-1</f>
        <v>2.9146002266338789E-2</v>
      </c>
      <c r="AF20" s="1">
        <f>(Table2[[#This Row],[Current Week High]]/Table2[[#This Row],[Close Price]])-1</f>
        <v>2.2429091325082418E-2</v>
      </c>
      <c r="AG20" s="1">
        <f>(Table2[[#This Row],[Close Price]]/Table2[[#This Row],[Current Month Low]])-1</f>
        <v>2.9146002266338789E-2</v>
      </c>
      <c r="AH20" s="1">
        <f>(Table2[[#This Row],[Current Month High]]/Table2[[#This Row],[Close Price]])-1</f>
        <v>2.2429091325082418E-2</v>
      </c>
      <c r="AI20">
        <v>18.329722657171601</v>
      </c>
      <c r="AJ20">
        <v>225.281702424559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0.19</v>
      </c>
      <c r="AM20" t="s">
        <v>3180</v>
      </c>
      <c r="AN20">
        <v>-9.9499999999999993</v>
      </c>
      <c r="AO20" t="s">
        <v>3179</v>
      </c>
      <c r="AP20">
        <v>0.18467941365058099</v>
      </c>
      <c r="AQ20">
        <f>(Table2[[#This Row],[Sharpe Ratio]]-AVERAGE(Table2[Sharpe Ratio]))/_xlfn.STDEV.P(Table2[Sharpe Ratio])</f>
        <v>1.4758357332211804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6.3232709299226606</v>
      </c>
      <c r="AS20">
        <f>_xlfn.RANK.AVG(Table2[[#This Row],[1Y Return vs Nifty Z-Score]],Table2[1Y Return vs Nifty Z-Score])</f>
        <v>12</v>
      </c>
      <c r="AT20">
        <f>_xlfn.RANK.AVG(Table2[[#This Row],[6M Return vs Nifty Z-Score]],Table2[6M Return vs Nifty Z-Score])</f>
        <v>69</v>
      </c>
      <c r="AU20">
        <f>_xlfn.RANK.AVG(Table2[[#This Row],[Sharpe Ratio Z-Score]],Table2[Sharpe Ratio Z-Score])</f>
        <v>47</v>
      </c>
      <c r="AV20">
        <f>(Table2[[#This Row],[Rank 1Y]]+Table2[[#This Row],[Rank 6M]]+Table2[[#This Row],[Rank Sharpe]])/3</f>
        <v>42.666666666666664</v>
      </c>
    </row>
    <row r="21" spans="1:48" x14ac:dyDescent="0.3">
      <c r="A21" t="s">
        <v>1228</v>
      </c>
      <c r="B21" t="s">
        <v>1229</v>
      </c>
      <c r="C21" t="s">
        <v>3137</v>
      </c>
      <c r="D21" t="s">
        <v>46</v>
      </c>
      <c r="E21">
        <v>9551.3896703999999</v>
      </c>
      <c r="F21">
        <v>556</v>
      </c>
      <c r="G21">
        <v>135.98327885728099</v>
      </c>
      <c r="H21">
        <f>(Table2[[#This Row],[1Y Return vs Nifty]]-AVERAGE(Table2[1Y Return vs Nifty]))/_xlfn.STDEV.P(Table2[1Y Return vs Nifty])</f>
        <v>2.0826750167127295</v>
      </c>
      <c r="I21">
        <v>-12.268772110593201</v>
      </c>
      <c r="J21">
        <f>(Table2[[#This Row],[1M Return vs Nifty]]-AVERAGE(Table2[1M Return vs Nifty]))/_xlfn.STDEV.P(Table2[1M Return vs Nifty])</f>
        <v>-1.2449345554600033</v>
      </c>
      <c r="K21">
        <v>36.741574972337602</v>
      </c>
      <c r="L21">
        <f>(Table2[[#This Row],[6M Return vs Nifty]]-AVERAGE(Table2[6M Return vs Nifty]))/_xlfn.STDEV.P(Table2[6M Return vs Nifty])</f>
        <v>1.0532432951550217</v>
      </c>
      <c r="M21">
        <v>4.0215135655261696</v>
      </c>
      <c r="N21">
        <f>(Table2[[#This Row],[1W Return vs Nifty]]-AVERAGE(Table2[1W Return vs Nifty]))/_xlfn.STDEV.P(Table2[1W Return vs Nifty])</f>
        <v>0.18339185206773395</v>
      </c>
      <c r="O21">
        <v>559.66</v>
      </c>
      <c r="P21">
        <v>550.28760477651394</v>
      </c>
      <c r="Q21">
        <v>453.36018212216902</v>
      </c>
      <c r="R21">
        <v>48.038330468860799</v>
      </c>
      <c r="S21" s="1">
        <f>(Table2[[#This Row],[Close Price]]-Table2[[#This Row],[20D EMA]])/Table2[[#This Row],[20D EMA]]</f>
        <v>-6.5396848086337568E-3</v>
      </c>
      <c r="T21" s="1">
        <f>(Table2[[#This Row],[Close Price]]-Table2[[#This Row],[50D EMA]])/Table2[[#This Row],[50D EMA]]</f>
        <v>1.0380744857602249E-2</v>
      </c>
      <c r="U21" s="1">
        <f>(Table2[[#This Row],[Close Price]]-Table2[[#This Row],[200D EMA]])/Table2[[#This Row],[200D EMA]]</f>
        <v>0.22639795448593711</v>
      </c>
      <c r="V21">
        <v>0.59702781255810999</v>
      </c>
      <c r="W21">
        <v>550.29999999999995</v>
      </c>
      <c r="X21">
        <v>566</v>
      </c>
      <c r="Y21">
        <v>546.25</v>
      </c>
      <c r="Z21">
        <v>566</v>
      </c>
      <c r="AA21">
        <v>546.25</v>
      </c>
      <c r="AB21">
        <v>574.1</v>
      </c>
      <c r="AC21" s="1">
        <f>(Table2[[#This Row],[Close Price]]/Table2[[#This Row],[Day Low]])-1</f>
        <v>1.0357986552789411E-2</v>
      </c>
      <c r="AD21" s="1">
        <f>(Table2[[#This Row],[Day High]]/Table2[[#This Row],[Close Price]])-1</f>
        <v>1.7985611510791477E-2</v>
      </c>
      <c r="AE21" s="1">
        <f>(Table2[[#This Row],[Close Price]]/Table2[[#This Row],[Current Week Low]])-1</f>
        <v>1.7848970251716167E-2</v>
      </c>
      <c r="AF21" s="1">
        <f>(Table2[[#This Row],[Current Week High]]/Table2[[#This Row],[Close Price]])-1</f>
        <v>1.7985611510791477E-2</v>
      </c>
      <c r="AG21" s="1">
        <f>(Table2[[#This Row],[Close Price]]/Table2[[#This Row],[Current Month Low]])-1</f>
        <v>1.7848970251716167E-2</v>
      </c>
      <c r="AH21" s="1">
        <f>(Table2[[#This Row],[Current Month High]]/Table2[[#This Row],[Close Price]])-1</f>
        <v>3.2553956834532327E-2</v>
      </c>
      <c r="AI21">
        <v>24.874100719424401</v>
      </c>
      <c r="AJ21">
        <v>167.69378911892099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0.03</v>
      </c>
      <c r="AM21" t="s">
        <v>3180</v>
      </c>
      <c r="AN21">
        <v>-4.74</v>
      </c>
      <c r="AO21" t="s">
        <v>3179</v>
      </c>
      <c r="AP21">
        <v>0.22559964321294701</v>
      </c>
      <c r="AQ21">
        <f>(Table2[[#This Row],[Sharpe Ratio]]-AVERAGE(Table2[Sharpe Ratio]))/_xlfn.STDEV.P(Table2[Sharpe Ratio])</f>
        <v>1.965549897185231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4.0399255056607126</v>
      </c>
      <c r="AS21">
        <f>_xlfn.RANK.AVG(Table2[[#This Row],[1Y Return vs Nifty Z-Score]],Table2[1Y Return vs Nifty Z-Score])</f>
        <v>31</v>
      </c>
      <c r="AT21">
        <f>_xlfn.RANK.AVG(Table2[[#This Row],[6M Return vs Nifty Z-Score]],Table2[6M Return vs Nifty Z-Score])</f>
        <v>90</v>
      </c>
      <c r="AU21">
        <f>_xlfn.RANK.AVG(Table2[[#This Row],[Sharpe Ratio Z-Score]],Table2[Sharpe Ratio Z-Score])</f>
        <v>17</v>
      </c>
      <c r="AV21">
        <f>(Table2[[#This Row],[Rank 1Y]]+Table2[[#This Row],[Rank 6M]]+Table2[[#This Row],[Rank Sharpe]])/3</f>
        <v>46</v>
      </c>
    </row>
    <row r="22" spans="1:48" x14ac:dyDescent="0.3">
      <c r="A22" t="s">
        <v>982</v>
      </c>
      <c r="B22" t="s">
        <v>983</v>
      </c>
      <c r="C22" t="s">
        <v>3141</v>
      </c>
      <c r="D22" t="s">
        <v>984</v>
      </c>
      <c r="E22">
        <v>14459.4174832799</v>
      </c>
      <c r="F22">
        <v>2125.1999999999998</v>
      </c>
      <c r="G22">
        <v>63.315980765351497</v>
      </c>
      <c r="H22">
        <f>(Table2[[#This Row],[1Y Return vs Nifty]]-AVERAGE(Table2[1Y Return vs Nifty]))/_xlfn.STDEV.P(Table2[1Y Return vs Nifty])</f>
        <v>0.77511409812055398</v>
      </c>
      <c r="I22">
        <v>-6.7494279842912697</v>
      </c>
      <c r="J22">
        <f>(Table2[[#This Row],[1M Return vs Nifty]]-AVERAGE(Table2[1M Return vs Nifty]))/_xlfn.STDEV.P(Table2[1M Return vs Nifty])</f>
        <v>-0.63337903797639739</v>
      </c>
      <c r="K22">
        <v>120.93335678465699</v>
      </c>
      <c r="L22">
        <f>(Table2[[#This Row],[6M Return vs Nifty]]-AVERAGE(Table2[6M Return vs Nifty]))/_xlfn.STDEV.P(Table2[6M Return vs Nifty])</f>
        <v>3.9313322608663168</v>
      </c>
      <c r="M22">
        <v>5.4840209869428902</v>
      </c>
      <c r="N22">
        <f>(Table2[[#This Row],[1W Return vs Nifty]]-AVERAGE(Table2[1W Return vs Nifty]))/_xlfn.STDEV.P(Table2[1W Return vs Nifty])</f>
        <v>0.52183952976353498</v>
      </c>
      <c r="O22">
        <v>2212.1999999999998</v>
      </c>
      <c r="P22">
        <v>2205.9132364669999</v>
      </c>
      <c r="Q22">
        <v>1651.0237056220899</v>
      </c>
      <c r="R22">
        <v>44.594559907044101</v>
      </c>
      <c r="S22" s="1">
        <f>(Table2[[#This Row],[Close Price]]-Table2[[#This Row],[20D EMA]])/Table2[[#This Row],[20D EMA]]</f>
        <v>-3.9327366422565777E-2</v>
      </c>
      <c r="T22" s="1">
        <f>(Table2[[#This Row],[Close Price]]-Table2[[#This Row],[50D EMA]])/Table2[[#This Row],[50D EMA]]</f>
        <v>-3.6589488259416214E-2</v>
      </c>
      <c r="U22" s="1">
        <f>(Table2[[#This Row],[Close Price]]-Table2[[#This Row],[200D EMA]])/Table2[[#This Row],[200D EMA]]</f>
        <v>0.28720138467015216</v>
      </c>
      <c r="V22">
        <v>0.68042762520490596</v>
      </c>
      <c r="W22">
        <v>2104.9499999999998</v>
      </c>
      <c r="X22">
        <v>2200.6</v>
      </c>
      <c r="Y22">
        <v>2104.9499999999998</v>
      </c>
      <c r="Z22">
        <v>2266</v>
      </c>
      <c r="AA22">
        <v>2104.9499999999998</v>
      </c>
      <c r="AB22">
        <v>2288.3000000000002</v>
      </c>
      <c r="AC22" s="1">
        <f>(Table2[[#This Row],[Close Price]]/Table2[[#This Row],[Day Low]])-1</f>
        <v>9.6201810019240774E-3</v>
      </c>
      <c r="AD22" s="1">
        <f>(Table2[[#This Row],[Day High]]/Table2[[#This Row],[Close Price]])-1</f>
        <v>3.5479013739883269E-2</v>
      </c>
      <c r="AE22" s="1">
        <f>(Table2[[#This Row],[Close Price]]/Table2[[#This Row],[Current Week Low]])-1</f>
        <v>9.6201810019240774E-3</v>
      </c>
      <c r="AF22" s="1">
        <f>(Table2[[#This Row],[Current Week High]]/Table2[[#This Row],[Close Price]])-1</f>
        <v>6.6252587991718626E-2</v>
      </c>
      <c r="AG22" s="1">
        <f>(Table2[[#This Row],[Close Price]]/Table2[[#This Row],[Current Month Low]])-1</f>
        <v>9.6201810019240774E-3</v>
      </c>
      <c r="AH22" s="1">
        <f>(Table2[[#This Row],[Current Month High]]/Table2[[#This Row],[Close Price]])-1</f>
        <v>7.6745718050066136E-2</v>
      </c>
      <c r="AI22">
        <v>27.046866177300899</v>
      </c>
      <c r="AJ22">
        <v>191.12328767123199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-0.14000000000000001</v>
      </c>
      <c r="AM22" t="s">
        <v>3179</v>
      </c>
      <c r="AN22">
        <v>-15.48</v>
      </c>
      <c r="AO22" t="s">
        <v>3179</v>
      </c>
      <c r="AP22">
        <v>0.23116277593368101</v>
      </c>
      <c r="AQ22">
        <f>(Table2[[#This Row],[Sharpe Ratio]]-AVERAGE(Table2[Sharpe Ratio]))/_xlfn.STDEV.P(Table2[Sharpe Ratio])</f>
        <v>2.0321268670236616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6.6270337177976701</v>
      </c>
      <c r="AS22">
        <f>_xlfn.RANK.AVG(Table2[[#This Row],[1Y Return vs Nifty Z-Score]],Table2[1Y Return vs Nifty Z-Score])</f>
        <v>119</v>
      </c>
      <c r="AT22">
        <f>_xlfn.RANK.AVG(Table2[[#This Row],[6M Return vs Nifty Z-Score]],Table2[6M Return vs Nifty Z-Score])</f>
        <v>6</v>
      </c>
      <c r="AU22">
        <f>_xlfn.RANK.AVG(Table2[[#This Row],[Sharpe Ratio Z-Score]],Table2[Sharpe Ratio Z-Score])</f>
        <v>14</v>
      </c>
      <c r="AV22">
        <f>(Table2[[#This Row],[Rank 1Y]]+Table2[[#This Row],[Rank 6M]]+Table2[[#This Row],[Rank Sharpe]])/3</f>
        <v>46.333333333333336</v>
      </c>
    </row>
    <row r="23" spans="1:48" x14ac:dyDescent="0.3">
      <c r="A23" t="s">
        <v>360</v>
      </c>
      <c r="B23" t="s">
        <v>361</v>
      </c>
      <c r="C23" t="s">
        <v>3144</v>
      </c>
      <c r="D23" t="s">
        <v>86</v>
      </c>
      <c r="E23">
        <v>67267.282211469996</v>
      </c>
      <c r="F23">
        <v>659.5</v>
      </c>
      <c r="G23">
        <v>79.285749413412503</v>
      </c>
      <c r="H23">
        <f>(Table2[[#This Row],[1Y Return vs Nifty]]-AVERAGE(Table2[1Y Return vs Nifty]))/_xlfn.STDEV.P(Table2[1Y Return vs Nifty])</f>
        <v>1.0624709410397253</v>
      </c>
      <c r="I23">
        <v>-4.7841140648294598</v>
      </c>
      <c r="J23">
        <f>(Table2[[#This Row],[1M Return vs Nifty]]-AVERAGE(Table2[1M Return vs Nifty]))/_xlfn.STDEV.P(Table2[1M Return vs Nifty])</f>
        <v>-0.41561791572517498</v>
      </c>
      <c r="K23">
        <v>57.124096015203897</v>
      </c>
      <c r="L23">
        <f>(Table2[[#This Row],[6M Return vs Nifty]]-AVERAGE(Table2[6M Return vs Nifty]))/_xlfn.STDEV.P(Table2[6M Return vs Nifty])</f>
        <v>1.7500180592005536</v>
      </c>
      <c r="M23">
        <v>-0.69220530211617803</v>
      </c>
      <c r="N23">
        <f>(Table2[[#This Row],[1W Return vs Nifty]]-AVERAGE(Table2[1W Return vs Nifty]))/_xlfn.STDEV.P(Table2[1W Return vs Nifty])</f>
        <v>-0.9074383076308965</v>
      </c>
      <c r="O23">
        <v>685.71</v>
      </c>
      <c r="P23">
        <v>672.50775943849101</v>
      </c>
      <c r="Q23">
        <v>522.13746986198396</v>
      </c>
      <c r="R23">
        <v>31.164128638499601</v>
      </c>
      <c r="S23" s="1">
        <f>(Table2[[#This Row],[Close Price]]-Table2[[#This Row],[20D EMA]])/Table2[[#This Row],[20D EMA]]</f>
        <v>-3.8223155561388979E-2</v>
      </c>
      <c r="T23" s="1">
        <f>(Table2[[#This Row],[Close Price]]-Table2[[#This Row],[50D EMA]])/Table2[[#This Row],[50D EMA]]</f>
        <v>-1.9342170043289628E-2</v>
      </c>
      <c r="U23" s="1">
        <f>(Table2[[#This Row],[Close Price]]-Table2[[#This Row],[200D EMA]])/Table2[[#This Row],[200D EMA]]</f>
        <v>0.26307732745999812</v>
      </c>
      <c r="V23">
        <v>0.58281202495300799</v>
      </c>
      <c r="W23">
        <v>632.4</v>
      </c>
      <c r="X23">
        <v>669</v>
      </c>
      <c r="Y23">
        <v>632.4</v>
      </c>
      <c r="Z23">
        <v>669</v>
      </c>
      <c r="AA23">
        <v>632.4</v>
      </c>
      <c r="AB23">
        <v>675</v>
      </c>
      <c r="AC23" s="1">
        <f>(Table2[[#This Row],[Close Price]]/Table2[[#This Row],[Day Low]])-1</f>
        <v>4.2852624920936222E-2</v>
      </c>
      <c r="AD23" s="1">
        <f>(Table2[[#This Row],[Day High]]/Table2[[#This Row],[Close Price]])-1</f>
        <v>1.4404852160727843E-2</v>
      </c>
      <c r="AE23" s="1">
        <f>(Table2[[#This Row],[Close Price]]/Table2[[#This Row],[Current Week Low]])-1</f>
        <v>4.2852624920936222E-2</v>
      </c>
      <c r="AF23" s="1">
        <f>(Table2[[#This Row],[Current Week High]]/Table2[[#This Row],[Close Price]])-1</f>
        <v>1.4404852160727843E-2</v>
      </c>
      <c r="AG23" s="1">
        <f>(Table2[[#This Row],[Close Price]]/Table2[[#This Row],[Current Month Low]])-1</f>
        <v>4.2852624920936222E-2</v>
      </c>
      <c r="AH23" s="1">
        <f>(Table2[[#This Row],[Current Month High]]/Table2[[#This Row],[Close Price]])-1</f>
        <v>2.3502653525397932E-2</v>
      </c>
      <c r="AI23">
        <v>19.219105382865799</v>
      </c>
      <c r="AJ23">
        <v>116.869450838539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0.22</v>
      </c>
      <c r="AM23" t="s">
        <v>3180</v>
      </c>
      <c r="AN23">
        <v>-9.27</v>
      </c>
      <c r="AO23" t="s">
        <v>3179</v>
      </c>
      <c r="AP23">
        <v>0.23563426904991</v>
      </c>
      <c r="AQ23">
        <f>(Table2[[#This Row],[Sharpe Ratio]]-AVERAGE(Table2[Sharpe Ratio]))/_xlfn.STDEV.P(Table2[Sharpe Ratio])</f>
        <v>2.0856396047698595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3.575072381654067</v>
      </c>
      <c r="AS23">
        <f>_xlfn.RANK.AVG(Table2[[#This Row],[1Y Return vs Nifty Z-Score]],Table2[1Y Return vs Nifty Z-Score])</f>
        <v>88</v>
      </c>
      <c r="AT23">
        <f>_xlfn.RANK.AVG(Table2[[#This Row],[6M Return vs Nifty Z-Score]],Table2[6M Return vs Nifty Z-Score])</f>
        <v>41</v>
      </c>
      <c r="AU23">
        <f>_xlfn.RANK.AVG(Table2[[#This Row],[Sharpe Ratio Z-Score]],Table2[Sharpe Ratio Z-Score])</f>
        <v>13</v>
      </c>
      <c r="AV23">
        <f>(Table2[[#This Row],[Rank 1Y]]+Table2[[#This Row],[Rank 6M]]+Table2[[#This Row],[Rank Sharpe]])/3</f>
        <v>47.333333333333336</v>
      </c>
    </row>
    <row r="24" spans="1:48" x14ac:dyDescent="0.3">
      <c r="A24" t="s">
        <v>652</v>
      </c>
      <c r="B24" t="s">
        <v>653</v>
      </c>
      <c r="C24" t="s">
        <v>3145</v>
      </c>
      <c r="D24" t="s">
        <v>173</v>
      </c>
      <c r="E24">
        <v>28536.138927807999</v>
      </c>
      <c r="F24">
        <v>216.04</v>
      </c>
      <c r="G24">
        <v>236.420968886916</v>
      </c>
      <c r="H24">
        <f>(Table2[[#This Row],[1Y Return vs Nifty]]-AVERAGE(Table2[1Y Return vs Nifty]))/_xlfn.STDEV.P(Table2[1Y Return vs Nifty])</f>
        <v>3.8899308482187482</v>
      </c>
      <c r="I24">
        <v>-0.86842599494029105</v>
      </c>
      <c r="J24">
        <f>(Table2[[#This Row],[1M Return vs Nifty]]-AVERAGE(Table2[1M Return vs Nifty]))/_xlfn.STDEV.P(Table2[1M Return vs Nifty])</f>
        <v>1.8248969376972572E-2</v>
      </c>
      <c r="K24">
        <v>34.936281431536898</v>
      </c>
      <c r="L24">
        <f>(Table2[[#This Row],[6M Return vs Nifty]]-AVERAGE(Table2[6M Return vs Nifty]))/_xlfn.STDEV.P(Table2[6M Return vs Nifty])</f>
        <v>0.99152948760987591</v>
      </c>
      <c r="M24">
        <v>3.6437567978412</v>
      </c>
      <c r="N24">
        <f>(Table2[[#This Row],[1W Return vs Nifty]]-AVERAGE(Table2[1W Return vs Nifty]))/_xlfn.STDEV.P(Table2[1W Return vs Nifty])</f>
        <v>9.5972876352040215E-2</v>
      </c>
      <c r="O24">
        <v>218.37</v>
      </c>
      <c r="P24">
        <v>216.83417668771099</v>
      </c>
      <c r="Q24">
        <v>170.92357312268001</v>
      </c>
      <c r="R24">
        <v>52.448676198181197</v>
      </c>
      <c r="S24" s="1">
        <f>(Table2[[#This Row],[Close Price]]-Table2[[#This Row],[20D EMA]])/Table2[[#This Row],[20D EMA]]</f>
        <v>-1.0669963822869499E-2</v>
      </c>
      <c r="T24" s="1">
        <f>(Table2[[#This Row],[Close Price]]-Table2[[#This Row],[50D EMA]])/Table2[[#This Row],[50D EMA]]</f>
        <v>-3.6625992260195714E-3</v>
      </c>
      <c r="U24" s="1">
        <f>(Table2[[#This Row],[Close Price]]-Table2[[#This Row],[200D EMA]])/Table2[[#This Row],[200D EMA]]</f>
        <v>0.26395672669993719</v>
      </c>
      <c r="V24">
        <v>0.54296006534660401</v>
      </c>
      <c r="W24">
        <v>213.19</v>
      </c>
      <c r="X24">
        <v>219.7</v>
      </c>
      <c r="Y24">
        <v>213.19</v>
      </c>
      <c r="Z24">
        <v>221.95</v>
      </c>
      <c r="AA24">
        <v>213.19</v>
      </c>
      <c r="AB24">
        <v>226.5</v>
      </c>
      <c r="AC24" s="1">
        <f>(Table2[[#This Row],[Close Price]]/Table2[[#This Row],[Day Low]])-1</f>
        <v>1.3368356864768449E-2</v>
      </c>
      <c r="AD24" s="1">
        <f>(Table2[[#This Row],[Day High]]/Table2[[#This Row],[Close Price]])-1</f>
        <v>1.6941307165339703E-2</v>
      </c>
      <c r="AE24" s="1">
        <f>(Table2[[#This Row],[Close Price]]/Table2[[#This Row],[Current Week Low]])-1</f>
        <v>1.3368356864768449E-2</v>
      </c>
      <c r="AF24" s="1">
        <f>(Table2[[#This Row],[Current Week High]]/Table2[[#This Row],[Close Price]])-1</f>
        <v>2.735604517681911E-2</v>
      </c>
      <c r="AG24" s="1">
        <f>(Table2[[#This Row],[Close Price]]/Table2[[#This Row],[Current Month Low]])-1</f>
        <v>1.3368356864768449E-2</v>
      </c>
      <c r="AH24" s="1">
        <f>(Table2[[#This Row],[Current Month High]]/Table2[[#This Row],[Close Price]])-1</f>
        <v>4.8416959822255246E-2</v>
      </c>
      <c r="AI24">
        <v>21.227550453619699</v>
      </c>
      <c r="AJ24">
        <v>300.72339438905601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0.08</v>
      </c>
      <c r="AM24" t="s">
        <v>3180</v>
      </c>
      <c r="AN24">
        <v>-1.57</v>
      </c>
      <c r="AO24" t="s">
        <v>3179</v>
      </c>
      <c r="AP24">
        <v>0.18728121457671901</v>
      </c>
      <c r="AQ24">
        <f>(Table2[[#This Row],[Sharpe Ratio]]-AVERAGE(Table2[Sharpe Ratio]))/_xlfn.STDEV.P(Table2[Sharpe Ratio])</f>
        <v>1.5069728695220088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6.5026550510796461</v>
      </c>
      <c r="AS24">
        <f>_xlfn.RANK.AVG(Table2[[#This Row],[1Y Return vs Nifty Z-Score]],Table2[1Y Return vs Nifty Z-Score])</f>
        <v>5</v>
      </c>
      <c r="AT24">
        <f>_xlfn.RANK.AVG(Table2[[#This Row],[6M Return vs Nifty Z-Score]],Table2[6M Return vs Nifty Z-Score])</f>
        <v>98</v>
      </c>
      <c r="AU24">
        <f>_xlfn.RANK.AVG(Table2[[#This Row],[Sharpe Ratio Z-Score]],Table2[Sharpe Ratio Z-Score])</f>
        <v>41</v>
      </c>
      <c r="AV24">
        <f>(Table2[[#This Row],[Rank 1Y]]+Table2[[#This Row],[Rank 6M]]+Table2[[#This Row],[Rank Sharpe]])/3</f>
        <v>48</v>
      </c>
    </row>
    <row r="25" spans="1:48" x14ac:dyDescent="0.3">
      <c r="A25" t="s">
        <v>1029</v>
      </c>
      <c r="B25" t="s">
        <v>1030</v>
      </c>
      <c r="C25" t="s">
        <v>3136</v>
      </c>
      <c r="D25" t="s">
        <v>364</v>
      </c>
      <c r="E25">
        <v>13239.01849</v>
      </c>
      <c r="F25">
        <v>381.25</v>
      </c>
      <c r="G25">
        <v>78.130406327345497</v>
      </c>
      <c r="H25">
        <f>(Table2[[#This Row],[1Y Return vs Nifty]]-AVERAGE(Table2[1Y Return vs Nifty]))/_xlfn.STDEV.P(Table2[1Y Return vs Nifty])</f>
        <v>1.0416819271837845</v>
      </c>
      <c r="I25">
        <v>4.5603362309841602</v>
      </c>
      <c r="J25">
        <f>(Table2[[#This Row],[1M Return vs Nifty]]-AVERAGE(Table2[1M Return vs Nifty]))/_xlfn.STDEV.P(Table2[1M Return vs Nifty])</f>
        <v>0.61976781226802791</v>
      </c>
      <c r="K25">
        <v>63.849360780150597</v>
      </c>
      <c r="L25">
        <f>(Table2[[#This Row],[6M Return vs Nifty]]-AVERAGE(Table2[6M Return vs Nifty]))/_xlfn.STDEV.P(Table2[6M Return vs Nifty])</f>
        <v>1.9799206683961676</v>
      </c>
      <c r="M25">
        <v>9.3289830635448592</v>
      </c>
      <c r="N25">
        <f>(Table2[[#This Row],[1W Return vs Nifty]]-AVERAGE(Table2[1W Return vs Nifty]))/_xlfn.STDEV.P(Table2[1W Return vs Nifty])</f>
        <v>1.4116254321104669</v>
      </c>
      <c r="O25">
        <v>391.61</v>
      </c>
      <c r="P25">
        <v>383.31325566503199</v>
      </c>
      <c r="Q25">
        <v>297.64840744389397</v>
      </c>
      <c r="R25">
        <v>43.421773023145803</v>
      </c>
      <c r="S25" s="1">
        <f>(Table2[[#This Row],[Close Price]]-Table2[[#This Row],[20D EMA]])/Table2[[#This Row],[20D EMA]]</f>
        <v>-2.6454891345982005E-2</v>
      </c>
      <c r="T25" s="1">
        <f>(Table2[[#This Row],[Close Price]]-Table2[[#This Row],[50D EMA]])/Table2[[#This Row],[50D EMA]]</f>
        <v>-5.3826880091906257E-3</v>
      </c>
      <c r="U25" s="1">
        <f>(Table2[[#This Row],[Close Price]]-Table2[[#This Row],[200D EMA]])/Table2[[#This Row],[200D EMA]]</f>
        <v>0.28087364308127444</v>
      </c>
      <c r="V25">
        <v>1.0811778219247099</v>
      </c>
      <c r="W25">
        <v>376.75</v>
      </c>
      <c r="X25">
        <v>400.95</v>
      </c>
      <c r="Y25">
        <v>376.75</v>
      </c>
      <c r="Z25">
        <v>400.95</v>
      </c>
      <c r="AA25">
        <v>376.75</v>
      </c>
      <c r="AB25">
        <v>405</v>
      </c>
      <c r="AC25" s="1">
        <f>(Table2[[#This Row],[Close Price]]/Table2[[#This Row],[Day Low]])-1</f>
        <v>1.1944260119442607E-2</v>
      </c>
      <c r="AD25" s="1">
        <f>(Table2[[#This Row],[Day High]]/Table2[[#This Row],[Close Price]])-1</f>
        <v>5.1672131147540989E-2</v>
      </c>
      <c r="AE25" s="1">
        <f>(Table2[[#This Row],[Close Price]]/Table2[[#This Row],[Current Week Low]])-1</f>
        <v>1.1944260119442607E-2</v>
      </c>
      <c r="AF25" s="1">
        <f>(Table2[[#This Row],[Current Week High]]/Table2[[#This Row],[Close Price]])-1</f>
        <v>5.1672131147540989E-2</v>
      </c>
      <c r="AG25" s="1">
        <f>(Table2[[#This Row],[Close Price]]/Table2[[#This Row],[Current Month Low]])-1</f>
        <v>1.1944260119442607E-2</v>
      </c>
      <c r="AH25" s="1">
        <f>(Table2[[#This Row],[Current Month High]]/Table2[[#This Row],[Close Price]])-1</f>
        <v>6.2295081967213006E-2</v>
      </c>
      <c r="AI25">
        <v>17.4950819672131</v>
      </c>
      <c r="AJ25">
        <v>138.28125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</v>
      </c>
      <c r="AM25" t="s">
        <v>3180</v>
      </c>
      <c r="AN25">
        <v>-9.02</v>
      </c>
      <c r="AO25" t="s">
        <v>3179</v>
      </c>
      <c r="AP25">
        <v>0.19023957410568701</v>
      </c>
      <c r="AQ25">
        <f>(Table2[[#This Row],[Sharpe Ratio]]-AVERAGE(Table2[Sharpe Ratio]))/_xlfn.STDEV.P(Table2[Sharpe Ratio])</f>
        <v>1.542377132375071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6.5953729723335179</v>
      </c>
      <c r="AS25">
        <f>_xlfn.RANK.AVG(Table2[[#This Row],[1Y Return vs Nifty Z-Score]],Table2[1Y Return vs Nifty Z-Score])</f>
        <v>91</v>
      </c>
      <c r="AT25">
        <f>_xlfn.RANK.AVG(Table2[[#This Row],[6M Return vs Nifty Z-Score]],Table2[6M Return vs Nifty Z-Score])</f>
        <v>28</v>
      </c>
      <c r="AU25">
        <f>_xlfn.RANK.AVG(Table2[[#This Row],[Sharpe Ratio Z-Score]],Table2[Sharpe Ratio Z-Score])</f>
        <v>39</v>
      </c>
      <c r="AV25">
        <f>(Table2[[#This Row],[Rank 1Y]]+Table2[[#This Row],[Rank 6M]]+Table2[[#This Row],[Rank Sharpe]])/3</f>
        <v>52.666666666666664</v>
      </c>
    </row>
    <row r="26" spans="1:48" x14ac:dyDescent="0.3">
      <c r="A26" t="s">
        <v>940</v>
      </c>
      <c r="B26" t="s">
        <v>941</v>
      </c>
      <c r="C26" t="s">
        <v>3141</v>
      </c>
      <c r="D26" t="s">
        <v>117</v>
      </c>
      <c r="E26">
        <v>15689.776046749999</v>
      </c>
      <c r="F26">
        <v>445.25</v>
      </c>
      <c r="G26">
        <v>85.911806204674804</v>
      </c>
      <c r="H26">
        <f>(Table2[[#This Row],[1Y Return vs Nifty]]-AVERAGE(Table2[1Y Return vs Nifty]))/_xlfn.STDEV.P(Table2[1Y Return vs Nifty])</f>
        <v>1.1816988899537786</v>
      </c>
      <c r="I26">
        <v>-7.37736923570918</v>
      </c>
      <c r="J26">
        <f>(Table2[[#This Row],[1M Return vs Nifty]]-AVERAGE(Table2[1M Return vs Nifty]))/_xlfn.STDEV.P(Table2[1M Return vs Nifty])</f>
        <v>-0.7029563153072611</v>
      </c>
      <c r="K26">
        <v>58.749418649089499</v>
      </c>
      <c r="L26">
        <f>(Table2[[#This Row],[6M Return vs Nifty]]-AVERAGE(Table2[6M Return vs Nifty]))/_xlfn.STDEV.P(Table2[6M Return vs Nifty])</f>
        <v>1.8055795764604543</v>
      </c>
      <c r="M26">
        <v>-5.9399440855782801</v>
      </c>
      <c r="N26">
        <f>(Table2[[#This Row],[1W Return vs Nifty]]-AVERAGE(Table2[1W Return vs Nifty]))/_xlfn.STDEV.P(Table2[1W Return vs Nifty])</f>
        <v>-2.1218492421726545</v>
      </c>
      <c r="O26">
        <v>460.5</v>
      </c>
      <c r="P26">
        <v>429.45488653977202</v>
      </c>
      <c r="Q26">
        <v>318.72700186178901</v>
      </c>
      <c r="R26">
        <v>41.755145866731503</v>
      </c>
      <c r="S26" s="1">
        <f>(Table2[[#This Row],[Close Price]]-Table2[[#This Row],[20D EMA]])/Table2[[#This Row],[20D EMA]]</f>
        <v>-3.3116178067318133E-2</v>
      </c>
      <c r="T26" s="1">
        <f>(Table2[[#This Row],[Close Price]]-Table2[[#This Row],[50D EMA]])/Table2[[#This Row],[50D EMA]]</f>
        <v>3.6779447516579106E-2</v>
      </c>
      <c r="U26" s="1">
        <f>(Table2[[#This Row],[Close Price]]-Table2[[#This Row],[200D EMA]])/Table2[[#This Row],[200D EMA]]</f>
        <v>0.39696353744473684</v>
      </c>
      <c r="V26">
        <v>0.52619028148922398</v>
      </c>
      <c r="W26">
        <v>428.6</v>
      </c>
      <c r="X26">
        <v>447.65</v>
      </c>
      <c r="Y26">
        <v>428.6</v>
      </c>
      <c r="Z26">
        <v>451</v>
      </c>
      <c r="AA26">
        <v>428.6</v>
      </c>
      <c r="AB26">
        <v>463</v>
      </c>
      <c r="AC26" s="1">
        <f>(Table2[[#This Row],[Close Price]]/Table2[[#This Row],[Day Low]])-1</f>
        <v>3.8847410172655028E-2</v>
      </c>
      <c r="AD26" s="1">
        <f>(Table2[[#This Row],[Day High]]/Table2[[#This Row],[Close Price]])-1</f>
        <v>5.3902302077484254E-3</v>
      </c>
      <c r="AE26" s="1">
        <f>(Table2[[#This Row],[Close Price]]/Table2[[#This Row],[Current Week Low]])-1</f>
        <v>3.8847410172655028E-2</v>
      </c>
      <c r="AF26" s="1">
        <f>(Table2[[#This Row],[Current Week High]]/Table2[[#This Row],[Close Price]])-1</f>
        <v>1.291409320606407E-2</v>
      </c>
      <c r="AG26" s="1">
        <f>(Table2[[#This Row],[Close Price]]/Table2[[#This Row],[Current Month Low]])-1</f>
        <v>3.8847410172655028E-2</v>
      </c>
      <c r="AH26" s="1">
        <f>(Table2[[#This Row],[Current Month High]]/Table2[[#This Row],[Close Price]])-1</f>
        <v>3.9865244244806197E-2</v>
      </c>
      <c r="AI26">
        <v>17.911285794497399</v>
      </c>
      <c r="AJ26">
        <v>147.018030513176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0.27</v>
      </c>
      <c r="AM26" t="s">
        <v>3180</v>
      </c>
      <c r="AN26">
        <v>-12.11</v>
      </c>
      <c r="AO26" t="s">
        <v>3179</v>
      </c>
      <c r="AP26">
        <v>0.184649643747925</v>
      </c>
      <c r="AQ26">
        <f>(Table2[[#This Row],[Sharpe Ratio]]-AVERAGE(Table2[Sharpe Ratio]))/_xlfn.STDEV.P(Table2[Sharpe Ratio])</f>
        <v>1.4754794609532489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1.6379523698875662</v>
      </c>
      <c r="AS26">
        <f>_xlfn.RANK.AVG(Table2[[#This Row],[1Y Return vs Nifty Z-Score]],Table2[1Y Return vs Nifty Z-Score])</f>
        <v>75</v>
      </c>
      <c r="AT26">
        <f>_xlfn.RANK.AVG(Table2[[#This Row],[6M Return vs Nifty Z-Score]],Table2[6M Return vs Nifty Z-Score])</f>
        <v>37</v>
      </c>
      <c r="AU26">
        <f>_xlfn.RANK.AVG(Table2[[#This Row],[Sharpe Ratio Z-Score]],Table2[Sharpe Ratio Z-Score])</f>
        <v>48</v>
      </c>
      <c r="AV26">
        <f>(Table2[[#This Row],[Rank 1Y]]+Table2[[#This Row],[Rank 6M]]+Table2[[#This Row],[Rank Sharpe]])/3</f>
        <v>53.333333333333336</v>
      </c>
    </row>
    <row r="27" spans="1:48" x14ac:dyDescent="0.3">
      <c r="A27" t="s">
        <v>996</v>
      </c>
      <c r="B27" t="s">
        <v>997</v>
      </c>
      <c r="C27" t="s">
        <v>3138</v>
      </c>
      <c r="D27" t="s">
        <v>51</v>
      </c>
      <c r="E27">
        <v>14185.014300569999</v>
      </c>
      <c r="F27">
        <v>1542.55</v>
      </c>
      <c r="G27">
        <v>194.120852321591</v>
      </c>
      <c r="H27">
        <f>(Table2[[#This Row],[1Y Return vs Nifty]]-AVERAGE(Table2[1Y Return vs Nifty]))/_xlfn.STDEV.P(Table2[1Y Return vs Nifty])</f>
        <v>3.1287909582679583</v>
      </c>
      <c r="I27">
        <v>9.2899902582635097</v>
      </c>
      <c r="J27">
        <f>(Table2[[#This Row],[1M Return vs Nifty]]-AVERAGE(Table2[1M Return vs Nifty]))/_xlfn.STDEV.P(Table2[1M Return vs Nifty])</f>
        <v>1.1438239229184866</v>
      </c>
      <c r="K27">
        <v>66.963927049914602</v>
      </c>
      <c r="L27">
        <f>(Table2[[#This Row],[6M Return vs Nifty]]-AVERAGE(Table2[6M Return vs Nifty]))/_xlfn.STDEV.P(Table2[6M Return vs Nifty])</f>
        <v>2.0863918538376036</v>
      </c>
      <c r="M27">
        <v>4.1172366357414401</v>
      </c>
      <c r="N27">
        <f>(Table2[[#This Row],[1W Return vs Nifty]]-AVERAGE(Table2[1W Return vs Nifty]))/_xlfn.STDEV.P(Table2[1W Return vs Nifty])</f>
        <v>0.20554370602884919</v>
      </c>
      <c r="O27">
        <v>1528.72</v>
      </c>
      <c r="P27">
        <v>1434.4682133553599</v>
      </c>
      <c r="Q27">
        <v>1082.3427131896799</v>
      </c>
      <c r="R27">
        <v>50.749497868436002</v>
      </c>
      <c r="S27" s="1">
        <f>(Table2[[#This Row],[Close Price]]-Table2[[#This Row],[20D EMA]])/Table2[[#This Row],[20D EMA]]</f>
        <v>9.0467842377936619E-3</v>
      </c>
      <c r="T27" s="1">
        <f>(Table2[[#This Row],[Close Price]]-Table2[[#This Row],[50D EMA]])/Table2[[#This Row],[50D EMA]]</f>
        <v>7.5346240257095881E-2</v>
      </c>
      <c r="U27" s="1">
        <f>(Table2[[#This Row],[Close Price]]-Table2[[#This Row],[200D EMA]])/Table2[[#This Row],[200D EMA]]</f>
        <v>0.42519553298795942</v>
      </c>
      <c r="V27">
        <v>0.90490831033274599</v>
      </c>
      <c r="W27">
        <v>1536.85</v>
      </c>
      <c r="X27">
        <v>1589</v>
      </c>
      <c r="Y27">
        <v>1465</v>
      </c>
      <c r="Z27">
        <v>1589</v>
      </c>
      <c r="AA27">
        <v>1465</v>
      </c>
      <c r="AB27">
        <v>1589</v>
      </c>
      <c r="AC27" s="1">
        <f>(Table2[[#This Row],[Close Price]]/Table2[[#This Row],[Day Low]])-1</f>
        <v>3.708885057097433E-3</v>
      </c>
      <c r="AD27" s="1">
        <f>(Table2[[#This Row],[Day High]]/Table2[[#This Row],[Close Price]])-1</f>
        <v>3.0112476094778184E-2</v>
      </c>
      <c r="AE27" s="1">
        <f>(Table2[[#This Row],[Close Price]]/Table2[[#This Row],[Current Week Low]])-1</f>
        <v>5.2935153583617778E-2</v>
      </c>
      <c r="AF27" s="1">
        <f>(Table2[[#This Row],[Current Week High]]/Table2[[#This Row],[Close Price]])-1</f>
        <v>3.0112476094778184E-2</v>
      </c>
      <c r="AG27" s="1">
        <f>(Table2[[#This Row],[Close Price]]/Table2[[#This Row],[Current Month Low]])-1</f>
        <v>5.2935153583617778E-2</v>
      </c>
      <c r="AH27" s="1">
        <f>(Table2[[#This Row],[Current Month High]]/Table2[[#This Row],[Close Price]])-1</f>
        <v>3.0112476094778184E-2</v>
      </c>
      <c r="AI27">
        <v>8.5864315581342492</v>
      </c>
      <c r="AJ27">
        <v>230.31049250535301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0.19</v>
      </c>
      <c r="AM27" t="s">
        <v>3180</v>
      </c>
      <c r="AN27">
        <v>-5.3</v>
      </c>
      <c r="AO27" t="s">
        <v>3179</v>
      </c>
      <c r="AP27">
        <v>0.14012496276448</v>
      </c>
      <c r="AQ27">
        <f>(Table2[[#This Row],[Sharpe Ratio]]-AVERAGE(Table2[Sharpe Ratio]))/_xlfn.STDEV.P(Table2[Sharpe Ratio])</f>
        <v>0.94262890862821702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7.5071793496811141</v>
      </c>
      <c r="AS27">
        <f>_xlfn.RANK.AVG(Table2[[#This Row],[1Y Return vs Nifty Z-Score]],Table2[1Y Return vs Nifty Z-Score])</f>
        <v>11</v>
      </c>
      <c r="AT27">
        <f>_xlfn.RANK.AVG(Table2[[#This Row],[6M Return vs Nifty Z-Score]],Table2[6M Return vs Nifty Z-Score])</f>
        <v>26</v>
      </c>
      <c r="AU27">
        <f>_xlfn.RANK.AVG(Table2[[#This Row],[Sharpe Ratio Z-Score]],Table2[Sharpe Ratio Z-Score])</f>
        <v>123</v>
      </c>
      <c r="AV27">
        <f>(Table2[[#This Row],[Rank 1Y]]+Table2[[#This Row],[Rank 6M]]+Table2[[#This Row],[Rank Sharpe]])/3</f>
        <v>53.333333333333336</v>
      </c>
    </row>
    <row r="28" spans="1:48" x14ac:dyDescent="0.3">
      <c r="A28" t="s">
        <v>460</v>
      </c>
      <c r="B28" t="s">
        <v>461</v>
      </c>
      <c r="C28" t="s">
        <v>3138</v>
      </c>
      <c r="D28" t="s">
        <v>51</v>
      </c>
      <c r="E28">
        <v>48681.689732339997</v>
      </c>
      <c r="F28">
        <v>1725.15</v>
      </c>
      <c r="G28">
        <v>102.45031177652299</v>
      </c>
      <c r="H28">
        <f>(Table2[[#This Row],[1Y Return vs Nifty]]-AVERAGE(Table2[1Y Return vs Nifty]))/_xlfn.STDEV.P(Table2[1Y Return vs Nifty])</f>
        <v>1.4792894720380372</v>
      </c>
      <c r="I28">
        <v>5.0646168711084902</v>
      </c>
      <c r="J28">
        <f>(Table2[[#This Row],[1M Return vs Nifty]]-AVERAGE(Table2[1M Return vs Nifty]))/_xlfn.STDEV.P(Table2[1M Return vs Nifty])</f>
        <v>0.67564322078958894</v>
      </c>
      <c r="K28">
        <v>58.045900383181198</v>
      </c>
      <c r="L28">
        <f>(Table2[[#This Row],[6M Return vs Nifty]]-AVERAGE(Table2[6M Return vs Nifty]))/_xlfn.STDEV.P(Table2[6M Return vs Nifty])</f>
        <v>1.7815298638317243</v>
      </c>
      <c r="M28">
        <v>-7.81086156121579E-2</v>
      </c>
      <c r="N28">
        <f>(Table2[[#This Row],[1W Return vs Nifty]]-AVERAGE(Table2[1W Return vs Nifty]))/_xlfn.STDEV.P(Table2[1W Return vs Nifty])</f>
        <v>-0.76532648352361143</v>
      </c>
      <c r="O28">
        <v>1704.64</v>
      </c>
      <c r="P28">
        <v>1669.21322352488</v>
      </c>
      <c r="Q28">
        <v>1344.5434253128601</v>
      </c>
      <c r="R28">
        <v>58.492861154335799</v>
      </c>
      <c r="S28" s="1">
        <f>(Table2[[#This Row],[Close Price]]-Table2[[#This Row],[20D EMA]])/Table2[[#This Row],[20D EMA]]</f>
        <v>1.2031865965834422E-2</v>
      </c>
      <c r="T28" s="1">
        <f>(Table2[[#This Row],[Close Price]]-Table2[[#This Row],[50D EMA]])/Table2[[#This Row],[50D EMA]]</f>
        <v>3.3510863493519581E-2</v>
      </c>
      <c r="U28" s="1">
        <f>(Table2[[#This Row],[Close Price]]-Table2[[#This Row],[200D EMA]])/Table2[[#This Row],[200D EMA]]</f>
        <v>0.28307495877165673</v>
      </c>
      <c r="V28">
        <v>0.52559805435348395</v>
      </c>
      <c r="W28">
        <v>1669</v>
      </c>
      <c r="X28">
        <v>1737.4</v>
      </c>
      <c r="Y28">
        <v>1649</v>
      </c>
      <c r="Z28">
        <v>1737.4</v>
      </c>
      <c r="AA28">
        <v>1649</v>
      </c>
      <c r="AB28">
        <v>1737.4</v>
      </c>
      <c r="AC28" s="1">
        <f>(Table2[[#This Row],[Close Price]]/Table2[[#This Row],[Day Low]])-1</f>
        <v>3.3642899940083959E-2</v>
      </c>
      <c r="AD28" s="1">
        <f>(Table2[[#This Row],[Day High]]/Table2[[#This Row],[Close Price]])-1</f>
        <v>7.1008318117264935E-3</v>
      </c>
      <c r="AE28" s="1">
        <f>(Table2[[#This Row],[Close Price]]/Table2[[#This Row],[Current Week Low]])-1</f>
        <v>4.617950272892668E-2</v>
      </c>
      <c r="AF28" s="1">
        <f>(Table2[[#This Row],[Current Week High]]/Table2[[#This Row],[Close Price]])-1</f>
        <v>7.1008318117264935E-3</v>
      </c>
      <c r="AG28" s="1">
        <f>(Table2[[#This Row],[Close Price]]/Table2[[#This Row],[Current Month Low]])-1</f>
        <v>4.617950272892668E-2</v>
      </c>
      <c r="AH28" s="1">
        <f>(Table2[[#This Row],[Current Month High]]/Table2[[#This Row],[Close Price]])-1</f>
        <v>7.1008318117264935E-3</v>
      </c>
      <c r="AI28">
        <v>6.1328000463727701</v>
      </c>
      <c r="AJ28">
        <v>138.907353552139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0.04</v>
      </c>
      <c r="AM28" t="s">
        <v>3180</v>
      </c>
      <c r="AN28">
        <v>-0.77</v>
      </c>
      <c r="AO28" t="s">
        <v>3179</v>
      </c>
      <c r="AP28">
        <v>0.170157320119556</v>
      </c>
      <c r="AQ28">
        <f>(Table2[[#This Row],[Sharpe Ratio]]-AVERAGE(Table2[Sharpe Ratio]))/_xlfn.STDEV.P(Table2[Sharpe Ratio])</f>
        <v>1.3020421116161298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4.4731781847518688</v>
      </c>
      <c r="AS28">
        <f>_xlfn.RANK.AVG(Table2[[#This Row],[1Y Return vs Nifty Z-Score]],Table2[1Y Return vs Nifty Z-Score])</f>
        <v>55</v>
      </c>
      <c r="AT28">
        <f>_xlfn.RANK.AVG(Table2[[#This Row],[6M Return vs Nifty Z-Score]],Table2[6M Return vs Nifty Z-Score])</f>
        <v>39</v>
      </c>
      <c r="AU28">
        <f>_xlfn.RANK.AVG(Table2[[#This Row],[Sharpe Ratio Z-Score]],Table2[Sharpe Ratio Z-Score])</f>
        <v>69</v>
      </c>
      <c r="AV28">
        <f>(Table2[[#This Row],[Rank 1Y]]+Table2[[#This Row],[Rank 6M]]+Table2[[#This Row],[Rank Sharpe]])/3</f>
        <v>54.333333333333336</v>
      </c>
    </row>
    <row r="29" spans="1:48" x14ac:dyDescent="0.3">
      <c r="A29" t="s">
        <v>397</v>
      </c>
      <c r="B29" t="s">
        <v>398</v>
      </c>
      <c r="C29" t="s">
        <v>3134</v>
      </c>
      <c r="D29" t="s">
        <v>399</v>
      </c>
      <c r="E29">
        <v>55730.257966980003</v>
      </c>
      <c r="F29">
        <v>931.05</v>
      </c>
      <c r="G29">
        <v>246.807906529273</v>
      </c>
      <c r="H29">
        <f>(Table2[[#This Row],[1Y Return vs Nifty]]-AVERAGE(Table2[1Y Return vs Nifty]))/_xlfn.STDEV.P(Table2[1Y Return vs Nifty])</f>
        <v>4.0768313396587672</v>
      </c>
      <c r="I29">
        <v>32.634882187198897</v>
      </c>
      <c r="J29">
        <f>(Table2[[#This Row],[1M Return vs Nifty]]-AVERAGE(Table2[1M Return vs Nifty]))/_xlfn.STDEV.P(Table2[1M Return vs Nifty])</f>
        <v>3.7304895008382681</v>
      </c>
      <c r="K29">
        <v>47.506150574925897</v>
      </c>
      <c r="L29">
        <f>(Table2[[#This Row],[6M Return vs Nifty]]-AVERAGE(Table2[6M Return vs Nifty]))/_xlfn.STDEV.P(Table2[6M Return vs Nifty])</f>
        <v>1.4212294049090384</v>
      </c>
      <c r="M29">
        <v>2.2767684000600199</v>
      </c>
      <c r="N29">
        <f>(Table2[[#This Row],[1W Return vs Nifty]]-AVERAGE(Table2[1W Return vs Nifty]))/_xlfn.STDEV.P(Table2[1W Return vs Nifty])</f>
        <v>-0.22037016703434792</v>
      </c>
      <c r="O29">
        <v>904.32</v>
      </c>
      <c r="P29">
        <v>826.09155936109096</v>
      </c>
      <c r="Q29">
        <v>623.10680608410405</v>
      </c>
      <c r="R29">
        <v>52.065605543654698</v>
      </c>
      <c r="S29" s="1">
        <f>(Table2[[#This Row],[Close Price]]-Table2[[#This Row],[20D EMA]])/Table2[[#This Row],[20D EMA]]</f>
        <v>2.9558121019108173E-2</v>
      </c>
      <c r="T29" s="1">
        <f>(Table2[[#This Row],[Close Price]]-Table2[[#This Row],[50D EMA]])/Table2[[#This Row],[50D EMA]]</f>
        <v>0.12705424652938604</v>
      </c>
      <c r="U29" s="1">
        <f>(Table2[[#This Row],[Close Price]]-Table2[[#This Row],[200D EMA]])/Table2[[#This Row],[200D EMA]]</f>
        <v>0.49420611508186796</v>
      </c>
      <c r="V29">
        <v>1.0242722985114601</v>
      </c>
      <c r="W29">
        <v>913.1</v>
      </c>
      <c r="X29">
        <v>963.5</v>
      </c>
      <c r="Y29">
        <v>913.1</v>
      </c>
      <c r="Z29">
        <v>976.65</v>
      </c>
      <c r="AA29">
        <v>913.1</v>
      </c>
      <c r="AB29">
        <v>989.15</v>
      </c>
      <c r="AC29" s="1">
        <f>(Table2[[#This Row],[Close Price]]/Table2[[#This Row],[Day Low]])-1</f>
        <v>1.9658306866717767E-2</v>
      </c>
      <c r="AD29" s="1">
        <f>(Table2[[#This Row],[Day High]]/Table2[[#This Row],[Close Price]])-1</f>
        <v>3.4853122818323534E-2</v>
      </c>
      <c r="AE29" s="1">
        <f>(Table2[[#This Row],[Close Price]]/Table2[[#This Row],[Current Week Low]])-1</f>
        <v>1.9658306866717767E-2</v>
      </c>
      <c r="AF29" s="1">
        <f>(Table2[[#This Row],[Current Week High]]/Table2[[#This Row],[Close Price]])-1</f>
        <v>4.8976961495086124E-2</v>
      </c>
      <c r="AG29" s="1">
        <f>(Table2[[#This Row],[Close Price]]/Table2[[#This Row],[Current Month Low]])-1</f>
        <v>1.9658306866717767E-2</v>
      </c>
      <c r="AH29" s="1">
        <f>(Table2[[#This Row],[Current Month High]]/Table2[[#This Row],[Close Price]])-1</f>
        <v>6.2402663659309354E-2</v>
      </c>
      <c r="AI29">
        <v>14.2795768218677</v>
      </c>
      <c r="AJ29">
        <v>275.97294432386002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0.4</v>
      </c>
      <c r="AM29" t="s">
        <v>3180</v>
      </c>
      <c r="AN29">
        <v>-9.58</v>
      </c>
      <c r="AO29" t="s">
        <v>3179</v>
      </c>
      <c r="AP29">
        <v>0.14415717483336399</v>
      </c>
      <c r="AQ29">
        <f>(Table2[[#This Row],[Sharpe Ratio]]-AVERAGE(Table2[Sharpe Ratio]))/_xlfn.STDEV.P(Table2[Sharpe Ratio])</f>
        <v>0.99088453630571482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9.9990646146774402</v>
      </c>
      <c r="AS29">
        <f>_xlfn.RANK.AVG(Table2[[#This Row],[1Y Return vs Nifty Z-Score]],Table2[1Y Return vs Nifty Z-Score])</f>
        <v>4</v>
      </c>
      <c r="AT29">
        <f>_xlfn.RANK.AVG(Table2[[#This Row],[6M Return vs Nifty Z-Score]],Table2[6M Return vs Nifty Z-Score])</f>
        <v>58</v>
      </c>
      <c r="AU29">
        <f>_xlfn.RANK.AVG(Table2[[#This Row],[Sharpe Ratio Z-Score]],Table2[Sharpe Ratio Z-Score])</f>
        <v>117</v>
      </c>
      <c r="AV29">
        <f>(Table2[[#This Row],[Rank 1Y]]+Table2[[#This Row],[Rank 6M]]+Table2[[#This Row],[Rank Sharpe]])/3</f>
        <v>59.666666666666664</v>
      </c>
    </row>
    <row r="30" spans="1:48" x14ac:dyDescent="0.3">
      <c r="A30" t="s">
        <v>285</v>
      </c>
      <c r="B30" t="s">
        <v>286</v>
      </c>
      <c r="C30" t="s">
        <v>3145</v>
      </c>
      <c r="D30" t="s">
        <v>252</v>
      </c>
      <c r="E30">
        <v>91937.613741951995</v>
      </c>
      <c r="F30">
        <v>67.37</v>
      </c>
      <c r="G30">
        <v>61.488897497290999</v>
      </c>
      <c r="H30">
        <f>(Table2[[#This Row],[1Y Return vs Nifty]]-AVERAGE(Table2[1Y Return vs Nifty]))/_xlfn.STDEV.P(Table2[1Y Return vs Nifty])</f>
        <v>0.7422379249441784</v>
      </c>
      <c r="I30">
        <v>-8.6286303295020392</v>
      </c>
      <c r="J30">
        <f>(Table2[[#This Row],[1M Return vs Nifty]]-AVERAGE(Table2[1M Return vs Nifty]))/_xlfn.STDEV.P(Table2[1M Return vs Nifty])</f>
        <v>-0.84159880764163641</v>
      </c>
      <c r="K30">
        <v>57.3922518339619</v>
      </c>
      <c r="L30">
        <f>(Table2[[#This Row],[6M Return vs Nifty]]-AVERAGE(Table2[6M Return vs Nifty]))/_xlfn.STDEV.P(Table2[6M Return vs Nifty])</f>
        <v>1.7591849432650712</v>
      </c>
      <c r="M30">
        <v>-7.2094109866933804</v>
      </c>
      <c r="N30">
        <f>(Table2[[#This Row],[1W Return vs Nifty]]-AVERAGE(Table2[1W Return vs Nifty]))/_xlfn.STDEV.P(Table2[1W Return vs Nifty])</f>
        <v>-2.4156242468682847</v>
      </c>
      <c r="O30">
        <v>70.47</v>
      </c>
      <c r="P30">
        <v>72.114541503827795</v>
      </c>
      <c r="Q30">
        <v>58.406723953512902</v>
      </c>
      <c r="R30">
        <v>39.5043147234693</v>
      </c>
      <c r="S30" s="1">
        <f>(Table2[[#This Row],[Close Price]]-Table2[[#This Row],[20D EMA]])/Table2[[#This Row],[20D EMA]]</f>
        <v>-4.3990350503760385E-2</v>
      </c>
      <c r="T30" s="1">
        <f>(Table2[[#This Row],[Close Price]]-Table2[[#This Row],[50D EMA]])/Table2[[#This Row],[50D EMA]]</f>
        <v>-6.5791744700698859E-2</v>
      </c>
      <c r="U30" s="1">
        <f>(Table2[[#This Row],[Close Price]]-Table2[[#This Row],[200D EMA]])/Table2[[#This Row],[200D EMA]]</f>
        <v>0.15346308506570505</v>
      </c>
      <c r="V30">
        <v>0.78253324000101498</v>
      </c>
      <c r="W30">
        <v>65.53</v>
      </c>
      <c r="X30">
        <v>68.25</v>
      </c>
      <c r="Y30">
        <v>65.2</v>
      </c>
      <c r="Z30">
        <v>68.25</v>
      </c>
      <c r="AA30">
        <v>65.2</v>
      </c>
      <c r="AB30">
        <v>68.400000000000006</v>
      </c>
      <c r="AC30" s="1">
        <f>(Table2[[#This Row],[Close Price]]/Table2[[#This Row],[Day Low]])-1</f>
        <v>2.8078742560659231E-2</v>
      </c>
      <c r="AD30" s="1">
        <f>(Table2[[#This Row],[Day High]]/Table2[[#This Row],[Close Price]])-1</f>
        <v>1.3062193854831428E-2</v>
      </c>
      <c r="AE30" s="1">
        <f>(Table2[[#This Row],[Close Price]]/Table2[[#This Row],[Current Week Low]])-1</f>
        <v>3.328220858895703E-2</v>
      </c>
      <c r="AF30" s="1">
        <f>(Table2[[#This Row],[Current Week High]]/Table2[[#This Row],[Close Price]])-1</f>
        <v>1.3062193854831428E-2</v>
      </c>
      <c r="AG30" s="1">
        <f>(Table2[[#This Row],[Close Price]]/Table2[[#This Row],[Current Month Low]])-1</f>
        <v>3.328220858895703E-2</v>
      </c>
      <c r="AH30" s="1">
        <f>(Table2[[#This Row],[Current Month High]]/Table2[[#This Row],[Close Price]])-1</f>
        <v>1.5288704170995926E-2</v>
      </c>
      <c r="AI30">
        <v>27.7126317351937</v>
      </c>
      <c r="AJ30">
        <v>98.731563421828895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-0.12</v>
      </c>
      <c r="AM30" t="s">
        <v>3179</v>
      </c>
      <c r="AN30">
        <v>-6.68</v>
      </c>
      <c r="AO30" t="s">
        <v>3179</v>
      </c>
      <c r="AP30">
        <v>0.208301452864431</v>
      </c>
      <c r="AQ30">
        <f>(Table2[[#This Row],[Sharpe Ratio]]-AVERAGE(Table2[Sharpe Ratio]))/_xlfn.STDEV.P(Table2[Sharpe Ratio])</f>
        <v>1.7585332475913251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122</v>
      </c>
      <c r="AT30">
        <f>_xlfn.RANK.AVG(Table2[[#This Row],[6M Return vs Nifty Z-Score]],Table2[6M Return vs Nifty Z-Score])</f>
        <v>40</v>
      </c>
      <c r="AU30">
        <f>_xlfn.RANK.AVG(Table2[[#This Row],[Sharpe Ratio Z-Score]],Table2[Sharpe Ratio Z-Score])</f>
        <v>21</v>
      </c>
      <c r="AV30">
        <f>(Table2[[#This Row],[Rank 1Y]]+Table2[[#This Row],[Rank 6M]]+Table2[[#This Row],[Rank Sharpe]])/3</f>
        <v>61</v>
      </c>
    </row>
    <row r="31" spans="1:48" x14ac:dyDescent="0.3">
      <c r="A31" t="s">
        <v>591</v>
      </c>
      <c r="B31" t="s">
        <v>592</v>
      </c>
      <c r="C31" t="s">
        <v>3134</v>
      </c>
      <c r="D31" t="s">
        <v>382</v>
      </c>
      <c r="E31">
        <v>33284.334633840001</v>
      </c>
      <c r="F31">
        <v>6538.8</v>
      </c>
      <c r="G31">
        <v>128.89946641670099</v>
      </c>
      <c r="H31">
        <f>(Table2[[#This Row],[1Y Return vs Nifty]]-AVERAGE(Table2[1Y Return vs Nifty]))/_xlfn.STDEV.P(Table2[1Y Return vs Nifty])</f>
        <v>1.9552103036278741</v>
      </c>
      <c r="I31">
        <v>13.4903513481321</v>
      </c>
      <c r="J31">
        <f>(Table2[[#This Row],[1M Return vs Nifty]]-AVERAGE(Table2[1M Return vs Nifty]))/_xlfn.STDEV.P(Table2[1M Return vs Nifty])</f>
        <v>1.6092332072737463</v>
      </c>
      <c r="K31">
        <v>53.829261038355199</v>
      </c>
      <c r="L31">
        <f>(Table2[[#This Row],[6M Return vs Nifty]]-AVERAGE(Table2[6M Return vs Nifty]))/_xlfn.STDEV.P(Table2[6M Return vs Nifty])</f>
        <v>1.6373844032001732</v>
      </c>
      <c r="M31">
        <v>-0.70600594613904899</v>
      </c>
      <c r="N31">
        <f>(Table2[[#This Row],[1W Return vs Nifty]]-AVERAGE(Table2[1W Return vs Nifty]))/_xlfn.STDEV.P(Table2[1W Return vs Nifty])</f>
        <v>-0.91063199803673556</v>
      </c>
      <c r="O31">
        <v>6399.18</v>
      </c>
      <c r="P31">
        <v>5910.4590684560299</v>
      </c>
      <c r="Q31">
        <v>4504.3635262748203</v>
      </c>
      <c r="R31">
        <v>53.700085321756397</v>
      </c>
      <c r="S31" s="1">
        <f>(Table2[[#This Row],[Close Price]]-Table2[[#This Row],[20D EMA]])/Table2[[#This Row],[20D EMA]]</f>
        <v>2.181842048512464E-2</v>
      </c>
      <c r="T31" s="1">
        <f>(Table2[[#This Row],[Close Price]]-Table2[[#This Row],[50D EMA]])/Table2[[#This Row],[50D EMA]]</f>
        <v>0.1063100047333734</v>
      </c>
      <c r="U31" s="1">
        <f>(Table2[[#This Row],[Close Price]]-Table2[[#This Row],[200D EMA]])/Table2[[#This Row],[200D EMA]]</f>
        <v>0.45165903281516245</v>
      </c>
      <c r="V31">
        <v>1.1418909195292599</v>
      </c>
      <c r="W31">
        <v>6137</v>
      </c>
      <c r="X31">
        <v>6580</v>
      </c>
      <c r="Y31">
        <v>6137</v>
      </c>
      <c r="Z31">
        <v>6580</v>
      </c>
      <c r="AA31">
        <v>6137</v>
      </c>
      <c r="AB31">
        <v>6617.85</v>
      </c>
      <c r="AC31" s="1">
        <f>(Table2[[#This Row],[Close Price]]/Table2[[#This Row],[Day Low]])-1</f>
        <v>6.5471728857748213E-2</v>
      </c>
      <c r="AD31" s="1">
        <f>(Table2[[#This Row],[Day High]]/Table2[[#This Row],[Close Price]])-1</f>
        <v>6.3008503089252432E-3</v>
      </c>
      <c r="AE31" s="1">
        <f>(Table2[[#This Row],[Close Price]]/Table2[[#This Row],[Current Week Low]])-1</f>
        <v>6.5471728857748213E-2</v>
      </c>
      <c r="AF31" s="1">
        <f>(Table2[[#This Row],[Current Week High]]/Table2[[#This Row],[Close Price]])-1</f>
        <v>6.3008503089252432E-3</v>
      </c>
      <c r="AG31" s="1">
        <f>(Table2[[#This Row],[Close Price]]/Table2[[#This Row],[Current Month Low]])-1</f>
        <v>6.5471728857748213E-2</v>
      </c>
      <c r="AH31" s="1">
        <f>(Table2[[#This Row],[Current Month High]]/Table2[[#This Row],[Close Price]])-1</f>
        <v>1.2089374197100433E-2</v>
      </c>
      <c r="AI31">
        <v>5.0651495687282102</v>
      </c>
      <c r="AJ31">
        <v>169.08088310940099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</v>
      </c>
      <c r="AM31" t="s">
        <v>3180</v>
      </c>
      <c r="AN31">
        <v>-0.34</v>
      </c>
      <c r="AO31" t="s">
        <v>3179</v>
      </c>
      <c r="AP31">
        <v>0.15039104897970301</v>
      </c>
      <c r="AQ31">
        <f>(Table2[[#This Row],[Sharpe Ratio]]-AVERAGE(Table2[Sharpe Ratio]))/_xlfn.STDEV.P(Table2[Sharpe Ratio])</f>
        <v>1.0654886257372946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5.3566845418023528</v>
      </c>
      <c r="AS31">
        <f>_xlfn.RANK.AVG(Table2[[#This Row],[1Y Return vs Nifty Z-Score]],Table2[1Y Return vs Nifty Z-Score])</f>
        <v>34</v>
      </c>
      <c r="AT31">
        <f>_xlfn.RANK.AVG(Table2[[#This Row],[6M Return vs Nifty Z-Score]],Table2[6M Return vs Nifty Z-Score])</f>
        <v>47</v>
      </c>
      <c r="AU31">
        <f>_xlfn.RANK.AVG(Table2[[#This Row],[Sharpe Ratio Z-Score]],Table2[Sharpe Ratio Z-Score])</f>
        <v>103</v>
      </c>
      <c r="AV31">
        <f>(Table2[[#This Row],[Rank 1Y]]+Table2[[#This Row],[Rank 6M]]+Table2[[#This Row],[Rank Sharpe]])/3</f>
        <v>61.333333333333336</v>
      </c>
    </row>
    <row r="32" spans="1:48" x14ac:dyDescent="0.3">
      <c r="A32" t="s">
        <v>1251</v>
      </c>
      <c r="B32" t="s">
        <v>1252</v>
      </c>
      <c r="C32" t="s">
        <v>3145</v>
      </c>
      <c r="D32" t="s">
        <v>402</v>
      </c>
      <c r="E32">
        <v>9296.1491886899894</v>
      </c>
      <c r="F32">
        <v>409.65</v>
      </c>
      <c r="G32">
        <v>129.085063455561</v>
      </c>
      <c r="H32">
        <f>(Table2[[#This Row],[1Y Return vs Nifty]]-AVERAGE(Table2[1Y Return vs Nifty]))/_xlfn.STDEV.P(Table2[1Y Return vs Nifty])</f>
        <v>1.9585498998560533</v>
      </c>
      <c r="I32">
        <v>10.560924192423499</v>
      </c>
      <c r="J32">
        <f>(Table2[[#This Row],[1M Return vs Nifty]]-AVERAGE(Table2[1M Return vs Nifty]))/_xlfn.STDEV.P(Table2[1M Return vs Nifty])</f>
        <v>1.2846462094087943</v>
      </c>
      <c r="K32">
        <v>37.484165770752398</v>
      </c>
      <c r="L32">
        <f>(Table2[[#This Row],[6M Return vs Nifty]]-AVERAGE(Table2[6M Return vs Nifty]))/_xlfn.STDEV.P(Table2[6M Return vs Nifty])</f>
        <v>1.0786286990145184</v>
      </c>
      <c r="M32">
        <v>2.1665945100853601</v>
      </c>
      <c r="N32">
        <f>(Table2[[#This Row],[1W Return vs Nifty]]-AVERAGE(Table2[1W Return vs Nifty]))/_xlfn.STDEV.P(Table2[1W Return vs Nifty])</f>
        <v>-0.2458661724963343</v>
      </c>
      <c r="O32">
        <v>414.21</v>
      </c>
      <c r="P32">
        <v>401.880470061447</v>
      </c>
      <c r="Q32">
        <v>319.792409590749</v>
      </c>
      <c r="R32">
        <v>45.785008912695901</v>
      </c>
      <c r="S32" s="1">
        <f>(Table2[[#This Row],[Close Price]]-Table2[[#This Row],[20D EMA]])/Table2[[#This Row],[20D EMA]]</f>
        <v>-1.1008908524661409E-2</v>
      </c>
      <c r="T32" s="1">
        <f>(Table2[[#This Row],[Close Price]]-Table2[[#This Row],[50D EMA]])/Table2[[#This Row],[50D EMA]]</f>
        <v>1.9332937321798759E-2</v>
      </c>
      <c r="U32" s="1">
        <f>(Table2[[#This Row],[Close Price]]-Table2[[#This Row],[200D EMA]])/Table2[[#This Row],[200D EMA]]</f>
        <v>0.28098725208720648</v>
      </c>
      <c r="V32">
        <v>0.58781491757472704</v>
      </c>
      <c r="W32">
        <v>405.65</v>
      </c>
      <c r="X32">
        <v>420.8</v>
      </c>
      <c r="Y32">
        <v>405.1</v>
      </c>
      <c r="Z32">
        <v>432.65</v>
      </c>
      <c r="AA32">
        <v>405.1</v>
      </c>
      <c r="AB32">
        <v>435.65</v>
      </c>
      <c r="AC32" s="1">
        <f>(Table2[[#This Row],[Close Price]]/Table2[[#This Row],[Day Low]])-1</f>
        <v>9.8607173671885207E-3</v>
      </c>
      <c r="AD32" s="1">
        <f>(Table2[[#This Row],[Day High]]/Table2[[#This Row],[Close Price]])-1</f>
        <v>2.7218357134138893E-2</v>
      </c>
      <c r="AE32" s="1">
        <f>(Table2[[#This Row],[Close Price]]/Table2[[#This Row],[Current Week Low]])-1</f>
        <v>1.1231794618612678E-2</v>
      </c>
      <c r="AF32" s="1">
        <f>(Table2[[#This Row],[Current Week High]]/Table2[[#This Row],[Close Price]])-1</f>
        <v>5.6145490052483815E-2</v>
      </c>
      <c r="AG32" s="1">
        <f>(Table2[[#This Row],[Close Price]]/Table2[[#This Row],[Current Month Low]])-1</f>
        <v>1.1231794618612678E-2</v>
      </c>
      <c r="AH32" s="1">
        <f>(Table2[[#This Row],[Current Month High]]/Table2[[#This Row],[Close Price]])-1</f>
        <v>6.3468814841938226E-2</v>
      </c>
      <c r="AI32">
        <v>15.708531673379699</v>
      </c>
      <c r="AJ32">
        <v>156.271504535502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0.08</v>
      </c>
      <c r="AM32" t="s">
        <v>3180</v>
      </c>
      <c r="AN32">
        <v>-9.81</v>
      </c>
      <c r="AO32" t="s">
        <v>3179</v>
      </c>
      <c r="AP32">
        <v>0.175345678567945</v>
      </c>
      <c r="AQ32">
        <f>(Table2[[#This Row],[Sharpe Ratio]]-AVERAGE(Table2[Sharpe Ratio]))/_xlfn.STDEV.P(Table2[Sharpe Ratio])</f>
        <v>1.3641339582912864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5.4400925940743186</v>
      </c>
      <c r="AS32">
        <f>_xlfn.RANK.AVG(Table2[[#This Row],[1Y Return vs Nifty Z-Score]],Table2[1Y Return vs Nifty Z-Score])</f>
        <v>33</v>
      </c>
      <c r="AT32">
        <f>_xlfn.RANK.AVG(Table2[[#This Row],[6M Return vs Nifty Z-Score]],Table2[6M Return vs Nifty Z-Score])</f>
        <v>86</v>
      </c>
      <c r="AU32">
        <f>_xlfn.RANK.AVG(Table2[[#This Row],[Sharpe Ratio Z-Score]],Table2[Sharpe Ratio Z-Score])</f>
        <v>65</v>
      </c>
      <c r="AV32">
        <f>(Table2[[#This Row],[Rank 1Y]]+Table2[[#This Row],[Rank 6M]]+Table2[[#This Row],[Rank Sharpe]])/3</f>
        <v>61.333333333333336</v>
      </c>
    </row>
    <row r="33" spans="1:48" x14ac:dyDescent="0.3">
      <c r="A33" t="s">
        <v>1351</v>
      </c>
      <c r="B33" t="s">
        <v>1352</v>
      </c>
      <c r="C33" t="s">
        <v>3138</v>
      </c>
      <c r="D33" t="s">
        <v>51</v>
      </c>
      <c r="E33">
        <v>8355.3375070149996</v>
      </c>
      <c r="F33">
        <v>2041.15</v>
      </c>
      <c r="G33">
        <v>51.867025897231898</v>
      </c>
      <c r="H33">
        <f>(Table2[[#This Row],[1Y Return vs Nifty]]-AVERAGE(Table2[1Y Return vs Nifty]))/_xlfn.STDEV.P(Table2[1Y Return vs Nifty])</f>
        <v>0.56910387980556432</v>
      </c>
      <c r="I33">
        <v>19.916347007193899</v>
      </c>
      <c r="J33">
        <f>(Table2[[#This Row],[1M Return vs Nifty]]-AVERAGE(Table2[1M Return vs Nifty]))/_xlfn.STDEV.P(Table2[1M Return vs Nifty])</f>
        <v>2.3212477167328665</v>
      </c>
      <c r="K33">
        <v>62.068388447828802</v>
      </c>
      <c r="L33">
        <f>(Table2[[#This Row],[6M Return vs Nifty]]-AVERAGE(Table2[6M Return vs Nifty]))/_xlfn.STDEV.P(Table2[6M Return vs Nifty])</f>
        <v>1.9190382793131227</v>
      </c>
      <c r="M33">
        <v>23.108957643832799</v>
      </c>
      <c r="N33">
        <f>(Table2[[#This Row],[1W Return vs Nifty]]-AVERAGE(Table2[1W Return vs Nifty]))/_xlfn.STDEV.P(Table2[1W Return vs Nifty])</f>
        <v>4.600532597373145</v>
      </c>
      <c r="O33">
        <v>1757.06</v>
      </c>
      <c r="P33">
        <v>1625.46780114949</v>
      </c>
      <c r="Q33">
        <v>1380.70071448001</v>
      </c>
      <c r="R33">
        <v>83.574375745599099</v>
      </c>
      <c r="S33" s="1">
        <f>(Table2[[#This Row],[Close Price]]-Table2[[#This Row],[20D EMA]])/Table2[[#This Row],[20D EMA]]</f>
        <v>0.1616848599364849</v>
      </c>
      <c r="T33" s="1">
        <f>(Table2[[#This Row],[Close Price]]-Table2[[#This Row],[50D EMA]])/Table2[[#This Row],[50D EMA]]</f>
        <v>0.25573081088198124</v>
      </c>
      <c r="U33" s="1">
        <f>(Table2[[#This Row],[Close Price]]-Table2[[#This Row],[200D EMA]])/Table2[[#This Row],[200D EMA]]</f>
        <v>0.4783435530912461</v>
      </c>
      <c r="V33">
        <v>1.9572618895106699</v>
      </c>
      <c r="W33">
        <v>1940</v>
      </c>
      <c r="X33">
        <v>2069</v>
      </c>
      <c r="Y33">
        <v>1935.05</v>
      </c>
      <c r="Z33">
        <v>2069</v>
      </c>
      <c r="AA33">
        <v>1935.05</v>
      </c>
      <c r="AB33">
        <v>2069</v>
      </c>
      <c r="AC33" s="1">
        <f>(Table2[[#This Row],[Close Price]]/Table2[[#This Row],[Day Low]])-1</f>
        <v>5.213917525773204E-2</v>
      </c>
      <c r="AD33" s="1">
        <f>(Table2[[#This Row],[Day High]]/Table2[[#This Row],[Close Price]])-1</f>
        <v>1.3644269161992018E-2</v>
      </c>
      <c r="AE33" s="1">
        <f>(Table2[[#This Row],[Close Price]]/Table2[[#This Row],[Current Week Low]])-1</f>
        <v>5.4830624531665872E-2</v>
      </c>
      <c r="AF33" s="1">
        <f>(Table2[[#This Row],[Current Week High]]/Table2[[#This Row],[Close Price]])-1</f>
        <v>1.3644269161992018E-2</v>
      </c>
      <c r="AG33" s="1">
        <f>(Table2[[#This Row],[Close Price]]/Table2[[#This Row],[Current Month Low]])-1</f>
        <v>5.4830624531665872E-2</v>
      </c>
      <c r="AH33" s="1">
        <f>(Table2[[#This Row],[Current Month High]]/Table2[[#This Row],[Close Price]])-1</f>
        <v>1.3644269161992018E-2</v>
      </c>
      <c r="AI33">
        <v>1.3644269161992</v>
      </c>
      <c r="AJ33">
        <v>103.21071233012999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0.56999999999999995</v>
      </c>
      <c r="AM33" t="s">
        <v>3180</v>
      </c>
      <c r="AN33">
        <v>28.33</v>
      </c>
      <c r="AO33" t="s">
        <v>3180</v>
      </c>
      <c r="AP33">
        <v>7.8935990319887003E-2</v>
      </c>
      <c r="AQ33">
        <f>(Table2[[#This Row],[Sharpe Ratio]]-AVERAGE(Table2[Sharpe Ratio]))/_xlfn.STDEV.P(Table2[Sharpe Ratio])</f>
        <v>0.21034791204060654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9.6202703852653038</v>
      </c>
      <c r="AS33">
        <f>_xlfn.RANK.AVG(Table2[[#This Row],[1Y Return vs Nifty Z-Score]],Table2[1Y Return vs Nifty Z-Score])</f>
        <v>155</v>
      </c>
      <c r="AT33">
        <f>_xlfn.RANK.AVG(Table2[[#This Row],[6M Return vs Nifty Z-Score]],Table2[6M Return vs Nifty Z-Score])</f>
        <v>31</v>
      </c>
      <c r="AU33">
        <f>_xlfn.RANK.AVG(Table2[[#This Row],[Sharpe Ratio Z-Score]],Table2[Sharpe Ratio Z-Score])</f>
        <v>287</v>
      </c>
      <c r="AV33">
        <f>(Table2[[#This Row],[Rank 1Y]]+Table2[[#This Row],[Rank 6M]]+Table2[[#This Row],[Rank Sharpe]])/3</f>
        <v>157.66666666666666</v>
      </c>
    </row>
    <row r="34" spans="1:48" x14ac:dyDescent="0.3">
      <c r="A34" t="s">
        <v>1216</v>
      </c>
      <c r="B34" t="s">
        <v>1217</v>
      </c>
      <c r="C34" t="s">
        <v>3147</v>
      </c>
      <c r="D34" t="s">
        <v>141</v>
      </c>
      <c r="E34">
        <v>9624.5379278</v>
      </c>
      <c r="F34">
        <v>1154.2</v>
      </c>
      <c r="G34">
        <v>181.589398967129</v>
      </c>
      <c r="H34">
        <f>(Table2[[#This Row],[1Y Return vs Nifty]]-AVERAGE(Table2[1Y Return vs Nifty]))/_xlfn.STDEV.P(Table2[1Y Return vs Nifty])</f>
        <v>2.9033024773459584</v>
      </c>
      <c r="I34">
        <v>29.631727018904499</v>
      </c>
      <c r="J34">
        <f>(Table2[[#This Row],[1M Return vs Nifty]]-AVERAGE(Table2[1M Return vs Nifty]))/_xlfn.STDEV.P(Table2[1M Return vs Nifty])</f>
        <v>3.3977332763662851</v>
      </c>
      <c r="K34">
        <v>37.891706347031302</v>
      </c>
      <c r="L34">
        <f>(Table2[[#This Row],[6M Return vs Nifty]]-AVERAGE(Table2[6M Return vs Nifty]))/_xlfn.STDEV.P(Table2[6M Return vs Nifty])</f>
        <v>1.0925604392677732</v>
      </c>
      <c r="M34">
        <v>3.9047472188125201</v>
      </c>
      <c r="N34">
        <f>(Table2[[#This Row],[1W Return vs Nifty]]-AVERAGE(Table2[1W Return vs Nifty]))/_xlfn.STDEV.P(Table2[1W Return vs Nifty])</f>
        <v>0.15637024636540164</v>
      </c>
      <c r="O34">
        <v>1002.48</v>
      </c>
      <c r="P34">
        <v>938.18604410573903</v>
      </c>
      <c r="Q34">
        <v>814.78243697165101</v>
      </c>
      <c r="R34">
        <v>75.662993888562795</v>
      </c>
      <c r="S34" s="1">
        <f>(Table2[[#This Row],[Close Price]]-Table2[[#This Row],[20D EMA]])/Table2[[#This Row],[20D EMA]]</f>
        <v>0.15134466523022905</v>
      </c>
      <c r="T34" s="1">
        <f>(Table2[[#This Row],[Close Price]]-Table2[[#This Row],[50D EMA]])/Table2[[#This Row],[50D EMA]]</f>
        <v>0.23024639649181883</v>
      </c>
      <c r="U34" s="1">
        <f>(Table2[[#This Row],[Close Price]]-Table2[[#This Row],[200D EMA]])/Table2[[#This Row],[200D EMA]]</f>
        <v>0.41657447145017251</v>
      </c>
      <c r="V34">
        <v>1.74417905585233</v>
      </c>
      <c r="W34">
        <v>1038.05</v>
      </c>
      <c r="X34">
        <v>1165</v>
      </c>
      <c r="Y34">
        <v>1024.05</v>
      </c>
      <c r="Z34">
        <v>1165</v>
      </c>
      <c r="AA34">
        <v>1024.05</v>
      </c>
      <c r="AB34">
        <v>1165</v>
      </c>
      <c r="AC34" s="1">
        <f>(Table2[[#This Row],[Close Price]]/Table2[[#This Row],[Day Low]])-1</f>
        <v>0.11189249072780694</v>
      </c>
      <c r="AD34" s="1">
        <f>(Table2[[#This Row],[Day High]]/Table2[[#This Row],[Close Price]])-1</f>
        <v>9.3571304799862087E-3</v>
      </c>
      <c r="AE34" s="1">
        <f>(Table2[[#This Row],[Close Price]]/Table2[[#This Row],[Current Week Low]])-1</f>
        <v>0.12709340364240029</v>
      </c>
      <c r="AF34" s="1">
        <f>(Table2[[#This Row],[Current Week High]]/Table2[[#This Row],[Close Price]])-1</f>
        <v>9.3571304799862087E-3</v>
      </c>
      <c r="AG34" s="1">
        <f>(Table2[[#This Row],[Close Price]]/Table2[[#This Row],[Current Month Low]])-1</f>
        <v>0.12709340364240029</v>
      </c>
      <c r="AH34" s="1">
        <f>(Table2[[#This Row],[Current Month High]]/Table2[[#This Row],[Close Price]])-1</f>
        <v>9.3571304799862087E-3</v>
      </c>
      <c r="AI34">
        <v>0.93571304799861998</v>
      </c>
      <c r="AJ34">
        <v>218.312189740761</v>
      </c>
      <c r="AK34" t="str">
        <f>IF(AND(Table2[[#This Row],[20D EMA]]&gt;Table2[[#This Row],[50D EMA]],Table2[[#This Row],[50D EMA]]&gt;Table2[[#This Row],[200D EMA]]),"Uptrend","Downtrend/NoTrend")</f>
        <v>Uptrend</v>
      </c>
      <c r="AL34">
        <v>0.35</v>
      </c>
      <c r="AM34" t="s">
        <v>3180</v>
      </c>
      <c r="AN34">
        <v>13.11</v>
      </c>
      <c r="AO34" t="s">
        <v>3180</v>
      </c>
      <c r="AP34">
        <v>0.156807815578832</v>
      </c>
      <c r="AQ34">
        <f>(Table2[[#This Row],[Sharpe Ratio]]-AVERAGE(Table2[Sharpe Ratio]))/_xlfn.STDEV.P(Table2[Sharpe Ratio])</f>
        <v>1.1422814864825068</v>
      </c>
      <c r="AR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8.6922479258279246</v>
      </c>
      <c r="AS34">
        <f>_xlfn.RANK.AVG(Table2[[#This Row],[1Y Return vs Nifty Z-Score]],Table2[1Y Return vs Nifty Z-Score])</f>
        <v>17</v>
      </c>
      <c r="AT34">
        <f>_xlfn.RANK.AVG(Table2[[#This Row],[6M Return vs Nifty Z-Score]],Table2[6M Return vs Nifty Z-Score])</f>
        <v>83</v>
      </c>
      <c r="AU34">
        <f>_xlfn.RANK.AVG(Table2[[#This Row],[Sharpe Ratio Z-Score]],Table2[Sharpe Ratio Z-Score])</f>
        <v>92</v>
      </c>
      <c r="AV34">
        <f>(Table2[[#This Row],[Rank 1Y]]+Table2[[#This Row],[Rank 6M]]+Table2[[#This Row],[Rank Sharpe]])/3</f>
        <v>64</v>
      </c>
    </row>
    <row r="35" spans="1:48" x14ac:dyDescent="0.3">
      <c r="A35" t="s">
        <v>804</v>
      </c>
      <c r="B35" t="s">
        <v>805</v>
      </c>
      <c r="C35" t="s">
        <v>3138</v>
      </c>
      <c r="D35" t="s">
        <v>51</v>
      </c>
      <c r="E35">
        <v>19501.53982206</v>
      </c>
      <c r="F35">
        <v>1271.0999999999999</v>
      </c>
      <c r="G35">
        <v>418.34149820672502</v>
      </c>
      <c r="H35">
        <f>(Table2[[#This Row],[1Y Return vs Nifty]]-AVERAGE(Table2[1Y Return vs Nifty]))/_xlfn.STDEV.P(Table2[1Y Return vs Nifty])</f>
        <v>7.1633726944706693</v>
      </c>
      <c r="I35">
        <v>41.4931154789925</v>
      </c>
      <c r="J35">
        <f>(Table2[[#This Row],[1M Return vs Nifty]]-AVERAGE(Table2[1M Return vs Nifty]))/_xlfn.STDEV.P(Table2[1M Return vs Nifty])</f>
        <v>4.7120013110799395</v>
      </c>
      <c r="K35">
        <v>126.76836529936401</v>
      </c>
      <c r="L35">
        <f>(Table2[[#This Row],[6M Return vs Nifty]]-AVERAGE(Table2[6M Return vs Nifty]))/_xlfn.STDEV.P(Table2[6M Return vs Nifty])</f>
        <v>4.1308015351767979</v>
      </c>
      <c r="M35">
        <v>17.269663047097101</v>
      </c>
      <c r="N35">
        <f>(Table2[[#This Row],[1W Return vs Nifty]]-AVERAGE(Table2[1W Return vs Nifty]))/_xlfn.STDEV.P(Table2[1W Return vs Nifty])</f>
        <v>3.2492261583723692</v>
      </c>
      <c r="O35">
        <v>1127.08</v>
      </c>
      <c r="P35">
        <v>1045.2421623073899</v>
      </c>
      <c r="Q35">
        <v>780.92388929253104</v>
      </c>
      <c r="R35">
        <v>70.725005774824595</v>
      </c>
      <c r="S35" s="1">
        <f>(Table2[[#This Row],[Close Price]]-Table2[[#This Row],[20D EMA]])/Table2[[#This Row],[20D EMA]]</f>
        <v>0.12778152393796358</v>
      </c>
      <c r="T35" s="1">
        <f>(Table2[[#This Row],[Close Price]]-Table2[[#This Row],[50D EMA]])/Table2[[#This Row],[50D EMA]]</f>
        <v>0.21608182853438002</v>
      </c>
      <c r="U35" s="1">
        <f>(Table2[[#This Row],[Close Price]]-Table2[[#This Row],[200D EMA]])/Table2[[#This Row],[200D EMA]]</f>
        <v>0.62768743206401101</v>
      </c>
      <c r="V35">
        <v>1.89522932510701</v>
      </c>
      <c r="W35">
        <v>1263</v>
      </c>
      <c r="X35">
        <v>1318.8</v>
      </c>
      <c r="Y35">
        <v>1245</v>
      </c>
      <c r="Z35">
        <v>1318.8</v>
      </c>
      <c r="AA35">
        <v>1222.25</v>
      </c>
      <c r="AB35">
        <v>1318.8</v>
      </c>
      <c r="AC35" s="1">
        <f>(Table2[[#This Row],[Close Price]]/Table2[[#This Row],[Day Low]])-1</f>
        <v>6.4133016627077044E-3</v>
      </c>
      <c r="AD35" s="1">
        <f>(Table2[[#This Row],[Day High]]/Table2[[#This Row],[Close Price]])-1</f>
        <v>3.7526551805522779E-2</v>
      </c>
      <c r="AE35" s="1">
        <f>(Table2[[#This Row],[Close Price]]/Table2[[#This Row],[Current Week Low]])-1</f>
        <v>2.0963855421686661E-2</v>
      </c>
      <c r="AF35" s="1">
        <f>(Table2[[#This Row],[Current Week High]]/Table2[[#This Row],[Close Price]])-1</f>
        <v>3.7526551805522779E-2</v>
      </c>
      <c r="AG35" s="1">
        <f>(Table2[[#This Row],[Close Price]]/Table2[[#This Row],[Current Month Low]])-1</f>
        <v>3.9967273471057441E-2</v>
      </c>
      <c r="AH35" s="1">
        <f>(Table2[[#This Row],[Current Month High]]/Table2[[#This Row],[Close Price]])-1</f>
        <v>3.7526551805522779E-2</v>
      </c>
      <c r="AI35">
        <v>3.7526551805522699</v>
      </c>
      <c r="AJ35">
        <v>446.944922547332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0.27</v>
      </c>
      <c r="AM35" t="s">
        <v>3180</v>
      </c>
      <c r="AN35">
        <v>18.8</v>
      </c>
      <c r="AO35" t="s">
        <v>3180</v>
      </c>
      <c r="AP35">
        <v>0.114105434934734</v>
      </c>
      <c r="AQ35">
        <f>(Table2[[#This Row],[Sharpe Ratio]]-AVERAGE(Table2[Sharpe Ratio]))/_xlfn.STDEV.P(Table2[Sharpe Ratio])</f>
        <v>0.63123937210415415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19.886641071203929</v>
      </c>
      <c r="AS35">
        <f>_xlfn.RANK.AVG(Table2[[#This Row],[1Y Return vs Nifty Z-Score]],Table2[1Y Return vs Nifty Z-Score])</f>
        <v>1</v>
      </c>
      <c r="AT35">
        <f>_xlfn.RANK.AVG(Table2[[#This Row],[6M Return vs Nifty Z-Score]],Table2[6M Return vs Nifty Z-Score])</f>
        <v>5</v>
      </c>
      <c r="AU35">
        <f>_xlfn.RANK.AVG(Table2[[#This Row],[Sharpe Ratio Z-Score]],Table2[Sharpe Ratio Z-Score])</f>
        <v>188</v>
      </c>
      <c r="AV35">
        <f>(Table2[[#This Row],[Rank 1Y]]+Table2[[#This Row],[Rank 6M]]+Table2[[#This Row],[Rank Sharpe]])/3</f>
        <v>64.666666666666671</v>
      </c>
    </row>
    <row r="36" spans="1:48" x14ac:dyDescent="0.3">
      <c r="A36" t="s">
        <v>1685</v>
      </c>
      <c r="B36" t="s">
        <v>1686</v>
      </c>
      <c r="C36" t="s">
        <v>3145</v>
      </c>
      <c r="D36" t="s">
        <v>173</v>
      </c>
      <c r="E36">
        <v>5223.3978144000002</v>
      </c>
      <c r="F36">
        <v>4621.2</v>
      </c>
      <c r="G36">
        <v>125.357980908979</v>
      </c>
      <c r="H36">
        <f>(Table2[[#This Row],[1Y Return vs Nifty]]-AVERAGE(Table2[1Y Return vs Nifty]))/_xlfn.STDEV.P(Table2[1Y Return vs Nifty])</f>
        <v>1.891485517303775</v>
      </c>
      <c r="I36">
        <v>1.2394064647328999</v>
      </c>
      <c r="J36">
        <f>(Table2[[#This Row],[1M Return vs Nifty]]-AVERAGE(Table2[1M Return vs Nifty]))/_xlfn.STDEV.P(Table2[1M Return vs Nifty])</f>
        <v>0.25180146060528691</v>
      </c>
      <c r="K36">
        <v>32.488776152339902</v>
      </c>
      <c r="L36">
        <f>(Table2[[#This Row],[6M Return vs Nifty]]-AVERAGE(Table2[6M Return vs Nifty]))/_xlfn.STDEV.P(Table2[6M Return vs Nifty])</f>
        <v>0.90786172591218628</v>
      </c>
      <c r="M36">
        <v>6.6818183328732301</v>
      </c>
      <c r="N36">
        <f>(Table2[[#This Row],[1W Return vs Nifty]]-AVERAGE(Table2[1W Return vs Nifty]))/_xlfn.STDEV.P(Table2[1W Return vs Nifty])</f>
        <v>0.79902904972345257</v>
      </c>
      <c r="O36">
        <v>4648.1000000000004</v>
      </c>
      <c r="P36">
        <v>4717.3986623266901</v>
      </c>
      <c r="Q36">
        <v>4073.0696305602901</v>
      </c>
      <c r="R36">
        <v>49.6194927418695</v>
      </c>
      <c r="S36" s="1">
        <f>(Table2[[#This Row],[Close Price]]-Table2[[#This Row],[20D EMA]])/Table2[[#This Row],[20D EMA]]</f>
        <v>-5.78731094425691E-3</v>
      </c>
      <c r="T36" s="1">
        <f>(Table2[[#This Row],[Close Price]]-Table2[[#This Row],[50D EMA]])/Table2[[#This Row],[50D EMA]]</f>
        <v>-2.0392311358998796E-2</v>
      </c>
      <c r="U36" s="1">
        <f>(Table2[[#This Row],[Close Price]]-Table2[[#This Row],[200D EMA]])/Table2[[#This Row],[200D EMA]]</f>
        <v>0.13457426932431527</v>
      </c>
      <c r="V36">
        <v>0.74162600724253902</v>
      </c>
      <c r="W36">
        <v>4580</v>
      </c>
      <c r="X36">
        <v>4690</v>
      </c>
      <c r="Y36">
        <v>4561.8</v>
      </c>
      <c r="Z36">
        <v>4728.8</v>
      </c>
      <c r="AA36">
        <v>4561.8</v>
      </c>
      <c r="AB36">
        <v>4728.8</v>
      </c>
      <c r="AC36" s="1">
        <f>(Table2[[#This Row],[Close Price]]/Table2[[#This Row],[Day Low]])-1</f>
        <v>8.9956331877729667E-3</v>
      </c>
      <c r="AD36" s="1">
        <f>(Table2[[#This Row],[Day High]]/Table2[[#This Row],[Close Price]])-1</f>
        <v>1.488790790270933E-2</v>
      </c>
      <c r="AE36" s="1">
        <f>(Table2[[#This Row],[Close Price]]/Table2[[#This Row],[Current Week Low]])-1</f>
        <v>1.3021175851637423E-2</v>
      </c>
      <c r="AF36" s="1">
        <f>(Table2[[#This Row],[Current Week High]]/Table2[[#This Row],[Close Price]])-1</f>
        <v>2.3283995499004728E-2</v>
      </c>
      <c r="AG36" s="1">
        <f>(Table2[[#This Row],[Close Price]]/Table2[[#This Row],[Current Month Low]])-1</f>
        <v>1.3021175851637423E-2</v>
      </c>
      <c r="AH36" s="1">
        <f>(Table2[[#This Row],[Current Month High]]/Table2[[#This Row],[Close Price]])-1</f>
        <v>2.3283995499004728E-2</v>
      </c>
      <c r="AI36">
        <v>23.120618021293101</v>
      </c>
      <c r="AJ36">
        <v>158.81825819098199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-0.02</v>
      </c>
      <c r="AM36" t="s">
        <v>3179</v>
      </c>
      <c r="AN36">
        <v>-3.94</v>
      </c>
      <c r="AO36" t="s">
        <v>3179</v>
      </c>
      <c r="AP36">
        <v>0.179165097365478</v>
      </c>
      <c r="AQ36">
        <f>(Table2[[#This Row],[Sharpe Ratio]]-AVERAGE(Table2[Sharpe Ratio]))/_xlfn.STDEV.P(Table2[Sharpe Ratio])</f>
        <v>1.409842975646914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37</v>
      </c>
      <c r="AT36">
        <f>_xlfn.RANK.AVG(Table2[[#This Row],[6M Return vs Nifty Z-Score]],Table2[6M Return vs Nifty Z-Score])</f>
        <v>101</v>
      </c>
      <c r="AU36">
        <f>_xlfn.RANK.AVG(Table2[[#This Row],[Sharpe Ratio Z-Score]],Table2[Sharpe Ratio Z-Score])</f>
        <v>59</v>
      </c>
      <c r="AV36">
        <f>(Table2[[#This Row],[Rank 1Y]]+Table2[[#This Row],[Rank 6M]]+Table2[[#This Row],[Rank Sharpe]])/3</f>
        <v>65.666666666666671</v>
      </c>
    </row>
    <row r="37" spans="1:48" x14ac:dyDescent="0.3">
      <c r="A37" t="s">
        <v>924</v>
      </c>
      <c r="B37" t="s">
        <v>925</v>
      </c>
      <c r="C37" t="s">
        <v>3145</v>
      </c>
      <c r="D37" t="s">
        <v>266</v>
      </c>
      <c r="E37">
        <v>16235.154920700001</v>
      </c>
      <c r="F37">
        <v>2044.5</v>
      </c>
      <c r="G37">
        <v>95.248258681187806</v>
      </c>
      <c r="H37">
        <f>(Table2[[#This Row],[1Y Return vs Nifty]]-AVERAGE(Table2[1Y Return vs Nifty]))/_xlfn.STDEV.P(Table2[1Y Return vs Nifty])</f>
        <v>1.3496971601129024</v>
      </c>
      <c r="I37">
        <v>11.262980730245401</v>
      </c>
      <c r="J37">
        <f>(Table2[[#This Row],[1M Return vs Nifty]]-AVERAGE(Table2[1M Return vs Nifty]))/_xlfn.STDEV.P(Table2[1M Return vs Nifty])</f>
        <v>1.3624356241409559</v>
      </c>
      <c r="K37">
        <v>44.651010111067102</v>
      </c>
      <c r="L37">
        <f>(Table2[[#This Row],[6M Return vs Nifty]]-AVERAGE(Table2[6M Return vs Nifty]))/_xlfn.STDEV.P(Table2[6M Return vs Nifty])</f>
        <v>1.3236266687784981</v>
      </c>
      <c r="M37">
        <v>9.8556938034009995</v>
      </c>
      <c r="N37">
        <f>(Table2[[#This Row],[1W Return vs Nifty]]-AVERAGE(Table2[1W Return vs Nifty]))/_xlfn.STDEV.P(Table2[1W Return vs Nifty])</f>
        <v>1.5335147463876311</v>
      </c>
      <c r="O37">
        <v>1828.61</v>
      </c>
      <c r="P37">
        <v>1810.83978393334</v>
      </c>
      <c r="Q37">
        <v>1608.52910916621</v>
      </c>
      <c r="R37">
        <v>71.494891608986407</v>
      </c>
      <c r="S37" s="1">
        <f>(Table2[[#This Row],[Close Price]]-Table2[[#This Row],[20D EMA]])/Table2[[#This Row],[20D EMA]]</f>
        <v>0.11806235337223361</v>
      </c>
      <c r="T37" s="1">
        <f>(Table2[[#This Row],[Close Price]]-Table2[[#This Row],[50D EMA]])/Table2[[#This Row],[50D EMA]]</f>
        <v>0.12903417416593574</v>
      </c>
      <c r="U37" s="1">
        <f>(Table2[[#This Row],[Close Price]]-Table2[[#This Row],[200D EMA]])/Table2[[#This Row],[200D EMA]]</f>
        <v>0.27103699171460932</v>
      </c>
      <c r="V37">
        <v>2.1014504477784302</v>
      </c>
      <c r="W37">
        <v>1934.8</v>
      </c>
      <c r="X37">
        <v>2116</v>
      </c>
      <c r="Y37">
        <v>1905.05</v>
      </c>
      <c r="Z37">
        <v>2116</v>
      </c>
      <c r="AA37">
        <v>1905.05</v>
      </c>
      <c r="AB37">
        <v>2116</v>
      </c>
      <c r="AC37" s="1">
        <f>(Table2[[#This Row],[Close Price]]/Table2[[#This Row],[Day Low]])-1</f>
        <v>5.6698366756253948E-2</v>
      </c>
      <c r="AD37" s="1">
        <f>(Table2[[#This Row],[Day High]]/Table2[[#This Row],[Close Price]])-1</f>
        <v>3.497187576424543E-2</v>
      </c>
      <c r="AE37" s="1">
        <f>(Table2[[#This Row],[Close Price]]/Table2[[#This Row],[Current Week Low]])-1</f>
        <v>7.3200178473006083E-2</v>
      </c>
      <c r="AF37" s="1">
        <f>(Table2[[#This Row],[Current Week High]]/Table2[[#This Row],[Close Price]])-1</f>
        <v>3.497187576424543E-2</v>
      </c>
      <c r="AG37" s="1">
        <f>(Table2[[#This Row],[Close Price]]/Table2[[#This Row],[Current Month Low]])-1</f>
        <v>7.3200178473006083E-2</v>
      </c>
      <c r="AH37" s="1">
        <f>(Table2[[#This Row],[Current Month High]]/Table2[[#This Row],[Close Price]])-1</f>
        <v>3.497187576424543E-2</v>
      </c>
      <c r="AI37">
        <v>31.279041330398599</v>
      </c>
      <c r="AJ37">
        <v>154.528478057889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0.11</v>
      </c>
      <c r="AM37" t="s">
        <v>3180</v>
      </c>
      <c r="AN37">
        <v>10.15</v>
      </c>
      <c r="AO37" t="s">
        <v>3180</v>
      </c>
      <c r="AP37">
        <v>0.16380240621730999</v>
      </c>
      <c r="AQ37">
        <f>(Table2[[#This Row],[Sharpe Ratio]]-AVERAGE(Table2[Sharpe Ratio]))/_xlfn.STDEV.P(Table2[Sharpe Ratio])</f>
        <v>1.2259894750110778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6.795263674431065</v>
      </c>
      <c r="AS37">
        <f>_xlfn.RANK.AVG(Table2[[#This Row],[1Y Return vs Nifty Z-Score]],Table2[1Y Return vs Nifty Z-Score])</f>
        <v>63</v>
      </c>
      <c r="AT37">
        <f>_xlfn.RANK.AVG(Table2[[#This Row],[6M Return vs Nifty Z-Score]],Table2[6M Return vs Nifty Z-Score])</f>
        <v>67</v>
      </c>
      <c r="AU37">
        <f>_xlfn.RANK.AVG(Table2[[#This Row],[Sharpe Ratio Z-Score]],Table2[Sharpe Ratio Z-Score])</f>
        <v>80</v>
      </c>
      <c r="AV37">
        <f>(Table2[[#This Row],[Rank 1Y]]+Table2[[#This Row],[Rank 6M]]+Table2[[#This Row],[Rank Sharpe]])/3</f>
        <v>70</v>
      </c>
    </row>
    <row r="38" spans="1:48" x14ac:dyDescent="0.3">
      <c r="A38" t="s">
        <v>302</v>
      </c>
      <c r="B38" t="s">
        <v>303</v>
      </c>
      <c r="C38" t="s">
        <v>3144</v>
      </c>
      <c r="D38" t="s">
        <v>304</v>
      </c>
      <c r="E38">
        <v>86180.553497675006</v>
      </c>
      <c r="F38">
        <v>14402.65</v>
      </c>
      <c r="G38">
        <v>147.579406805687</v>
      </c>
      <c r="H38">
        <f>(Table2[[#This Row],[1Y Return vs Nifty]]-AVERAGE(Table2[1Y Return vs Nifty]))/_xlfn.STDEV.P(Table2[1Y Return vs Nifty])</f>
        <v>2.2913334381824297</v>
      </c>
      <c r="I38">
        <v>8.4470698684565395</v>
      </c>
      <c r="J38">
        <f>(Table2[[#This Row],[1M Return vs Nifty]]-AVERAGE(Table2[1M Return vs Nifty]))/_xlfn.STDEV.P(Table2[1M Return vs Nifty])</f>
        <v>1.0504264823187326</v>
      </c>
      <c r="K38">
        <v>63.436393249798002</v>
      </c>
      <c r="L38">
        <f>(Table2[[#This Row],[6M Return vs Nifty]]-AVERAGE(Table2[6M Return vs Nifty]))/_xlfn.STDEV.P(Table2[6M Return vs Nifty])</f>
        <v>1.9658034081752784</v>
      </c>
      <c r="M38">
        <v>2.43135492738713</v>
      </c>
      <c r="N38">
        <f>(Table2[[#This Row],[1W Return vs Nifty]]-AVERAGE(Table2[1W Return vs Nifty]))/_xlfn.STDEV.P(Table2[1W Return vs Nifty])</f>
        <v>-0.18459636485682637</v>
      </c>
      <c r="O38">
        <v>14496.6</v>
      </c>
      <c r="P38">
        <v>13957.827477405601</v>
      </c>
      <c r="Q38">
        <v>10921.757368856501</v>
      </c>
      <c r="R38">
        <v>47.422147246322602</v>
      </c>
      <c r="S38" s="1">
        <f>(Table2[[#This Row],[Close Price]]-Table2[[#This Row],[20D EMA]])/Table2[[#This Row],[20D EMA]]</f>
        <v>-6.4808299877213088E-3</v>
      </c>
      <c r="T38" s="1">
        <f>(Table2[[#This Row],[Close Price]]-Table2[[#This Row],[50D EMA]])/Table2[[#This Row],[50D EMA]]</f>
        <v>3.186903716315885E-2</v>
      </c>
      <c r="U38" s="1">
        <f>(Table2[[#This Row],[Close Price]]-Table2[[#This Row],[200D EMA]])/Table2[[#This Row],[200D EMA]]</f>
        <v>0.31871177078784946</v>
      </c>
      <c r="V38">
        <v>1.4517301480167899</v>
      </c>
      <c r="W38">
        <v>14144.25</v>
      </c>
      <c r="X38">
        <v>14590.5</v>
      </c>
      <c r="Y38">
        <v>13711.05</v>
      </c>
      <c r="Z38">
        <v>14590.5</v>
      </c>
      <c r="AA38">
        <v>13711.05</v>
      </c>
      <c r="AB38">
        <v>14590.5</v>
      </c>
      <c r="AC38" s="1">
        <f>(Table2[[#This Row],[Close Price]]/Table2[[#This Row],[Day Low]])-1</f>
        <v>1.8268907860084393E-2</v>
      </c>
      <c r="AD38" s="1">
        <f>(Table2[[#This Row],[Day High]]/Table2[[#This Row],[Close Price]])-1</f>
        <v>1.3042738662676578E-2</v>
      </c>
      <c r="AE38" s="1">
        <f>(Table2[[#This Row],[Close Price]]/Table2[[#This Row],[Current Week Low]])-1</f>
        <v>5.0441067606054935E-2</v>
      </c>
      <c r="AF38" s="1">
        <f>(Table2[[#This Row],[Current Week High]]/Table2[[#This Row],[Close Price]])-1</f>
        <v>1.3042738662676578E-2</v>
      </c>
      <c r="AG38" s="1">
        <f>(Table2[[#This Row],[Close Price]]/Table2[[#This Row],[Current Month Low]])-1</f>
        <v>5.0441067606054935E-2</v>
      </c>
      <c r="AH38" s="1">
        <f>(Table2[[#This Row],[Current Month High]]/Table2[[#This Row],[Close Price]])-1</f>
        <v>1.3042738662676578E-2</v>
      </c>
      <c r="AI38">
        <v>10.3963506715778</v>
      </c>
      <c r="AJ38">
        <v>176.62294011447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0.16</v>
      </c>
      <c r="AM38" t="s">
        <v>3180</v>
      </c>
      <c r="AN38">
        <v>-6.37</v>
      </c>
      <c r="AO38" t="s">
        <v>3179</v>
      </c>
      <c r="AP38">
        <v>0.122764585988981</v>
      </c>
      <c r="AQ38">
        <f>(Table2[[#This Row],[Sharpe Ratio]]-AVERAGE(Table2[Sharpe Ratio]))/_xlfn.STDEV.P(Table2[Sharpe Ratio])</f>
        <v>0.73486804096844027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5.857835004788055</v>
      </c>
      <c r="AS38">
        <f>_xlfn.RANK.AVG(Table2[[#This Row],[1Y Return vs Nifty Z-Score]],Table2[1Y Return vs Nifty Z-Score])</f>
        <v>25</v>
      </c>
      <c r="AT38">
        <f>_xlfn.RANK.AVG(Table2[[#This Row],[6M Return vs Nifty Z-Score]],Table2[6M Return vs Nifty Z-Score])</f>
        <v>29</v>
      </c>
      <c r="AU38">
        <f>_xlfn.RANK.AVG(Table2[[#This Row],[Sharpe Ratio Z-Score]],Table2[Sharpe Ratio Z-Score])</f>
        <v>160</v>
      </c>
      <c r="AV38">
        <f>(Table2[[#This Row],[Rank 1Y]]+Table2[[#This Row],[Rank 6M]]+Table2[[#This Row],[Rank Sharpe]])/3</f>
        <v>71.333333333333329</v>
      </c>
    </row>
    <row r="39" spans="1:48" x14ac:dyDescent="0.3">
      <c r="A39" t="s">
        <v>580</v>
      </c>
      <c r="B39" t="s">
        <v>581</v>
      </c>
      <c r="C39" t="s">
        <v>3138</v>
      </c>
      <c r="D39" t="s">
        <v>51</v>
      </c>
      <c r="E39">
        <v>33964.056429520002</v>
      </c>
      <c r="F39">
        <v>1334.2</v>
      </c>
      <c r="G39">
        <v>107.831848317602</v>
      </c>
      <c r="H39">
        <f>(Table2[[#This Row],[1Y Return vs Nifty]]-AVERAGE(Table2[1Y Return vs Nifty]))/_xlfn.STDEV.P(Table2[1Y Return vs Nifty])</f>
        <v>1.5761237709297988</v>
      </c>
      <c r="I39">
        <v>14.5524017683622</v>
      </c>
      <c r="J39">
        <f>(Table2[[#This Row],[1M Return vs Nifty]]-AVERAGE(Table2[1M Return vs Nifty]))/_xlfn.STDEV.P(Table2[1M Return vs Nifty])</f>
        <v>1.7269107391461211</v>
      </c>
      <c r="K39">
        <v>91.880714184790904</v>
      </c>
      <c r="L39">
        <f>(Table2[[#This Row],[6M Return vs Nifty]]-AVERAGE(Table2[6M Return vs Nifty]))/_xlfn.STDEV.P(Table2[6M Return vs Nifty])</f>
        <v>2.93817012209812</v>
      </c>
      <c r="M39">
        <v>5.3408574386664602</v>
      </c>
      <c r="N39">
        <f>(Table2[[#This Row],[1W Return vs Nifty]]-AVERAGE(Table2[1W Return vs Nifty]))/_xlfn.STDEV.P(Table2[1W Return vs Nifty])</f>
        <v>0.48870918817667863</v>
      </c>
      <c r="O39">
        <v>1265.18</v>
      </c>
      <c r="P39">
        <v>1187.39419800774</v>
      </c>
      <c r="Q39">
        <v>918.33245137646895</v>
      </c>
      <c r="R39">
        <v>76.987030329366902</v>
      </c>
      <c r="S39" s="1">
        <f>(Table2[[#This Row],[Close Price]]-Table2[[#This Row],[20D EMA]])/Table2[[#This Row],[20D EMA]]</f>
        <v>5.4553502268451903E-2</v>
      </c>
      <c r="T39" s="1">
        <f>(Table2[[#This Row],[Close Price]]-Table2[[#This Row],[50D EMA]])/Table2[[#This Row],[50D EMA]]</f>
        <v>0.12363695412911485</v>
      </c>
      <c r="U39" s="1">
        <f>(Table2[[#This Row],[Close Price]]-Table2[[#This Row],[200D EMA]])/Table2[[#This Row],[200D EMA]]</f>
        <v>0.45285076009259617</v>
      </c>
      <c r="V39">
        <v>0.72049846601398804</v>
      </c>
      <c r="W39">
        <v>1313.8</v>
      </c>
      <c r="X39">
        <v>1353.95</v>
      </c>
      <c r="Y39">
        <v>1302.3499999999999</v>
      </c>
      <c r="Z39">
        <v>1353.95</v>
      </c>
      <c r="AA39">
        <v>1302.3499999999999</v>
      </c>
      <c r="AB39">
        <v>1353.95</v>
      </c>
      <c r="AC39" s="1">
        <f>(Table2[[#This Row],[Close Price]]/Table2[[#This Row],[Day Low]])-1</f>
        <v>1.5527477546049662E-2</v>
      </c>
      <c r="AD39" s="1">
        <f>(Table2[[#This Row],[Day High]]/Table2[[#This Row],[Close Price]])-1</f>
        <v>1.4802878129215991E-2</v>
      </c>
      <c r="AE39" s="1">
        <f>(Table2[[#This Row],[Close Price]]/Table2[[#This Row],[Current Week Low]])-1</f>
        <v>2.4455791453910303E-2</v>
      </c>
      <c r="AF39" s="1">
        <f>(Table2[[#This Row],[Current Week High]]/Table2[[#This Row],[Close Price]])-1</f>
        <v>1.4802878129215991E-2</v>
      </c>
      <c r="AG39" s="1">
        <f>(Table2[[#This Row],[Close Price]]/Table2[[#This Row],[Current Month Low]])-1</f>
        <v>2.4455791453910303E-2</v>
      </c>
      <c r="AH39" s="1">
        <f>(Table2[[#This Row],[Current Month High]]/Table2[[#This Row],[Close Price]])-1</f>
        <v>1.4802878129215991E-2</v>
      </c>
      <c r="AI39">
        <v>1.48028781292159</v>
      </c>
      <c r="AJ39">
        <v>146.11695259177199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0.36</v>
      </c>
      <c r="AM39" t="s">
        <v>3180</v>
      </c>
      <c r="AN39">
        <v>7.61</v>
      </c>
      <c r="AO39" t="s">
        <v>3180</v>
      </c>
      <c r="AP39">
        <v>0.125642708805383</v>
      </c>
      <c r="AQ39">
        <f>(Table2[[#This Row],[Sharpe Ratio]]-AVERAGE(Table2[Sharpe Ratio]))/_xlfn.STDEV.P(Table2[Sharpe Ratio])</f>
        <v>0.76931206838211896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7.4992258887328385</v>
      </c>
      <c r="AS39">
        <f>_xlfn.RANK.AVG(Table2[[#This Row],[1Y Return vs Nifty Z-Score]],Table2[1Y Return vs Nifty Z-Score])</f>
        <v>49</v>
      </c>
      <c r="AT39">
        <f>_xlfn.RANK.AVG(Table2[[#This Row],[6M Return vs Nifty Z-Score]],Table2[6M Return vs Nifty Z-Score])</f>
        <v>13</v>
      </c>
      <c r="AU39">
        <f>_xlfn.RANK.AVG(Table2[[#This Row],[Sharpe Ratio Z-Score]],Table2[Sharpe Ratio Z-Score])</f>
        <v>152</v>
      </c>
      <c r="AV39">
        <f>(Table2[[#This Row],[Rank 1Y]]+Table2[[#This Row],[Rank 6M]]+Table2[[#This Row],[Rank Sharpe]])/3</f>
        <v>71.333333333333329</v>
      </c>
    </row>
    <row r="40" spans="1:48" x14ac:dyDescent="0.3">
      <c r="A40" t="s">
        <v>1495</v>
      </c>
      <c r="B40" t="s">
        <v>1496</v>
      </c>
      <c r="C40" t="s">
        <v>3147</v>
      </c>
      <c r="D40" t="s">
        <v>141</v>
      </c>
      <c r="E40">
        <v>6832.9556369250004</v>
      </c>
      <c r="F40">
        <v>231.55</v>
      </c>
      <c r="G40">
        <v>100.544499715802</v>
      </c>
      <c r="H40">
        <f>(Table2[[#This Row],[1Y Return vs Nifty]]-AVERAGE(Table2[1Y Return vs Nifty]))/_xlfn.STDEV.P(Table2[1Y Return vs Nifty])</f>
        <v>1.444996668614579</v>
      </c>
      <c r="I40">
        <v>-10.902090194916299</v>
      </c>
      <c r="J40">
        <f>(Table2[[#This Row],[1M Return vs Nifty]]-AVERAGE(Table2[1M Return vs Nifty]))/_xlfn.STDEV.P(Table2[1M Return vs Nifty])</f>
        <v>-1.0935031811787121</v>
      </c>
      <c r="K40">
        <v>43.165760162024299</v>
      </c>
      <c r="L40">
        <f>(Table2[[#This Row],[6M Return vs Nifty]]-AVERAGE(Table2[6M Return vs Nifty]))/_xlfn.STDEV.P(Table2[6M Return vs Nifty])</f>
        <v>1.2728535244448564</v>
      </c>
      <c r="M40">
        <v>4.52467222973885</v>
      </c>
      <c r="N40">
        <f>(Table2[[#This Row],[1W Return vs Nifty]]-AVERAGE(Table2[1W Return vs Nifty]))/_xlfn.STDEV.P(Table2[1W Return vs Nifty])</f>
        <v>0.29983083823735046</v>
      </c>
      <c r="O40">
        <v>237.77</v>
      </c>
      <c r="P40">
        <v>236.33773223860101</v>
      </c>
      <c r="Q40">
        <v>194.34946746505901</v>
      </c>
      <c r="R40">
        <v>43.525818793277203</v>
      </c>
      <c r="S40" s="1">
        <f>(Table2[[#This Row],[Close Price]]-Table2[[#This Row],[20D EMA]])/Table2[[#This Row],[20D EMA]]</f>
        <v>-2.6159734196912976E-2</v>
      </c>
      <c r="T40" s="1">
        <f>(Table2[[#This Row],[Close Price]]-Table2[[#This Row],[50D EMA]])/Table2[[#This Row],[50D EMA]]</f>
        <v>-2.0258010404227006E-2</v>
      </c>
      <c r="U40" s="1">
        <f>(Table2[[#This Row],[Close Price]]-Table2[[#This Row],[200D EMA]])/Table2[[#This Row],[200D EMA]]</f>
        <v>0.19141051951495097</v>
      </c>
      <c r="V40">
        <v>0.82578854970367799</v>
      </c>
      <c r="W40">
        <v>227.5</v>
      </c>
      <c r="X40">
        <v>235.05</v>
      </c>
      <c r="Y40">
        <v>225.55</v>
      </c>
      <c r="Z40">
        <v>238.94</v>
      </c>
      <c r="AA40">
        <v>225.55</v>
      </c>
      <c r="AB40">
        <v>246</v>
      </c>
      <c r="AC40" s="1">
        <f>(Table2[[#This Row],[Close Price]]/Table2[[#This Row],[Day Low]])-1</f>
        <v>1.7802197802197828E-2</v>
      </c>
      <c r="AD40" s="1">
        <f>(Table2[[#This Row],[Day High]]/Table2[[#This Row],[Close Price]])-1</f>
        <v>1.5115525804361818E-2</v>
      </c>
      <c r="AE40" s="1">
        <f>(Table2[[#This Row],[Close Price]]/Table2[[#This Row],[Current Week Low]])-1</f>
        <v>2.6601640434493534E-2</v>
      </c>
      <c r="AF40" s="1">
        <f>(Table2[[#This Row],[Current Week High]]/Table2[[#This Row],[Close Price]])-1</f>
        <v>3.1915353055495421E-2</v>
      </c>
      <c r="AG40" s="1">
        <f>(Table2[[#This Row],[Close Price]]/Table2[[#This Row],[Current Month Low]])-1</f>
        <v>2.6601640434493534E-2</v>
      </c>
      <c r="AH40" s="1">
        <f>(Table2[[#This Row],[Current Month High]]/Table2[[#This Row],[Close Price]])-1</f>
        <v>6.2405527963722784E-2</v>
      </c>
      <c r="AI40">
        <v>16.583891168214102</v>
      </c>
      <c r="AJ40">
        <v>140.072576464489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0.13</v>
      </c>
      <c r="AM40" t="s">
        <v>3180</v>
      </c>
      <c r="AN40">
        <v>-7.32</v>
      </c>
      <c r="AO40" t="s">
        <v>3179</v>
      </c>
      <c r="AP40">
        <v>0.157260470511904</v>
      </c>
      <c r="AQ40">
        <f>(Table2[[#This Row],[Sharpe Ratio]]-AVERAGE(Table2[Sharpe Ratio]))/_xlfn.STDEV.P(Table2[Sharpe Ratio])</f>
        <v>1.1476986489589713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3.0718764990770451</v>
      </c>
      <c r="AS40">
        <f>_xlfn.RANK.AVG(Table2[[#This Row],[1Y Return vs Nifty Z-Score]],Table2[1Y Return vs Nifty Z-Score])</f>
        <v>58</v>
      </c>
      <c r="AT40">
        <f>_xlfn.RANK.AVG(Table2[[#This Row],[6M Return vs Nifty Z-Score]],Table2[6M Return vs Nifty Z-Score])</f>
        <v>71</v>
      </c>
      <c r="AU40">
        <f>_xlfn.RANK.AVG(Table2[[#This Row],[Sharpe Ratio Z-Score]],Table2[Sharpe Ratio Z-Score])</f>
        <v>91</v>
      </c>
      <c r="AV40">
        <f>(Table2[[#This Row],[Rank 1Y]]+Table2[[#This Row],[Rank 6M]]+Table2[[#This Row],[Rank Sharpe]])/3</f>
        <v>73.333333333333329</v>
      </c>
    </row>
    <row r="41" spans="1:48" x14ac:dyDescent="0.3">
      <c r="A41" t="s">
        <v>874</v>
      </c>
      <c r="B41" t="s">
        <v>875</v>
      </c>
      <c r="C41" t="s">
        <v>3145</v>
      </c>
      <c r="D41" t="s">
        <v>309</v>
      </c>
      <c r="E41">
        <v>17740.09548</v>
      </c>
      <c r="F41">
        <v>1548.65</v>
      </c>
      <c r="G41">
        <v>77.111493919374098</v>
      </c>
      <c r="H41">
        <f>(Table2[[#This Row],[1Y Return vs Nifty]]-AVERAGE(Table2[1Y Return vs Nifty]))/_xlfn.STDEV.P(Table2[1Y Return vs Nifty])</f>
        <v>1.0233478198326815</v>
      </c>
      <c r="I41">
        <v>-4.2719331131009302</v>
      </c>
      <c r="J41">
        <f>(Table2[[#This Row],[1M Return vs Nifty]]-AVERAGE(Table2[1M Return vs Nifty]))/_xlfn.STDEV.P(Table2[1M Return vs Nifty])</f>
        <v>-0.35886713523172259</v>
      </c>
      <c r="K41">
        <v>54.4914594791003</v>
      </c>
      <c r="L41">
        <f>(Table2[[#This Row],[6M Return vs Nifty]]-AVERAGE(Table2[6M Return vs Nifty]))/_xlfn.STDEV.P(Table2[6M Return vs Nifty])</f>
        <v>1.6600216010880653</v>
      </c>
      <c r="M41">
        <v>1.8761694177613299</v>
      </c>
      <c r="N41">
        <f>(Table2[[#This Row],[1W Return vs Nifty]]-AVERAGE(Table2[1W Return vs Nifty]))/_xlfn.STDEV.P(Table2[1W Return vs Nifty])</f>
        <v>-0.31307519762828212</v>
      </c>
      <c r="O41">
        <v>1626.52</v>
      </c>
      <c r="P41">
        <v>1714.3219792521099</v>
      </c>
      <c r="Q41">
        <v>1514.91245408808</v>
      </c>
      <c r="R41">
        <v>38.948931237093198</v>
      </c>
      <c r="S41" s="1">
        <f>(Table2[[#This Row],[Close Price]]-Table2[[#This Row],[20D EMA]])/Table2[[#This Row],[20D EMA]]</f>
        <v>-4.7875218257383799E-2</v>
      </c>
      <c r="T41" s="1">
        <f>(Table2[[#This Row],[Close Price]]-Table2[[#This Row],[50D EMA]])/Table2[[#This Row],[50D EMA]]</f>
        <v>-9.663994352121992E-2</v>
      </c>
      <c r="U41" s="1">
        <f>(Table2[[#This Row],[Close Price]]-Table2[[#This Row],[200D EMA]])/Table2[[#This Row],[200D EMA]]</f>
        <v>2.2270294115595463E-2</v>
      </c>
      <c r="V41">
        <v>0.66839270154203601</v>
      </c>
      <c r="W41">
        <v>1510.55</v>
      </c>
      <c r="X41">
        <v>1579.9</v>
      </c>
      <c r="Y41">
        <v>1510.55</v>
      </c>
      <c r="Z41">
        <v>1621.4</v>
      </c>
      <c r="AA41">
        <v>1510.55</v>
      </c>
      <c r="AB41">
        <v>1628.85</v>
      </c>
      <c r="AC41" s="1">
        <f>(Table2[[#This Row],[Close Price]]/Table2[[#This Row],[Day Low]])-1</f>
        <v>2.5222601039356585E-2</v>
      </c>
      <c r="AD41" s="1">
        <f>(Table2[[#This Row],[Day High]]/Table2[[#This Row],[Close Price]])-1</f>
        <v>2.0178865463468254E-2</v>
      </c>
      <c r="AE41" s="1">
        <f>(Table2[[#This Row],[Close Price]]/Table2[[#This Row],[Current Week Low]])-1</f>
        <v>2.5222601039356585E-2</v>
      </c>
      <c r="AF41" s="1">
        <f>(Table2[[#This Row],[Current Week High]]/Table2[[#This Row],[Close Price]])-1</f>
        <v>4.6976398798953989E-2</v>
      </c>
      <c r="AG41" s="1">
        <f>(Table2[[#This Row],[Close Price]]/Table2[[#This Row],[Current Month Low]])-1</f>
        <v>2.5222601039356585E-2</v>
      </c>
      <c r="AH41" s="1">
        <f>(Table2[[#This Row],[Current Month High]]/Table2[[#This Row],[Close Price]])-1</f>
        <v>5.1787040325444567E-2</v>
      </c>
      <c r="AI41">
        <v>82.985180641203598</v>
      </c>
      <c r="AJ41">
        <v>129.95768059989601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-0.15</v>
      </c>
      <c r="AM41" t="s">
        <v>3179</v>
      </c>
      <c r="AN41">
        <v>-12.24</v>
      </c>
      <c r="AO41" t="s">
        <v>3179</v>
      </c>
      <c r="AP41">
        <v>0.16116718607522401</v>
      </c>
      <c r="AQ41">
        <f>(Table2[[#This Row],[Sharpe Ratio]]-AVERAGE(Table2[Sharpe Ratio]))/_xlfn.STDEV.P(Table2[Sharpe Ratio])</f>
        <v>1.1944523931680735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93</v>
      </c>
      <c r="AT41">
        <f>_xlfn.RANK.AVG(Table2[[#This Row],[6M Return vs Nifty Z-Score]],Table2[6M Return vs Nifty Z-Score])</f>
        <v>45</v>
      </c>
      <c r="AU41">
        <f>_xlfn.RANK.AVG(Table2[[#This Row],[Sharpe Ratio Z-Score]],Table2[Sharpe Ratio Z-Score])</f>
        <v>83</v>
      </c>
      <c r="AV41">
        <f>(Table2[[#This Row],[Rank 1Y]]+Table2[[#This Row],[Rank 6M]]+Table2[[#This Row],[Rank Sharpe]])/3</f>
        <v>73.666666666666671</v>
      </c>
    </row>
    <row r="42" spans="1:48" x14ac:dyDescent="0.3">
      <c r="A42" t="s">
        <v>1612</v>
      </c>
      <c r="B42" t="s">
        <v>1613</v>
      </c>
      <c r="C42" t="s">
        <v>3144</v>
      </c>
      <c r="D42" t="s">
        <v>1614</v>
      </c>
      <c r="E42">
        <v>5867.7077927399996</v>
      </c>
      <c r="F42">
        <v>491.35</v>
      </c>
      <c r="G42">
        <v>23.9231395822979</v>
      </c>
      <c r="H42">
        <f>(Table2[[#This Row],[1Y Return vs Nifty]]-AVERAGE(Table2[1Y Return vs Nifty]))/_xlfn.STDEV.P(Table2[1Y Return vs Nifty])</f>
        <v>6.6287143551427855E-2</v>
      </c>
      <c r="I42">
        <v>13.3268162345629</v>
      </c>
      <c r="J42">
        <f>(Table2[[#This Row],[1M Return vs Nifty]]-AVERAGE(Table2[1M Return vs Nifty]))/_xlfn.STDEV.P(Table2[1M Return vs Nifty])</f>
        <v>1.5911131555580071</v>
      </c>
      <c r="K42">
        <v>31.029940035477999</v>
      </c>
      <c r="L42">
        <f>(Table2[[#This Row],[6M Return vs Nifty]]-AVERAGE(Table2[6M Return vs Nifty]))/_xlfn.STDEV.P(Table2[6M Return vs Nifty])</f>
        <v>0.85799153620553503</v>
      </c>
      <c r="M42">
        <v>4.0205214950508301</v>
      </c>
      <c r="N42">
        <f>(Table2[[#This Row],[1W Return vs Nifty]]-AVERAGE(Table2[1W Return vs Nifty]))/_xlfn.STDEV.P(Table2[1W Return vs Nifty])</f>
        <v>0.18316227104573549</v>
      </c>
      <c r="O42">
        <v>441.5</v>
      </c>
      <c r="P42">
        <v>424.92098246669002</v>
      </c>
      <c r="Q42">
        <v>385.33908978146798</v>
      </c>
      <c r="R42">
        <v>70.277134037990507</v>
      </c>
      <c r="S42" s="1">
        <f>(Table2[[#This Row],[Close Price]]-Table2[[#This Row],[20D EMA]])/Table2[[#This Row],[20D EMA]]</f>
        <v>0.11291053227633074</v>
      </c>
      <c r="T42" s="1">
        <f>(Table2[[#This Row],[Close Price]]-Table2[[#This Row],[50D EMA]])/Table2[[#This Row],[50D EMA]]</f>
        <v>0.15633263659442245</v>
      </c>
      <c r="U42" s="1">
        <f>(Table2[[#This Row],[Close Price]]-Table2[[#This Row],[200D EMA]])/Table2[[#This Row],[200D EMA]]</f>
        <v>0.27511070906056417</v>
      </c>
      <c r="V42">
        <v>1.5305609658355701</v>
      </c>
      <c r="W42">
        <v>444.6</v>
      </c>
      <c r="X42">
        <v>496.95</v>
      </c>
      <c r="Y42">
        <v>433.15</v>
      </c>
      <c r="Z42">
        <v>496.95</v>
      </c>
      <c r="AA42">
        <v>433.15</v>
      </c>
      <c r="AB42">
        <v>496.95</v>
      </c>
      <c r="AC42" s="1">
        <f>(Table2[[#This Row],[Close Price]]/Table2[[#This Row],[Day Low]])-1</f>
        <v>0.10515069725596038</v>
      </c>
      <c r="AD42" s="1">
        <f>(Table2[[#This Row],[Day High]]/Table2[[#This Row],[Close Price]])-1</f>
        <v>1.1397171059326361E-2</v>
      </c>
      <c r="AE42" s="1">
        <f>(Table2[[#This Row],[Close Price]]/Table2[[#This Row],[Current Week Low]])-1</f>
        <v>0.13436453884335697</v>
      </c>
      <c r="AF42" s="1">
        <f>(Table2[[#This Row],[Current Week High]]/Table2[[#This Row],[Close Price]])-1</f>
        <v>1.1397171059326361E-2</v>
      </c>
      <c r="AG42" s="1">
        <f>(Table2[[#This Row],[Close Price]]/Table2[[#This Row],[Current Month Low]])-1</f>
        <v>0.13436453884335697</v>
      </c>
      <c r="AH42" s="1">
        <f>(Table2[[#This Row],[Current Month High]]/Table2[[#This Row],[Close Price]])-1</f>
        <v>1.1397171059326361E-2</v>
      </c>
      <c r="AI42">
        <v>1.1397171059326301</v>
      </c>
      <c r="AJ42">
        <v>72.252410166520605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0.22</v>
      </c>
      <c r="AM42" t="s">
        <v>3180</v>
      </c>
      <c r="AN42">
        <v>10.66</v>
      </c>
      <c r="AO42" t="s">
        <v>3180</v>
      </c>
      <c r="AP42">
        <v>7.7344772873393003E-2</v>
      </c>
      <c r="AQ42">
        <f>(Table2[[#This Row],[Sharpe Ratio]]-AVERAGE(Table2[Sharpe Ratio]))/_xlfn.STDEV.P(Table2[Sharpe Ratio])</f>
        <v>0.1913049660496221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2.8898590724103279</v>
      </c>
      <c r="AS42">
        <f>_xlfn.RANK.AVG(Table2[[#This Row],[1Y Return vs Nifty Z-Score]],Table2[1Y Return vs Nifty Z-Score])</f>
        <v>281</v>
      </c>
      <c r="AT42">
        <f>_xlfn.RANK.AVG(Table2[[#This Row],[6M Return vs Nifty Z-Score]],Table2[6M Return vs Nifty Z-Score])</f>
        <v>107</v>
      </c>
      <c r="AU42">
        <f>_xlfn.RANK.AVG(Table2[[#This Row],[Sharpe Ratio Z-Score]],Table2[Sharpe Ratio Z-Score])</f>
        <v>295</v>
      </c>
      <c r="AV42">
        <f>(Table2[[#This Row],[Rank 1Y]]+Table2[[#This Row],[Rank 6M]]+Table2[[#This Row],[Rank Sharpe]])/3</f>
        <v>227.66666666666666</v>
      </c>
    </row>
    <row r="43" spans="1:48" x14ac:dyDescent="0.3">
      <c r="A43" t="s">
        <v>934</v>
      </c>
      <c r="B43" t="s">
        <v>935</v>
      </c>
      <c r="C43" t="s">
        <v>3148</v>
      </c>
      <c r="D43" t="s">
        <v>291</v>
      </c>
      <c r="E43">
        <v>15985.5412794</v>
      </c>
      <c r="F43">
        <v>423.5</v>
      </c>
      <c r="G43">
        <v>80.775920374219297</v>
      </c>
      <c r="H43">
        <f>(Table2[[#This Row],[1Y Return vs Nifty]]-AVERAGE(Table2[1Y Return vs Nifty]))/_xlfn.STDEV.P(Table2[1Y Return vs Nifty])</f>
        <v>1.0892847811237054</v>
      </c>
      <c r="I43">
        <v>-20.223148069067701</v>
      </c>
      <c r="J43">
        <f>(Table2[[#This Row],[1M Return vs Nifty]]-AVERAGE(Table2[1M Return vs Nifty]))/_xlfn.STDEV.P(Table2[1M Return vs Nifty])</f>
        <v>-2.1262969771945879</v>
      </c>
      <c r="K43">
        <v>53.143397021381602</v>
      </c>
      <c r="L43">
        <f>(Table2[[#This Row],[6M Return vs Nifty]]-AVERAGE(Table2[6M Return vs Nifty]))/_xlfn.STDEV.P(Table2[6M Return vs Nifty])</f>
        <v>1.6139381995834055</v>
      </c>
      <c r="M43">
        <v>-5.9626984167505297</v>
      </c>
      <c r="N43">
        <f>(Table2[[#This Row],[1W Return vs Nifty]]-AVERAGE(Table2[1W Return vs Nifty]))/_xlfn.STDEV.P(Table2[1W Return vs Nifty])</f>
        <v>-2.1271149594127827</v>
      </c>
      <c r="O43">
        <v>455.34</v>
      </c>
      <c r="P43">
        <v>459.666724723188</v>
      </c>
      <c r="Q43">
        <v>359.54366004222999</v>
      </c>
      <c r="R43">
        <v>38.316338350343401</v>
      </c>
      <c r="S43" s="1">
        <f>(Table2[[#This Row],[Close Price]]-Table2[[#This Row],[20D EMA]])/Table2[[#This Row],[20D EMA]]</f>
        <v>-6.9925769754469139E-2</v>
      </c>
      <c r="T43" s="1">
        <f>(Table2[[#This Row],[Close Price]]-Table2[[#This Row],[50D EMA]])/Table2[[#This Row],[50D EMA]]</f>
        <v>-7.8680319409606278E-2</v>
      </c>
      <c r="U43" s="1">
        <f>(Table2[[#This Row],[Close Price]]-Table2[[#This Row],[200D EMA]])/Table2[[#This Row],[200D EMA]]</f>
        <v>0.17788198504253436</v>
      </c>
      <c r="V43">
        <v>0.42147259591548503</v>
      </c>
      <c r="W43">
        <v>413</v>
      </c>
      <c r="X43">
        <v>425.5</v>
      </c>
      <c r="Y43">
        <v>409.05</v>
      </c>
      <c r="Z43">
        <v>426.95</v>
      </c>
      <c r="AA43">
        <v>409.05</v>
      </c>
      <c r="AB43">
        <v>442</v>
      </c>
      <c r="AC43" s="1">
        <f>(Table2[[#This Row],[Close Price]]/Table2[[#This Row],[Day Low]])-1</f>
        <v>2.5423728813559254E-2</v>
      </c>
      <c r="AD43" s="1">
        <f>(Table2[[#This Row],[Day High]]/Table2[[#This Row],[Close Price]])-1</f>
        <v>4.7225501770955525E-3</v>
      </c>
      <c r="AE43" s="1">
        <f>(Table2[[#This Row],[Close Price]]/Table2[[#This Row],[Current Week Low]])-1</f>
        <v>3.5325754797701947E-2</v>
      </c>
      <c r="AF43" s="1">
        <f>(Table2[[#This Row],[Current Week High]]/Table2[[#This Row],[Close Price]])-1</f>
        <v>8.1463990554899723E-3</v>
      </c>
      <c r="AG43" s="1">
        <f>(Table2[[#This Row],[Close Price]]/Table2[[#This Row],[Current Month Low]])-1</f>
        <v>3.5325754797701947E-2</v>
      </c>
      <c r="AH43" s="1">
        <f>(Table2[[#This Row],[Current Month High]]/Table2[[#This Row],[Close Price]])-1</f>
        <v>4.3683589138134638E-2</v>
      </c>
      <c r="AI43">
        <v>37.992916174734297</v>
      </c>
      <c r="AJ43">
        <v>114.593362047124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0.06</v>
      </c>
      <c r="AM43" t="s">
        <v>3180</v>
      </c>
      <c r="AN43">
        <v>-12.25</v>
      </c>
      <c r="AO43" t="s">
        <v>3179</v>
      </c>
      <c r="AP43">
        <v>0.14456392121594699</v>
      </c>
      <c r="AQ43">
        <f>(Table2[[#This Row],[Sharpe Ratio]]-AVERAGE(Table2[Sharpe Ratio]))/_xlfn.STDEV.P(Table2[Sharpe Ratio])</f>
        <v>0.99575228672701821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84</v>
      </c>
      <c r="AT43">
        <f>_xlfn.RANK.AVG(Table2[[#This Row],[6M Return vs Nifty Z-Score]],Table2[6M Return vs Nifty Z-Score])</f>
        <v>49</v>
      </c>
      <c r="AU43">
        <f>_xlfn.RANK.AVG(Table2[[#This Row],[Sharpe Ratio Z-Score]],Table2[Sharpe Ratio Z-Score])</f>
        <v>116</v>
      </c>
      <c r="AV43">
        <f>(Table2[[#This Row],[Rank 1Y]]+Table2[[#This Row],[Rank 6M]]+Table2[[#This Row],[Rank Sharpe]])/3</f>
        <v>83</v>
      </c>
    </row>
    <row r="44" spans="1:48" x14ac:dyDescent="0.3">
      <c r="A44" t="s">
        <v>1457</v>
      </c>
      <c r="B44" t="s">
        <v>1458</v>
      </c>
      <c r="C44" t="s">
        <v>3138</v>
      </c>
      <c r="D44" t="s">
        <v>51</v>
      </c>
      <c r="E44">
        <v>7210.2279668000001</v>
      </c>
      <c r="F44">
        <v>1421.6</v>
      </c>
      <c r="G44">
        <v>157.67241700859199</v>
      </c>
      <c r="H44">
        <f>(Table2[[#This Row],[1Y Return vs Nifty]]-AVERAGE(Table2[1Y Return vs Nifty]))/_xlfn.STDEV.P(Table2[1Y Return vs Nifty])</f>
        <v>2.4729450576976508</v>
      </c>
      <c r="I44">
        <v>10.516352924582099</v>
      </c>
      <c r="J44">
        <f>(Table2[[#This Row],[1M Return vs Nifty]]-AVERAGE(Table2[1M Return vs Nifty]))/_xlfn.STDEV.P(Table2[1M Return vs Nifty])</f>
        <v>1.2797076145058683</v>
      </c>
      <c r="K44">
        <v>31.6627508116085</v>
      </c>
      <c r="L44">
        <f>(Table2[[#This Row],[6M Return vs Nifty]]-AVERAGE(Table2[6M Return vs Nifty]))/_xlfn.STDEV.P(Table2[6M Return vs Nifty])</f>
        <v>0.87962411925532025</v>
      </c>
      <c r="M44">
        <v>9.19289429167533</v>
      </c>
      <c r="N44">
        <f>(Table2[[#This Row],[1W Return vs Nifty]]-AVERAGE(Table2[1W Return vs Nifty]))/_xlfn.STDEV.P(Table2[1W Return vs Nifty])</f>
        <v>1.3801323072720992</v>
      </c>
      <c r="O44">
        <v>1363.98</v>
      </c>
      <c r="P44">
        <v>1360.1752556874001</v>
      </c>
      <c r="Q44">
        <v>1168.1843918181</v>
      </c>
      <c r="R44">
        <v>59.986257450648601</v>
      </c>
      <c r="S44" s="1">
        <f>(Table2[[#This Row],[Close Price]]-Table2[[#This Row],[20D EMA]])/Table2[[#This Row],[20D EMA]]</f>
        <v>4.2244021173330905E-2</v>
      </c>
      <c r="T44" s="1">
        <f>(Table2[[#This Row],[Close Price]]-Table2[[#This Row],[50D EMA]])/Table2[[#This Row],[50D EMA]]</f>
        <v>4.5159433724264633E-2</v>
      </c>
      <c r="U44" s="1">
        <f>(Table2[[#This Row],[Close Price]]-Table2[[#This Row],[200D EMA]])/Table2[[#This Row],[200D EMA]]</f>
        <v>0.2169311711034739</v>
      </c>
      <c r="V44">
        <v>0.69206155931913205</v>
      </c>
      <c r="W44">
        <v>1354.5</v>
      </c>
      <c r="X44">
        <v>1465.55</v>
      </c>
      <c r="Y44">
        <v>1354.5</v>
      </c>
      <c r="Z44">
        <v>1465.55</v>
      </c>
      <c r="AA44">
        <v>1354.5</v>
      </c>
      <c r="AB44">
        <v>1468.8</v>
      </c>
      <c r="AC44" s="1">
        <f>(Table2[[#This Row],[Close Price]]/Table2[[#This Row],[Day Low]])-1</f>
        <v>4.9538575119970396E-2</v>
      </c>
      <c r="AD44" s="1">
        <f>(Table2[[#This Row],[Day High]]/Table2[[#This Row],[Close Price]])-1</f>
        <v>3.0915869442881272E-2</v>
      </c>
      <c r="AE44" s="1">
        <f>(Table2[[#This Row],[Close Price]]/Table2[[#This Row],[Current Week Low]])-1</f>
        <v>4.9538575119970396E-2</v>
      </c>
      <c r="AF44" s="1">
        <f>(Table2[[#This Row],[Current Week High]]/Table2[[#This Row],[Close Price]])-1</f>
        <v>3.0915869442881272E-2</v>
      </c>
      <c r="AG44" s="1">
        <f>(Table2[[#This Row],[Close Price]]/Table2[[#This Row],[Current Month Low]])-1</f>
        <v>4.9538575119970396E-2</v>
      </c>
      <c r="AH44" s="1">
        <f>(Table2[[#This Row],[Current Month High]]/Table2[[#This Row],[Close Price]])-1</f>
        <v>3.3202025886325259E-2</v>
      </c>
      <c r="AI44">
        <v>11.8458075407991</v>
      </c>
      <c r="AJ44">
        <v>188.47402597402501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-0.01</v>
      </c>
      <c r="AM44" t="s">
        <v>3179</v>
      </c>
      <c r="AN44">
        <v>5.48</v>
      </c>
      <c r="AO44" t="s">
        <v>3180</v>
      </c>
      <c r="AP44">
        <v>0.128848226376157</v>
      </c>
      <c r="AQ44">
        <f>(Table2[[#This Row],[Sharpe Ratio]]-AVERAGE(Table2[Sharpe Ratio]))/_xlfn.STDEV.P(Table2[Sharpe Ratio])</f>
        <v>0.80767420305321536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6.8200833017841536</v>
      </c>
      <c r="AS44">
        <f>_xlfn.RANK.AVG(Table2[[#This Row],[1Y Return vs Nifty Z-Score]],Table2[1Y Return vs Nifty Z-Score])</f>
        <v>23</v>
      </c>
      <c r="AT44">
        <f>_xlfn.RANK.AVG(Table2[[#This Row],[6M Return vs Nifty Z-Score]],Table2[6M Return vs Nifty Z-Score])</f>
        <v>104</v>
      </c>
      <c r="AU44">
        <f>_xlfn.RANK.AVG(Table2[[#This Row],[Sharpe Ratio Z-Score]],Table2[Sharpe Ratio Z-Score])</f>
        <v>145</v>
      </c>
      <c r="AV44">
        <f>(Table2[[#This Row],[Rank 1Y]]+Table2[[#This Row],[Rank 6M]]+Table2[[#This Row],[Rank Sharpe]])/3</f>
        <v>90.666666666666671</v>
      </c>
    </row>
    <row r="45" spans="1:48" x14ac:dyDescent="0.3">
      <c r="A45" t="s">
        <v>669</v>
      </c>
      <c r="B45" t="s">
        <v>670</v>
      </c>
      <c r="C45" t="s">
        <v>3132</v>
      </c>
      <c r="D45" t="s">
        <v>449</v>
      </c>
      <c r="E45">
        <v>28146.69</v>
      </c>
      <c r="F45">
        <v>801.9</v>
      </c>
      <c r="G45">
        <v>146.613096475622</v>
      </c>
      <c r="H45">
        <f>(Table2[[#This Row],[1Y Return vs Nifty]]-AVERAGE(Table2[1Y Return vs Nifty]))/_xlfn.STDEV.P(Table2[1Y Return vs Nifty])</f>
        <v>2.2739458421660421</v>
      </c>
      <c r="I45">
        <v>18.2311070334924</v>
      </c>
      <c r="J45">
        <f>(Table2[[#This Row],[1M Return vs Nifty]]-AVERAGE(Table2[1M Return vs Nifty]))/_xlfn.STDEV.P(Table2[1M Return vs Nifty])</f>
        <v>2.1345194061552086</v>
      </c>
      <c r="K45">
        <v>24.837069321214699</v>
      </c>
      <c r="L45">
        <f>(Table2[[#This Row],[6M Return vs Nifty]]-AVERAGE(Table2[6M Return vs Nifty]))/_xlfn.STDEV.P(Table2[6M Return vs Nifty])</f>
        <v>0.64628877276325114</v>
      </c>
      <c r="M45">
        <v>7.7906182599432396</v>
      </c>
      <c r="N45">
        <f>(Table2[[#This Row],[1W Return vs Nifty]]-AVERAGE(Table2[1W Return vs Nifty]))/_xlfn.STDEV.P(Table2[1W Return vs Nifty])</f>
        <v>1.0556231393333335</v>
      </c>
      <c r="O45">
        <v>765.54</v>
      </c>
      <c r="P45">
        <v>762.59393428733199</v>
      </c>
      <c r="Q45">
        <v>668.68434885246802</v>
      </c>
      <c r="R45">
        <v>64.045915437831496</v>
      </c>
      <c r="S45" s="1">
        <f>(Table2[[#This Row],[Close Price]]-Table2[[#This Row],[20D EMA]])/Table2[[#This Row],[20D EMA]]</f>
        <v>4.7495885257465335E-2</v>
      </c>
      <c r="T45" s="1">
        <f>(Table2[[#This Row],[Close Price]]-Table2[[#This Row],[50D EMA]])/Table2[[#This Row],[50D EMA]]</f>
        <v>5.1542588978760684E-2</v>
      </c>
      <c r="U45" s="1">
        <f>(Table2[[#This Row],[Close Price]]-Table2[[#This Row],[200D EMA]])/Table2[[#This Row],[200D EMA]]</f>
        <v>0.19922053114618862</v>
      </c>
      <c r="V45">
        <v>0.94844236754051803</v>
      </c>
      <c r="W45">
        <v>792.8</v>
      </c>
      <c r="X45">
        <v>828.15</v>
      </c>
      <c r="Y45">
        <v>792.8</v>
      </c>
      <c r="Z45">
        <v>832.95</v>
      </c>
      <c r="AA45">
        <v>792.8</v>
      </c>
      <c r="AB45">
        <v>832.95</v>
      </c>
      <c r="AC45" s="1">
        <f>(Table2[[#This Row],[Close Price]]/Table2[[#This Row],[Day Low]])-1</f>
        <v>1.1478304742684298E-2</v>
      </c>
      <c r="AD45" s="1">
        <f>(Table2[[#This Row],[Day High]]/Table2[[#This Row],[Close Price]])-1</f>
        <v>3.2734754956977197E-2</v>
      </c>
      <c r="AE45" s="1">
        <f>(Table2[[#This Row],[Close Price]]/Table2[[#This Row],[Current Week Low]])-1</f>
        <v>1.1478304742684298E-2</v>
      </c>
      <c r="AF45" s="1">
        <f>(Table2[[#This Row],[Current Week High]]/Table2[[#This Row],[Close Price]])-1</f>
        <v>3.8720538720538711E-2</v>
      </c>
      <c r="AG45" s="1">
        <f>(Table2[[#This Row],[Close Price]]/Table2[[#This Row],[Current Month Low]])-1</f>
        <v>1.1478304742684298E-2</v>
      </c>
      <c r="AH45" s="1">
        <f>(Table2[[#This Row],[Current Month High]]/Table2[[#This Row],[Close Price]])-1</f>
        <v>3.8720538720538711E-2</v>
      </c>
      <c r="AI45">
        <v>20.962713555306099</v>
      </c>
      <c r="AJ45">
        <v>180.43364224514701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0.08</v>
      </c>
      <c r="AM45" t="s">
        <v>3180</v>
      </c>
      <c r="AN45">
        <v>10.57</v>
      </c>
      <c r="AO45" t="s">
        <v>3180</v>
      </c>
      <c r="AP45">
        <v>0.138643737155456</v>
      </c>
      <c r="AQ45">
        <f>(Table2[[#This Row],[Sharpe Ratio]]-AVERAGE(Table2[Sharpe Ratio]))/_xlfn.STDEV.P(Table2[Sharpe Ratio])</f>
        <v>0.92490229349132502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7.0352794539091601</v>
      </c>
      <c r="AS45">
        <f>_xlfn.RANK.AVG(Table2[[#This Row],[1Y Return vs Nifty Z-Score]],Table2[1Y Return vs Nifty Z-Score])</f>
        <v>26</v>
      </c>
      <c r="AT45">
        <f>_xlfn.RANK.AVG(Table2[[#This Row],[6M Return vs Nifty Z-Score]],Table2[6M Return vs Nifty Z-Score])</f>
        <v>125</v>
      </c>
      <c r="AU45">
        <f>_xlfn.RANK.AVG(Table2[[#This Row],[Sharpe Ratio Z-Score]],Table2[Sharpe Ratio Z-Score])</f>
        <v>127</v>
      </c>
      <c r="AV45">
        <f>(Table2[[#This Row],[Rank 1Y]]+Table2[[#This Row],[Rank 6M]]+Table2[[#This Row],[Rank Sharpe]])/3</f>
        <v>92.666666666666671</v>
      </c>
    </row>
    <row r="46" spans="1:48" x14ac:dyDescent="0.3">
      <c r="A46" t="s">
        <v>654</v>
      </c>
      <c r="B46" t="s">
        <v>655</v>
      </c>
      <c r="C46" t="s">
        <v>3138</v>
      </c>
      <c r="D46" t="s">
        <v>656</v>
      </c>
      <c r="E46">
        <v>28526.228543950001</v>
      </c>
      <c r="F46">
        <v>2815.3</v>
      </c>
      <c r="G46">
        <v>79.226718291011295</v>
      </c>
      <c r="H46">
        <f>(Table2[[#This Row],[1Y Return vs Nifty]]-AVERAGE(Table2[1Y Return vs Nifty]))/_xlfn.STDEV.P(Table2[1Y Return vs Nifty])</f>
        <v>1.0614087467562003</v>
      </c>
      <c r="I46">
        <v>24.693149311471998</v>
      </c>
      <c r="J46">
        <f>(Table2[[#This Row],[1M Return vs Nifty]]-AVERAGE(Table2[1M Return vs Nifty]))/_xlfn.STDEV.P(Table2[1M Return vs Nifty])</f>
        <v>2.8505279605916578</v>
      </c>
      <c r="K46">
        <v>64.354054892593695</v>
      </c>
      <c r="L46">
        <f>(Table2[[#This Row],[6M Return vs Nifty]]-AVERAGE(Table2[6M Return vs Nifty]))/_xlfn.STDEV.P(Table2[6M Return vs Nifty])</f>
        <v>1.9971735940952575</v>
      </c>
      <c r="M46">
        <v>11.6574539828694</v>
      </c>
      <c r="N46">
        <f>(Table2[[#This Row],[1W Return vs Nifty]]-AVERAGE(Table2[1W Return vs Nifty]))/_xlfn.STDEV.P(Table2[1W Return vs Nifty])</f>
        <v>1.9504709543193075</v>
      </c>
      <c r="O46">
        <v>2638.79</v>
      </c>
      <c r="P46">
        <v>2462.5378945757302</v>
      </c>
      <c r="Q46">
        <v>2015.0972671089601</v>
      </c>
      <c r="R46">
        <v>57.967616808161303</v>
      </c>
      <c r="S46" s="1">
        <f>(Table2[[#This Row],[Close Price]]-Table2[[#This Row],[20D EMA]])/Table2[[#This Row],[20D EMA]]</f>
        <v>6.6890506633722355E-2</v>
      </c>
      <c r="T46" s="1">
        <f>(Table2[[#This Row],[Close Price]]-Table2[[#This Row],[50D EMA]])/Table2[[#This Row],[50D EMA]]</f>
        <v>0.14325144242503007</v>
      </c>
      <c r="U46" s="1">
        <f>(Table2[[#This Row],[Close Price]]-Table2[[#This Row],[200D EMA]])/Table2[[#This Row],[200D EMA]]</f>
        <v>0.39710377556071175</v>
      </c>
      <c r="V46">
        <v>2.0585054423534102</v>
      </c>
      <c r="W46">
        <v>2798</v>
      </c>
      <c r="X46">
        <v>2911</v>
      </c>
      <c r="Y46">
        <v>2798</v>
      </c>
      <c r="Z46">
        <v>3150</v>
      </c>
      <c r="AA46">
        <v>2798</v>
      </c>
      <c r="AB46">
        <v>3357.8</v>
      </c>
      <c r="AC46" s="1">
        <f>(Table2[[#This Row],[Close Price]]/Table2[[#This Row],[Day Low]])-1</f>
        <v>6.1829878484631617E-3</v>
      </c>
      <c r="AD46" s="1">
        <f>(Table2[[#This Row],[Day High]]/Table2[[#This Row],[Close Price]])-1</f>
        <v>3.3992824920967557E-2</v>
      </c>
      <c r="AE46" s="1">
        <f>(Table2[[#This Row],[Close Price]]/Table2[[#This Row],[Current Week Low]])-1</f>
        <v>6.1829878484631617E-3</v>
      </c>
      <c r="AF46" s="1">
        <f>(Table2[[#This Row],[Current Week High]]/Table2[[#This Row],[Close Price]])-1</f>
        <v>0.11888608674031187</v>
      </c>
      <c r="AG46" s="1">
        <f>(Table2[[#This Row],[Close Price]]/Table2[[#This Row],[Current Month Low]])-1</f>
        <v>6.1829878484631617E-3</v>
      </c>
      <c r="AH46" s="1">
        <f>(Table2[[#This Row],[Current Month High]]/Table2[[#This Row],[Close Price]])-1</f>
        <v>0.19269704827194256</v>
      </c>
      <c r="AI46">
        <v>19.2697048271942</v>
      </c>
      <c r="AJ46">
        <v>106.85525349008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0.3</v>
      </c>
      <c r="AM46" t="s">
        <v>3180</v>
      </c>
      <c r="AN46">
        <v>14.79</v>
      </c>
      <c r="AO46" t="s">
        <v>3180</v>
      </c>
      <c r="AP46">
        <v>0.12201817776157101</v>
      </c>
      <c r="AQ46">
        <f>(Table2[[#This Row],[Sharpe Ratio]]-AVERAGE(Table2[Sharpe Ratio]))/_xlfn.STDEV.P(Table2[Sharpe Ratio])</f>
        <v>0.72593537648998507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8.5855166322524088</v>
      </c>
      <c r="AS46">
        <f>_xlfn.RANK.AVG(Table2[[#This Row],[1Y Return vs Nifty Z-Score]],Table2[1Y Return vs Nifty Z-Score])</f>
        <v>89</v>
      </c>
      <c r="AT46">
        <f>_xlfn.RANK.AVG(Table2[[#This Row],[6M Return vs Nifty Z-Score]],Table2[6M Return vs Nifty Z-Score])</f>
        <v>27</v>
      </c>
      <c r="AU46">
        <f>_xlfn.RANK.AVG(Table2[[#This Row],[Sharpe Ratio Z-Score]],Table2[Sharpe Ratio Z-Score])</f>
        <v>165</v>
      </c>
      <c r="AV46">
        <f>(Table2[[#This Row],[Rank 1Y]]+Table2[[#This Row],[Rank 6M]]+Table2[[#This Row],[Rank Sharpe]])/3</f>
        <v>93.666666666666671</v>
      </c>
    </row>
    <row r="47" spans="1:48" x14ac:dyDescent="0.3">
      <c r="A47" t="s">
        <v>870</v>
      </c>
      <c r="B47" t="s">
        <v>871</v>
      </c>
      <c r="C47" t="s">
        <v>3133</v>
      </c>
      <c r="D47" t="s">
        <v>274</v>
      </c>
      <c r="E47">
        <v>17901.548508414999</v>
      </c>
      <c r="F47">
        <v>1279.8499999999999</v>
      </c>
      <c r="G47">
        <v>95.249227410412104</v>
      </c>
      <c r="H47">
        <f>(Table2[[#This Row],[1Y Return vs Nifty]]-AVERAGE(Table2[1Y Return vs Nifty]))/_xlfn.STDEV.P(Table2[1Y Return vs Nifty])</f>
        <v>1.3497145912340207</v>
      </c>
      <c r="I47">
        <v>-0.59920826440210695</v>
      </c>
      <c r="J47">
        <f>(Table2[[#This Row],[1M Return vs Nifty]]-AVERAGE(Table2[1M Return vs Nifty]))/_xlfn.STDEV.P(Table2[1M Return vs Nifty])</f>
        <v>4.8078888430299338E-2</v>
      </c>
      <c r="K47">
        <v>21.501792479623901</v>
      </c>
      <c r="L47">
        <f>(Table2[[#This Row],[6M Return vs Nifty]]-AVERAGE(Table2[6M Return vs Nifty]))/_xlfn.STDEV.P(Table2[6M Return vs Nifty])</f>
        <v>0.53227261502503487</v>
      </c>
      <c r="M47">
        <v>6.1223625268378399</v>
      </c>
      <c r="N47">
        <f>(Table2[[#This Row],[1W Return vs Nifty]]-AVERAGE(Table2[1W Return vs Nifty]))/_xlfn.STDEV.P(Table2[1W Return vs Nifty])</f>
        <v>0.66956200186212156</v>
      </c>
      <c r="O47">
        <v>1261.3599999999999</v>
      </c>
      <c r="P47">
        <v>1218.8112913897801</v>
      </c>
      <c r="Q47">
        <v>994.02837158985994</v>
      </c>
      <c r="R47">
        <v>55.263824270521802</v>
      </c>
      <c r="S47" s="1">
        <f>(Table2[[#This Row],[Close Price]]-Table2[[#This Row],[20D EMA]])/Table2[[#This Row],[20D EMA]]</f>
        <v>1.465878099828757E-2</v>
      </c>
      <c r="T47" s="1">
        <f>(Table2[[#This Row],[Close Price]]-Table2[[#This Row],[50D EMA]])/Table2[[#This Row],[50D EMA]]</f>
        <v>5.0080524394074913E-2</v>
      </c>
      <c r="U47" s="1">
        <f>(Table2[[#This Row],[Close Price]]-Table2[[#This Row],[200D EMA]])/Table2[[#This Row],[200D EMA]]</f>
        <v>0.28753870269617526</v>
      </c>
      <c r="V47">
        <v>0.53797989232532795</v>
      </c>
      <c r="W47">
        <v>1271.05</v>
      </c>
      <c r="X47">
        <v>1294.3</v>
      </c>
      <c r="Y47">
        <v>1270.1500000000001</v>
      </c>
      <c r="Z47">
        <v>1310.95</v>
      </c>
      <c r="AA47">
        <v>1270.1500000000001</v>
      </c>
      <c r="AB47">
        <v>1310.95</v>
      </c>
      <c r="AC47" s="1">
        <f>(Table2[[#This Row],[Close Price]]/Table2[[#This Row],[Day Low]])-1</f>
        <v>6.9234097793162697E-3</v>
      </c>
      <c r="AD47" s="1">
        <f>(Table2[[#This Row],[Day High]]/Table2[[#This Row],[Close Price]])-1</f>
        <v>1.1290385592061636E-2</v>
      </c>
      <c r="AE47" s="1">
        <f>(Table2[[#This Row],[Close Price]]/Table2[[#This Row],[Current Week Low]])-1</f>
        <v>7.6368932803210221E-3</v>
      </c>
      <c r="AF47" s="1">
        <f>(Table2[[#This Row],[Current Week High]]/Table2[[#This Row],[Close Price]])-1</f>
        <v>2.4299722623745135E-2</v>
      </c>
      <c r="AG47" s="1">
        <f>(Table2[[#This Row],[Close Price]]/Table2[[#This Row],[Current Month Low]])-1</f>
        <v>7.6368932803210221E-3</v>
      </c>
      <c r="AH47" s="1">
        <f>(Table2[[#This Row],[Current Month High]]/Table2[[#This Row],[Close Price]])-1</f>
        <v>2.4299722623745135E-2</v>
      </c>
      <c r="AI47">
        <v>20.951674024299699</v>
      </c>
      <c r="AJ47">
        <v>128.58546168958699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0.22</v>
      </c>
      <c r="AM47" t="s">
        <v>3180</v>
      </c>
      <c r="AN47">
        <v>1.77</v>
      </c>
      <c r="AO47" t="s">
        <v>3180</v>
      </c>
      <c r="AP47">
        <v>0.169684382755905</v>
      </c>
      <c r="AQ47">
        <f>(Table2[[#This Row],[Sharpe Ratio]]-AVERAGE(Table2[Sharpe Ratio]))/_xlfn.STDEV.P(Table2[Sharpe Ratio])</f>
        <v>1.2963822184990903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3.8960103150505665</v>
      </c>
      <c r="AS47">
        <f>_xlfn.RANK.AVG(Table2[[#This Row],[1Y Return vs Nifty Z-Score]],Table2[1Y Return vs Nifty Z-Score])</f>
        <v>62</v>
      </c>
      <c r="AT47">
        <f>_xlfn.RANK.AVG(Table2[[#This Row],[6M Return vs Nifty Z-Score]],Table2[6M Return vs Nifty Z-Score])</f>
        <v>149</v>
      </c>
      <c r="AU47">
        <f>_xlfn.RANK.AVG(Table2[[#This Row],[Sharpe Ratio Z-Score]],Table2[Sharpe Ratio Z-Score])</f>
        <v>70</v>
      </c>
      <c r="AV47">
        <f>(Table2[[#This Row],[Rank 1Y]]+Table2[[#This Row],[Rank 6M]]+Table2[[#This Row],[Rank Sharpe]])/3</f>
        <v>93.666666666666671</v>
      </c>
    </row>
    <row r="48" spans="1:48" x14ac:dyDescent="0.3">
      <c r="A48" t="s">
        <v>1565</v>
      </c>
      <c r="B48" t="s">
        <v>1566</v>
      </c>
      <c r="C48" t="s">
        <v>3140</v>
      </c>
      <c r="D48" t="s">
        <v>196</v>
      </c>
      <c r="E48">
        <v>6224.4305230500004</v>
      </c>
      <c r="F48">
        <v>2168.5</v>
      </c>
      <c r="G48">
        <v>94.813432941343805</v>
      </c>
      <c r="H48">
        <f>(Table2[[#This Row],[1Y Return vs Nifty]]-AVERAGE(Table2[1Y Return vs Nifty]))/_xlfn.STDEV.P(Table2[1Y Return vs Nifty])</f>
        <v>1.3418729921756458</v>
      </c>
      <c r="I48">
        <v>-1.26111285323611</v>
      </c>
      <c r="J48">
        <f>(Table2[[#This Row],[1M Return vs Nifty]]-AVERAGE(Table2[1M Return vs Nifty]))/_xlfn.STDEV.P(Table2[1M Return vs Nifty])</f>
        <v>-2.5261601687023773E-2</v>
      </c>
      <c r="K48">
        <v>36.547813260129097</v>
      </c>
      <c r="L48">
        <f>(Table2[[#This Row],[6M Return vs Nifty]]-AVERAGE(Table2[6M Return vs Nifty]))/_xlfn.STDEV.P(Table2[6M Return vs Nifty])</f>
        <v>1.0466195673530876</v>
      </c>
      <c r="M48">
        <v>8.0245060068085206</v>
      </c>
      <c r="N48">
        <f>(Table2[[#This Row],[1W Return vs Nifty]]-AVERAGE(Table2[1W Return vs Nifty]))/_xlfn.STDEV.P(Table2[1W Return vs Nifty])</f>
        <v>1.1097485157990321</v>
      </c>
      <c r="O48">
        <v>2174.23</v>
      </c>
      <c r="P48">
        <v>2269.1643909371401</v>
      </c>
      <c r="Q48">
        <v>1975.0023130361401</v>
      </c>
      <c r="R48">
        <v>52.954619577898697</v>
      </c>
      <c r="S48" s="1">
        <f>(Table2[[#This Row],[Close Price]]-Table2[[#This Row],[20D EMA]])/Table2[[#This Row],[20D EMA]]</f>
        <v>-2.6354157563827276E-3</v>
      </c>
      <c r="T48" s="1">
        <f>(Table2[[#This Row],[Close Price]]-Table2[[#This Row],[50D EMA]])/Table2[[#This Row],[50D EMA]]</f>
        <v>-4.4361876706326589E-2</v>
      </c>
      <c r="U48" s="1">
        <f>(Table2[[#This Row],[Close Price]]-Table2[[#This Row],[200D EMA]])/Table2[[#This Row],[200D EMA]]</f>
        <v>9.7973397644481208E-2</v>
      </c>
      <c r="V48">
        <v>0.48576293633525602</v>
      </c>
      <c r="W48">
        <v>2141.1</v>
      </c>
      <c r="X48">
        <v>2182.5500000000002</v>
      </c>
      <c r="Y48">
        <v>2141.1</v>
      </c>
      <c r="Z48">
        <v>2236</v>
      </c>
      <c r="AA48">
        <v>2141.1</v>
      </c>
      <c r="AB48">
        <v>2287.8000000000002</v>
      </c>
      <c r="AC48" s="1">
        <f>(Table2[[#This Row],[Close Price]]/Table2[[#This Row],[Day Low]])-1</f>
        <v>1.2797160338144042E-2</v>
      </c>
      <c r="AD48" s="1">
        <f>(Table2[[#This Row],[Day High]]/Table2[[#This Row],[Close Price]])-1</f>
        <v>6.4791330412727888E-3</v>
      </c>
      <c r="AE48" s="1">
        <f>(Table2[[#This Row],[Close Price]]/Table2[[#This Row],[Current Week Low]])-1</f>
        <v>1.2797160338144042E-2</v>
      </c>
      <c r="AF48" s="1">
        <f>(Table2[[#This Row],[Current Week High]]/Table2[[#This Row],[Close Price]])-1</f>
        <v>3.1127507493659223E-2</v>
      </c>
      <c r="AG48" s="1">
        <f>(Table2[[#This Row],[Close Price]]/Table2[[#This Row],[Current Month Low]])-1</f>
        <v>1.2797160338144042E-2</v>
      </c>
      <c r="AH48" s="1">
        <f>(Table2[[#This Row],[Current Month High]]/Table2[[#This Row],[Close Price]])-1</f>
        <v>5.5014987318422914E-2</v>
      </c>
      <c r="AI48">
        <v>36.135577588194501</v>
      </c>
      <c r="AJ48">
        <v>125.885416666666</v>
      </c>
      <c r="AK48" t="str">
        <f>IF(AND(Table2[[#This Row],[20D EMA]]&gt;Table2[[#This Row],[50D EMA]],Table2[[#This Row],[50D EMA]]&gt;Table2[[#This Row],[200D EMA]]),"Uptrend","Downtrend/NoTrend")</f>
        <v>Downtrend/NoTrend</v>
      </c>
      <c r="AL48">
        <v>-0.12</v>
      </c>
      <c r="AM48" t="s">
        <v>3179</v>
      </c>
      <c r="AN48">
        <v>1.08</v>
      </c>
      <c r="AO48" t="s">
        <v>3180</v>
      </c>
      <c r="AP48">
        <v>0.130900904271775</v>
      </c>
      <c r="AQ48">
        <f>(Table2[[#This Row],[Sharpe Ratio]]-AVERAGE(Table2[Sharpe Ratio]))/_xlfn.STDEV.P(Table2[Sharpe Ratio])</f>
        <v>0.83223969181734858</v>
      </c>
      <c r="AR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">
        <f>_xlfn.RANK.AVG(Table2[[#This Row],[1Y Return vs Nifty Z-Score]],Table2[1Y Return vs Nifty Z-Score])</f>
        <v>64</v>
      </c>
      <c r="AT48">
        <f>_xlfn.RANK.AVG(Table2[[#This Row],[6M Return vs Nifty Z-Score]],Table2[6M Return vs Nifty Z-Score])</f>
        <v>91</v>
      </c>
      <c r="AU48">
        <f>_xlfn.RANK.AVG(Table2[[#This Row],[Sharpe Ratio Z-Score]],Table2[Sharpe Ratio Z-Score])</f>
        <v>140</v>
      </c>
      <c r="AV48">
        <f>(Table2[[#This Row],[Rank 1Y]]+Table2[[#This Row],[Rank 6M]]+Table2[[#This Row],[Rank Sharpe]])/3</f>
        <v>98.333333333333329</v>
      </c>
    </row>
    <row r="49" spans="1:48" x14ac:dyDescent="0.3">
      <c r="A49" t="s">
        <v>911</v>
      </c>
      <c r="B49" t="s">
        <v>912</v>
      </c>
      <c r="C49" t="s">
        <v>3148</v>
      </c>
      <c r="D49" t="s">
        <v>405</v>
      </c>
      <c r="E49">
        <v>16681.697384625</v>
      </c>
      <c r="F49">
        <v>1321.45</v>
      </c>
      <c r="G49">
        <v>89.907141756095896</v>
      </c>
      <c r="H49">
        <f>(Table2[[#This Row],[1Y Return vs Nifty]]-AVERAGE(Table2[1Y Return vs Nifty]))/_xlfn.STDEV.P(Table2[1Y Return vs Nifty])</f>
        <v>1.2535901637574534</v>
      </c>
      <c r="I49">
        <v>20.9599078998917</v>
      </c>
      <c r="J49">
        <f>(Table2[[#This Row],[1M Return vs Nifty]]-AVERAGE(Table2[1M Return vs Nifty]))/_xlfn.STDEV.P(Table2[1M Return vs Nifty])</f>
        <v>2.436876568124501</v>
      </c>
      <c r="K49">
        <v>120.637455341788</v>
      </c>
      <c r="L49">
        <f>(Table2[[#This Row],[6M Return vs Nifty]]-AVERAGE(Table2[6M Return vs Nifty]))/_xlfn.STDEV.P(Table2[6M Return vs Nifty])</f>
        <v>3.9212168949799198</v>
      </c>
      <c r="M49">
        <v>13.150731271812701</v>
      </c>
      <c r="N49">
        <f>(Table2[[#This Row],[1W Return vs Nifty]]-AVERAGE(Table2[1W Return vs Nifty]))/_xlfn.STDEV.P(Table2[1W Return vs Nifty])</f>
        <v>2.2960392729464827</v>
      </c>
      <c r="O49">
        <v>1155.1500000000001</v>
      </c>
      <c r="P49">
        <v>1074.07474123612</v>
      </c>
      <c r="Q49">
        <v>843.12361053202301</v>
      </c>
      <c r="R49">
        <v>82.311917037007504</v>
      </c>
      <c r="S49" s="1">
        <f>(Table2[[#This Row],[Close Price]]-Table2[[#This Row],[20D EMA]])/Table2[[#This Row],[20D EMA]]</f>
        <v>0.14396398736094873</v>
      </c>
      <c r="T49" s="1">
        <f>(Table2[[#This Row],[Close Price]]-Table2[[#This Row],[50D EMA]])/Table2[[#This Row],[50D EMA]]</f>
        <v>0.23031475303029975</v>
      </c>
      <c r="U49" s="1">
        <f>(Table2[[#This Row],[Close Price]]-Table2[[#This Row],[200D EMA]])/Table2[[#This Row],[200D EMA]]</f>
        <v>0.56732652661232708</v>
      </c>
      <c r="V49">
        <v>1.4816965218206399</v>
      </c>
      <c r="W49">
        <v>1250</v>
      </c>
      <c r="X49">
        <v>1350</v>
      </c>
      <c r="Y49">
        <v>1190</v>
      </c>
      <c r="Z49">
        <v>1350</v>
      </c>
      <c r="AA49">
        <v>1190</v>
      </c>
      <c r="AB49">
        <v>1350</v>
      </c>
      <c r="AC49" s="1">
        <f>(Table2[[#This Row],[Close Price]]/Table2[[#This Row],[Day Low]])-1</f>
        <v>5.71600000000001E-2</v>
      </c>
      <c r="AD49" s="1">
        <f>(Table2[[#This Row],[Day High]]/Table2[[#This Row],[Close Price]])-1</f>
        <v>2.1605055053161237E-2</v>
      </c>
      <c r="AE49" s="1">
        <f>(Table2[[#This Row],[Close Price]]/Table2[[#This Row],[Current Week Low]])-1</f>
        <v>0.11046218487394954</v>
      </c>
      <c r="AF49" s="1">
        <f>(Table2[[#This Row],[Current Week High]]/Table2[[#This Row],[Close Price]])-1</f>
        <v>2.1605055053161237E-2</v>
      </c>
      <c r="AG49" s="1">
        <f>(Table2[[#This Row],[Close Price]]/Table2[[#This Row],[Current Month Low]])-1</f>
        <v>0.11046218487394954</v>
      </c>
      <c r="AH49" s="1">
        <f>(Table2[[#This Row],[Current Month High]]/Table2[[#This Row],[Close Price]])-1</f>
        <v>2.1605055053161237E-2</v>
      </c>
      <c r="AI49">
        <v>2.1605055053161202</v>
      </c>
      <c r="AJ49">
        <v>193.655555555555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0.45</v>
      </c>
      <c r="AM49" t="s">
        <v>3180</v>
      </c>
      <c r="AN49">
        <v>29.58</v>
      </c>
      <c r="AO49" t="s">
        <v>3180</v>
      </c>
      <c r="AP49">
        <v>0.12557336848380499</v>
      </c>
      <c r="AQ49">
        <f>(Table2[[#This Row],[Sharpe Ratio]]-AVERAGE(Table2[Sharpe Ratio]))/_xlfn.STDEV.P(Table2[Sharpe Ratio])</f>
        <v>0.76848223585249398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10.676205135660851</v>
      </c>
      <c r="AS49">
        <f>_xlfn.RANK.AVG(Table2[[#This Row],[1Y Return vs Nifty Z-Score]],Table2[1Y Return vs Nifty Z-Score])</f>
        <v>71</v>
      </c>
      <c r="AT49">
        <f>_xlfn.RANK.AVG(Table2[[#This Row],[6M Return vs Nifty Z-Score]],Table2[6M Return vs Nifty Z-Score])</f>
        <v>7</v>
      </c>
      <c r="AU49">
        <f>_xlfn.RANK.AVG(Table2[[#This Row],[Sharpe Ratio Z-Score]],Table2[Sharpe Ratio Z-Score])</f>
        <v>153</v>
      </c>
      <c r="AV49">
        <f>(Table2[[#This Row],[Rank 1Y]]+Table2[[#This Row],[Rank 6M]]+Table2[[#This Row],[Rank Sharpe]])/3</f>
        <v>77</v>
      </c>
    </row>
    <row r="50" spans="1:48" x14ac:dyDescent="0.3">
      <c r="A50" t="s">
        <v>65</v>
      </c>
      <c r="B50" t="s">
        <v>66</v>
      </c>
      <c r="C50" t="s">
        <v>3140</v>
      </c>
      <c r="D50" t="s">
        <v>62</v>
      </c>
      <c r="E50">
        <v>347552.74465076497</v>
      </c>
      <c r="F50">
        <v>2899.45</v>
      </c>
      <c r="G50">
        <v>68.905965275941298</v>
      </c>
      <c r="H50">
        <f>(Table2[[#This Row],[1Y Return vs Nifty]]-AVERAGE(Table2[1Y Return vs Nifty]))/_xlfn.STDEV.P(Table2[1Y Return vs Nifty])</f>
        <v>0.87569916834479844</v>
      </c>
      <c r="I50">
        <v>-1.4531769595723101</v>
      </c>
      <c r="J50">
        <f>(Table2[[#This Row],[1M Return vs Nifty]]-AVERAGE(Table2[1M Return vs Nifty]))/_xlfn.STDEV.P(Table2[1M Return vs Nifty])</f>
        <v>-4.6542728801516678E-2</v>
      </c>
      <c r="K50">
        <v>22.584990798353701</v>
      </c>
      <c r="L50">
        <f>(Table2[[#This Row],[6M Return vs Nifty]]-AVERAGE(Table2[6M Return vs Nifty]))/_xlfn.STDEV.P(Table2[6M Return vs Nifty])</f>
        <v>0.56930165826066681</v>
      </c>
      <c r="M50">
        <v>5.6826951437913102</v>
      </c>
      <c r="N50">
        <f>(Table2[[#This Row],[1W Return vs Nifty]]-AVERAGE(Table2[1W Return vs Nifty]))/_xlfn.STDEV.P(Table2[1W Return vs Nifty])</f>
        <v>0.56781591663094888</v>
      </c>
      <c r="O50">
        <v>2883.16</v>
      </c>
      <c r="P50">
        <v>2890.2374304289501</v>
      </c>
      <c r="Q50">
        <v>2516.9244817628201</v>
      </c>
      <c r="R50">
        <v>55.835209370498902</v>
      </c>
      <c r="S50" s="1">
        <f>(Table2[[#This Row],[Close Price]]-Table2[[#This Row],[20D EMA]])/Table2[[#This Row],[20D EMA]]</f>
        <v>5.6500506388823249E-3</v>
      </c>
      <c r="T50" s="1">
        <f>(Table2[[#This Row],[Close Price]]-Table2[[#This Row],[50D EMA]])/Table2[[#This Row],[50D EMA]]</f>
        <v>3.1874784659758661E-3</v>
      </c>
      <c r="U50" s="1">
        <f>(Table2[[#This Row],[Close Price]]-Table2[[#This Row],[200D EMA]])/Table2[[#This Row],[200D EMA]]</f>
        <v>0.15198132522802751</v>
      </c>
      <c r="V50">
        <v>1.34827043359076</v>
      </c>
      <c r="W50">
        <v>2822.1</v>
      </c>
      <c r="X50">
        <v>2908</v>
      </c>
      <c r="Y50">
        <v>2804.5</v>
      </c>
      <c r="Z50">
        <v>2971.75</v>
      </c>
      <c r="AA50">
        <v>2780</v>
      </c>
      <c r="AB50">
        <v>2971.75</v>
      </c>
      <c r="AC50" s="1">
        <f>(Table2[[#This Row],[Close Price]]/Table2[[#This Row],[Day Low]])-1</f>
        <v>2.7408667304489542E-2</v>
      </c>
      <c r="AD50" s="1">
        <f>(Table2[[#This Row],[Day High]]/Table2[[#This Row],[Close Price]])-1</f>
        <v>2.9488351239028709E-3</v>
      </c>
      <c r="AE50" s="1">
        <f>(Table2[[#This Row],[Close Price]]/Table2[[#This Row],[Current Week Low]])-1</f>
        <v>3.3856302371189084E-2</v>
      </c>
      <c r="AF50" s="1">
        <f>(Table2[[#This Row],[Current Week High]]/Table2[[#This Row],[Close Price]])-1</f>
        <v>2.4935763679318601E-2</v>
      </c>
      <c r="AG50" s="1">
        <f>(Table2[[#This Row],[Close Price]]/Table2[[#This Row],[Current Month Low]])-1</f>
        <v>4.2967625899280604E-2</v>
      </c>
      <c r="AH50" s="1">
        <f>(Table2[[#This Row],[Current Month High]]/Table2[[#This Row],[Close Price]])-1</f>
        <v>2.4935763679318601E-2</v>
      </c>
      <c r="AI50">
        <v>11.1279725465174</v>
      </c>
      <c r="AJ50">
        <v>96.766312646330206</v>
      </c>
      <c r="AK50" t="str">
        <f>IF(AND(Table2[[#This Row],[20D EMA]]&gt;Table2[[#This Row],[50D EMA]],Table2[[#This Row],[50D EMA]]&gt;Table2[[#This Row],[200D EMA]]),"Uptrend","Downtrend/NoTrend")</f>
        <v>Downtrend/NoTrend</v>
      </c>
      <c r="AL50">
        <v>0.12</v>
      </c>
      <c r="AM50" t="s">
        <v>3180</v>
      </c>
      <c r="AN50">
        <v>-2.19</v>
      </c>
      <c r="AO50" t="s">
        <v>3179</v>
      </c>
      <c r="AP50">
        <v>0.182629016316573</v>
      </c>
      <c r="AQ50">
        <f>(Table2[[#This Row],[Sharpe Ratio]]-AVERAGE(Table2[Sharpe Ratio]))/_xlfn.STDEV.P(Table2[Sharpe Ratio])</f>
        <v>1.4512975371514958</v>
      </c>
      <c r="AR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">
        <f>_xlfn.RANK.AVG(Table2[[#This Row],[1Y Return vs Nifty Z-Score]],Table2[1Y Return vs Nifty Z-Score])</f>
        <v>114</v>
      </c>
      <c r="AT50">
        <f>_xlfn.RANK.AVG(Table2[[#This Row],[6M Return vs Nifty Z-Score]],Table2[6M Return vs Nifty Z-Score])</f>
        <v>139</v>
      </c>
      <c r="AU50">
        <f>_xlfn.RANK.AVG(Table2[[#This Row],[Sharpe Ratio Z-Score]],Table2[Sharpe Ratio Z-Score])</f>
        <v>55</v>
      </c>
      <c r="AV50">
        <f>(Table2[[#This Row],[Rank 1Y]]+Table2[[#This Row],[Rank 6M]]+Table2[[#This Row],[Rank Sharpe]])/3</f>
        <v>102.66666666666667</v>
      </c>
    </row>
    <row r="51" spans="1:48" x14ac:dyDescent="0.3">
      <c r="A51" t="s">
        <v>1259</v>
      </c>
      <c r="B51" t="s">
        <v>1260</v>
      </c>
      <c r="C51" t="s">
        <v>3148</v>
      </c>
      <c r="D51" t="s">
        <v>291</v>
      </c>
      <c r="E51">
        <v>9238.7175327000004</v>
      </c>
      <c r="F51">
        <v>2141.5</v>
      </c>
      <c r="G51">
        <v>104.470023528558</v>
      </c>
      <c r="H51">
        <f>(Table2[[#This Row],[1Y Return vs Nifty]]-AVERAGE(Table2[1Y Return vs Nifty]))/_xlfn.STDEV.P(Table2[1Y Return vs Nifty])</f>
        <v>1.51563176386842</v>
      </c>
      <c r="I51">
        <v>-2.1278718974644599</v>
      </c>
      <c r="J51">
        <f>(Table2[[#This Row],[1M Return vs Nifty]]-AVERAGE(Table2[1M Return vs Nifty]))/_xlfn.STDEV.P(Table2[1M Return vs Nifty])</f>
        <v>-0.12130041783922887</v>
      </c>
      <c r="K51">
        <v>58.174568014230097</v>
      </c>
      <c r="L51">
        <f>(Table2[[#This Row],[6M Return vs Nifty]]-AVERAGE(Table2[6M Return vs Nifty]))/_xlfn.STDEV.P(Table2[6M Return vs Nifty])</f>
        <v>1.7859283559552377</v>
      </c>
      <c r="M51">
        <v>6.2978763556933197</v>
      </c>
      <c r="N51">
        <f>(Table2[[#This Row],[1W Return vs Nifty]]-AVERAGE(Table2[1W Return vs Nifty]))/_xlfn.STDEV.P(Table2[1W Return vs Nifty])</f>
        <v>0.71017871731242188</v>
      </c>
      <c r="O51">
        <v>2101.25</v>
      </c>
      <c r="P51">
        <v>2046.2310289321199</v>
      </c>
      <c r="Q51">
        <v>1630.2399592225499</v>
      </c>
      <c r="R51">
        <v>56.589143311102397</v>
      </c>
      <c r="S51" s="1">
        <f>(Table2[[#This Row],[Close Price]]-Table2[[#This Row],[20D EMA]])/Table2[[#This Row],[20D EMA]]</f>
        <v>1.9155264723378942E-2</v>
      </c>
      <c r="T51" s="1">
        <f>(Table2[[#This Row],[Close Price]]-Table2[[#This Row],[50D EMA]])/Table2[[#This Row],[50D EMA]]</f>
        <v>4.655826723417382E-2</v>
      </c>
      <c r="U51" s="1">
        <f>(Table2[[#This Row],[Close Price]]-Table2[[#This Row],[200D EMA]])/Table2[[#This Row],[200D EMA]]</f>
        <v>0.31361029883064967</v>
      </c>
      <c r="V51">
        <v>0.45870758251928101</v>
      </c>
      <c r="W51">
        <v>2075.65</v>
      </c>
      <c r="X51">
        <v>2157.9</v>
      </c>
      <c r="Y51">
        <v>2054</v>
      </c>
      <c r="Z51">
        <v>2178.8000000000002</v>
      </c>
      <c r="AA51">
        <v>2054</v>
      </c>
      <c r="AB51">
        <v>2178.8000000000002</v>
      </c>
      <c r="AC51" s="1">
        <f>(Table2[[#This Row],[Close Price]]/Table2[[#This Row],[Day Low]])-1</f>
        <v>3.1725001806662823E-2</v>
      </c>
      <c r="AD51" s="1">
        <f>(Table2[[#This Row],[Day High]]/Table2[[#This Row],[Close Price]])-1</f>
        <v>7.6581835162270462E-3</v>
      </c>
      <c r="AE51" s="1">
        <f>(Table2[[#This Row],[Close Price]]/Table2[[#This Row],[Current Week Low]])-1</f>
        <v>4.2599805258033197E-2</v>
      </c>
      <c r="AF51" s="1">
        <f>(Table2[[#This Row],[Current Week High]]/Table2[[#This Row],[Close Price]])-1</f>
        <v>1.7417697875321103E-2</v>
      </c>
      <c r="AG51" s="1">
        <f>(Table2[[#This Row],[Close Price]]/Table2[[#This Row],[Current Month Low]])-1</f>
        <v>4.2599805258033197E-2</v>
      </c>
      <c r="AH51" s="1">
        <f>(Table2[[#This Row],[Current Month High]]/Table2[[#This Row],[Close Price]])-1</f>
        <v>1.7417697875321103E-2</v>
      </c>
      <c r="AI51">
        <v>12.386177912678001</v>
      </c>
      <c r="AJ51">
        <v>141.13275532034601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0.19</v>
      </c>
      <c r="AM51" t="s">
        <v>3180</v>
      </c>
      <c r="AN51">
        <v>-3.28</v>
      </c>
      <c r="AO51" t="s">
        <v>3179</v>
      </c>
      <c r="AP51">
        <v>0.102993974155942</v>
      </c>
      <c r="AQ51">
        <f>(Table2[[#This Row],[Sharpe Ratio]]-AVERAGE(Table2[Sharpe Ratio]))/_xlfn.STDEV.P(Table2[Sharpe Ratio])</f>
        <v>0.49826260770423231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4.3887010270010833</v>
      </c>
      <c r="AS51">
        <f>_xlfn.RANK.AVG(Table2[[#This Row],[1Y Return vs Nifty Z-Score]],Table2[1Y Return vs Nifty Z-Score])</f>
        <v>52</v>
      </c>
      <c r="AT51">
        <f>_xlfn.RANK.AVG(Table2[[#This Row],[6M Return vs Nifty Z-Score]],Table2[6M Return vs Nifty Z-Score])</f>
        <v>38</v>
      </c>
      <c r="AU51">
        <f>_xlfn.RANK.AVG(Table2[[#This Row],[Sharpe Ratio Z-Score]],Table2[Sharpe Ratio Z-Score])</f>
        <v>221</v>
      </c>
      <c r="AV51">
        <f>(Table2[[#This Row],[Rank 1Y]]+Table2[[#This Row],[Rank 6M]]+Table2[[#This Row],[Rank Sharpe]])/3</f>
        <v>103.66666666666667</v>
      </c>
    </row>
    <row r="52" spans="1:48" x14ac:dyDescent="0.3">
      <c r="A52" t="s">
        <v>1533</v>
      </c>
      <c r="B52" t="s">
        <v>1534</v>
      </c>
      <c r="C52" t="s">
        <v>3136</v>
      </c>
      <c r="D52" t="s">
        <v>237</v>
      </c>
      <c r="E52">
        <v>6550.8688972999998</v>
      </c>
      <c r="F52">
        <v>339.5</v>
      </c>
      <c r="G52">
        <v>8.7585142189156002</v>
      </c>
      <c r="H52">
        <f>(Table2[[#This Row],[1Y Return vs Nifty]]-AVERAGE(Table2[1Y Return vs Nifty]))/_xlfn.STDEV.P(Table2[1Y Return vs Nifty])</f>
        <v>-0.20658211113264799</v>
      </c>
      <c r="I52">
        <v>4.7192727998861201</v>
      </c>
      <c r="J52">
        <f>(Table2[[#This Row],[1M Return vs Nifty]]-AVERAGE(Table2[1M Return vs Nifty]))/_xlfn.STDEV.P(Table2[1M Return vs Nifty])</f>
        <v>0.63737833507973596</v>
      </c>
      <c r="K52">
        <v>39.910494290761903</v>
      </c>
      <c r="L52">
        <f>(Table2[[#This Row],[6M Return vs Nifty]]-AVERAGE(Table2[6M Return vs Nifty]))/_xlfn.STDEV.P(Table2[6M Return vs Nifty])</f>
        <v>1.1615725349841255</v>
      </c>
      <c r="M52">
        <v>6.1987550103617997</v>
      </c>
      <c r="N52">
        <f>(Table2[[#This Row],[1W Return vs Nifty]]-AVERAGE(Table2[1W Return vs Nifty]))/_xlfn.STDEV.P(Table2[1W Return vs Nifty])</f>
        <v>0.68724044797698192</v>
      </c>
      <c r="O52">
        <v>294.31</v>
      </c>
      <c r="P52">
        <v>288.49755990431601</v>
      </c>
      <c r="Q52">
        <v>255.393890176241</v>
      </c>
      <c r="R52">
        <v>79.744204981468897</v>
      </c>
      <c r="S52" s="1">
        <f>(Table2[[#This Row],[Close Price]]-Table2[[#This Row],[20D EMA]])/Table2[[#This Row],[20D EMA]]</f>
        <v>0.1535455811899018</v>
      </c>
      <c r="T52" s="1">
        <f>(Table2[[#This Row],[Close Price]]-Table2[[#This Row],[50D EMA]])/Table2[[#This Row],[50D EMA]]</f>
        <v>0.17678638291637414</v>
      </c>
      <c r="U52" s="1">
        <f>(Table2[[#This Row],[Close Price]]-Table2[[#This Row],[200D EMA]])/Table2[[#This Row],[200D EMA]]</f>
        <v>0.32931919305398988</v>
      </c>
      <c r="V52">
        <v>1.42912875966108</v>
      </c>
      <c r="W52">
        <v>308</v>
      </c>
      <c r="X52">
        <v>349.55</v>
      </c>
      <c r="Y52">
        <v>285.45</v>
      </c>
      <c r="Z52">
        <v>349.55</v>
      </c>
      <c r="AA52">
        <v>285.45</v>
      </c>
      <c r="AB52">
        <v>349.55</v>
      </c>
      <c r="AC52" s="1">
        <f>(Table2[[#This Row],[Close Price]]/Table2[[#This Row],[Day Low]])-1</f>
        <v>0.10227272727272729</v>
      </c>
      <c r="AD52" s="1">
        <f>(Table2[[#This Row],[Day High]]/Table2[[#This Row],[Close Price]])-1</f>
        <v>2.9602356406480235E-2</v>
      </c>
      <c r="AE52" s="1">
        <f>(Table2[[#This Row],[Close Price]]/Table2[[#This Row],[Current Week Low]])-1</f>
        <v>0.18935014888772117</v>
      </c>
      <c r="AF52" s="1">
        <f>(Table2[[#This Row],[Current Week High]]/Table2[[#This Row],[Close Price]])-1</f>
        <v>2.9602356406480235E-2</v>
      </c>
      <c r="AG52" s="1">
        <f>(Table2[[#This Row],[Close Price]]/Table2[[#This Row],[Current Month Low]])-1</f>
        <v>0.18935014888772117</v>
      </c>
      <c r="AH52" s="1">
        <f>(Table2[[#This Row],[Current Month High]]/Table2[[#This Row],[Close Price]])-1</f>
        <v>2.9602356406480235E-2</v>
      </c>
      <c r="AI52">
        <v>2.9602356406480199</v>
      </c>
      <c r="AJ52">
        <v>86.487228783301205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0.53</v>
      </c>
      <c r="AM52" t="s">
        <v>3180</v>
      </c>
      <c r="AN52">
        <v>12.7</v>
      </c>
      <c r="AO52" t="s">
        <v>3180</v>
      </c>
      <c r="AP52">
        <v>0.156010114975561</v>
      </c>
      <c r="AQ52">
        <f>(Table2[[#This Row],[Sharpe Ratio]]-AVERAGE(Table2[Sharpe Ratio]))/_xlfn.STDEV.P(Table2[Sharpe Ratio])</f>
        <v>1.1327349788455177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3.4123441857537129</v>
      </c>
      <c r="AS52">
        <f>_xlfn.RANK.AVG(Table2[[#This Row],[1Y Return vs Nifty Z-Score]],Table2[1Y Return vs Nifty Z-Score])</f>
        <v>365</v>
      </c>
      <c r="AT52">
        <f>_xlfn.RANK.AVG(Table2[[#This Row],[6M Return vs Nifty Z-Score]],Table2[6M Return vs Nifty Z-Score])</f>
        <v>77</v>
      </c>
      <c r="AU52">
        <f>_xlfn.RANK.AVG(Table2[[#This Row],[Sharpe Ratio Z-Score]],Table2[Sharpe Ratio Z-Score])</f>
        <v>93</v>
      </c>
      <c r="AV52">
        <f>(Table2[[#This Row],[Rank 1Y]]+Table2[[#This Row],[Rank 6M]]+Table2[[#This Row],[Rank Sharpe]])/3</f>
        <v>178.33333333333334</v>
      </c>
    </row>
    <row r="53" spans="1:48" x14ac:dyDescent="0.3">
      <c r="A53" t="s">
        <v>797</v>
      </c>
      <c r="B53" t="s">
        <v>798</v>
      </c>
      <c r="C53" t="s">
        <v>3138</v>
      </c>
      <c r="D53" t="s">
        <v>51</v>
      </c>
      <c r="E53">
        <v>19611.09901749</v>
      </c>
      <c r="F53">
        <v>1252.5</v>
      </c>
      <c r="G53">
        <v>187.214731989641</v>
      </c>
      <c r="H53">
        <f>(Table2[[#This Row],[1Y Return vs Nifty]]-AVERAGE(Table2[1Y Return vs Nifty]))/_xlfn.STDEV.P(Table2[1Y Return vs Nifty])</f>
        <v>3.0045236016678984</v>
      </c>
      <c r="I53">
        <v>17.7071460496078</v>
      </c>
      <c r="J53">
        <f>(Table2[[#This Row],[1M Return vs Nifty]]-AVERAGE(Table2[1M Return vs Nifty]))/_xlfn.STDEV.P(Table2[1M Return vs Nifty])</f>
        <v>2.0764633720851857</v>
      </c>
      <c r="K53">
        <v>77.072358660905095</v>
      </c>
      <c r="L53">
        <f>(Table2[[#This Row],[6M Return vs Nifty]]-AVERAGE(Table2[6M Return vs Nifty]))/_xlfn.STDEV.P(Table2[6M Return vs Nifty])</f>
        <v>2.4319477365375697</v>
      </c>
      <c r="M53">
        <v>13.4639290582182</v>
      </c>
      <c r="N53">
        <f>(Table2[[#This Row],[1W Return vs Nifty]]-AVERAGE(Table2[1W Return vs Nifty]))/_xlfn.STDEV.P(Table2[1W Return vs Nifty])</f>
        <v>2.3685182647903149</v>
      </c>
      <c r="O53">
        <v>1168.81</v>
      </c>
      <c r="P53">
        <v>1094.61932890561</v>
      </c>
      <c r="Q53">
        <v>835.46002657045301</v>
      </c>
      <c r="R53">
        <v>64.552541775201206</v>
      </c>
      <c r="S53" s="1">
        <f>(Table2[[#This Row],[Close Price]]-Table2[[#This Row],[20D EMA]])/Table2[[#This Row],[20D EMA]]</f>
        <v>7.1602741249647134E-2</v>
      </c>
      <c r="T53" s="1">
        <f>(Table2[[#This Row],[Close Price]]-Table2[[#This Row],[50D EMA]])/Table2[[#This Row],[50D EMA]]</f>
        <v>0.14423340327110573</v>
      </c>
      <c r="U53" s="1">
        <f>(Table2[[#This Row],[Close Price]]-Table2[[#This Row],[200D EMA]])/Table2[[#This Row],[200D EMA]]</f>
        <v>0.49917405999840336</v>
      </c>
      <c r="V53">
        <v>0.51602028206536699</v>
      </c>
      <c r="W53">
        <v>1226.75</v>
      </c>
      <c r="X53">
        <v>1254.8499999999999</v>
      </c>
      <c r="Y53">
        <v>1193.5999999999999</v>
      </c>
      <c r="Z53">
        <v>1296.6500000000001</v>
      </c>
      <c r="AA53">
        <v>1193.5999999999999</v>
      </c>
      <c r="AB53">
        <v>1296.6500000000001</v>
      </c>
      <c r="AC53" s="1">
        <f>(Table2[[#This Row],[Close Price]]/Table2[[#This Row],[Day Low]])-1</f>
        <v>2.0990421846341922E-2</v>
      </c>
      <c r="AD53" s="1">
        <f>(Table2[[#This Row],[Day High]]/Table2[[#This Row],[Close Price]])-1</f>
        <v>1.8762475049900473E-3</v>
      </c>
      <c r="AE53" s="1">
        <f>(Table2[[#This Row],[Close Price]]/Table2[[#This Row],[Current Week Low]])-1</f>
        <v>4.934651474530849E-2</v>
      </c>
      <c r="AF53" s="1">
        <f>(Table2[[#This Row],[Current Week High]]/Table2[[#This Row],[Close Price]])-1</f>
        <v>3.5249500998004057E-2</v>
      </c>
      <c r="AG53" s="1">
        <f>(Table2[[#This Row],[Close Price]]/Table2[[#This Row],[Current Month Low]])-1</f>
        <v>4.934651474530849E-2</v>
      </c>
      <c r="AH53" s="1">
        <f>(Table2[[#This Row],[Current Month High]]/Table2[[#This Row],[Close Price]])-1</f>
        <v>3.5249500998004057E-2</v>
      </c>
      <c r="AI53">
        <v>3.5249500998004</v>
      </c>
      <c r="AJ53">
        <v>219.556065824722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0.34</v>
      </c>
      <c r="AM53" t="s">
        <v>3180</v>
      </c>
      <c r="AN53">
        <v>4.95</v>
      </c>
      <c r="AO53" t="s">
        <v>3180</v>
      </c>
      <c r="AP53">
        <v>7.9430167237384997E-2</v>
      </c>
      <c r="AQ53">
        <f>(Table2[[#This Row],[Sharpe Ratio]]-AVERAGE(Table2[Sharpe Ratio]))/_xlfn.STDEV.P(Table2[Sharpe Ratio])</f>
        <v>0.2162619902017279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10.097714965282698</v>
      </c>
      <c r="AS53">
        <f>_xlfn.RANK.AVG(Table2[[#This Row],[1Y Return vs Nifty Z-Score]],Table2[1Y Return vs Nifty Z-Score])</f>
        <v>14</v>
      </c>
      <c r="AT53">
        <f>_xlfn.RANK.AVG(Table2[[#This Row],[6M Return vs Nifty Z-Score]],Table2[6M Return vs Nifty Z-Score])</f>
        <v>19</v>
      </c>
      <c r="AU53">
        <f>_xlfn.RANK.AVG(Table2[[#This Row],[Sharpe Ratio Z-Score]],Table2[Sharpe Ratio Z-Score])</f>
        <v>282</v>
      </c>
      <c r="AV53">
        <f>(Table2[[#This Row],[Rank 1Y]]+Table2[[#This Row],[Rank 6M]]+Table2[[#This Row],[Rank Sharpe]])/3</f>
        <v>105</v>
      </c>
    </row>
    <row r="54" spans="1:48" x14ac:dyDescent="0.3">
      <c r="A54" t="s">
        <v>129</v>
      </c>
      <c r="B54" t="s">
        <v>130</v>
      </c>
      <c r="C54" t="s">
        <v>3145</v>
      </c>
      <c r="D54" t="s">
        <v>131</v>
      </c>
      <c r="E54">
        <v>209315.51676841499</v>
      </c>
      <c r="F54">
        <v>286.35000000000002</v>
      </c>
      <c r="G54">
        <v>82.1173382373712</v>
      </c>
      <c r="H54">
        <f>(Table2[[#This Row],[1Y Return vs Nifty]]-AVERAGE(Table2[1Y Return vs Nifty]))/_xlfn.STDEV.P(Table2[1Y Return vs Nifty])</f>
        <v>1.1134219875344893</v>
      </c>
      <c r="I54">
        <v>5.2687028189330496</v>
      </c>
      <c r="J54">
        <f>(Table2[[#This Row],[1M Return vs Nifty]]-AVERAGE(Table2[1M Return vs Nifty]))/_xlfn.STDEV.P(Table2[1M Return vs Nifty])</f>
        <v>0.69825639448865406</v>
      </c>
      <c r="K54">
        <v>15.7762803429285</v>
      </c>
      <c r="L54">
        <f>(Table2[[#This Row],[6M Return vs Nifty]]-AVERAGE(Table2[6M Return vs Nifty]))/_xlfn.STDEV.P(Table2[6M Return vs Nifty])</f>
        <v>0.33654646516870873</v>
      </c>
      <c r="M54">
        <v>5.7148781437150298</v>
      </c>
      <c r="N54">
        <f>(Table2[[#This Row],[1W Return vs Nifty]]-AVERAGE(Table2[1W Return vs Nifty]))/_xlfn.STDEV.P(Table2[1W Return vs Nifty])</f>
        <v>0.57526357906736636</v>
      </c>
      <c r="O54">
        <v>282.43</v>
      </c>
      <c r="P54">
        <v>285.59308383157997</v>
      </c>
      <c r="Q54">
        <v>258.30327915380599</v>
      </c>
      <c r="R54">
        <v>57.069034577694197</v>
      </c>
      <c r="S54" s="1">
        <f>(Table2[[#This Row],[Close Price]]-Table2[[#This Row],[20D EMA]])/Table2[[#This Row],[20D EMA]]</f>
        <v>1.3879545374075049E-2</v>
      </c>
      <c r="T54" s="1">
        <f>(Table2[[#This Row],[Close Price]]-Table2[[#This Row],[50D EMA]])/Table2[[#This Row],[50D EMA]]</f>
        <v>2.6503308772925917E-3</v>
      </c>
      <c r="U54" s="1">
        <f>(Table2[[#This Row],[Close Price]]-Table2[[#This Row],[200D EMA]])/Table2[[#This Row],[200D EMA]]</f>
        <v>0.10858058379310659</v>
      </c>
      <c r="V54">
        <v>0.94120027805081397</v>
      </c>
      <c r="W54">
        <v>277.14999999999998</v>
      </c>
      <c r="X54">
        <v>287.2</v>
      </c>
      <c r="Y54">
        <v>277.14999999999998</v>
      </c>
      <c r="Z54">
        <v>289</v>
      </c>
      <c r="AA54">
        <v>277.14999999999998</v>
      </c>
      <c r="AB54">
        <v>290.25</v>
      </c>
      <c r="AC54" s="1">
        <f>(Table2[[#This Row],[Close Price]]/Table2[[#This Row],[Day Low]])-1</f>
        <v>3.3195020746888071E-2</v>
      </c>
      <c r="AD54" s="1">
        <f>(Table2[[#This Row],[Day High]]/Table2[[#This Row],[Close Price]])-1</f>
        <v>2.9683953204120428E-3</v>
      </c>
      <c r="AE54" s="1">
        <f>(Table2[[#This Row],[Close Price]]/Table2[[#This Row],[Current Week Low]])-1</f>
        <v>3.3195020746888071E-2</v>
      </c>
      <c r="AF54" s="1">
        <f>(Table2[[#This Row],[Current Week High]]/Table2[[#This Row],[Close Price]])-1</f>
        <v>9.2544089401080942E-3</v>
      </c>
      <c r="AG54" s="1">
        <f>(Table2[[#This Row],[Close Price]]/Table2[[#This Row],[Current Month Low]])-1</f>
        <v>3.3195020746888071E-2</v>
      </c>
      <c r="AH54" s="1">
        <f>(Table2[[#This Row],[Current Month High]]/Table2[[#This Row],[Close Price]])-1</f>
        <v>1.3619696176008222E-2</v>
      </c>
      <c r="AI54">
        <v>18.9104243059193</v>
      </c>
      <c r="AJ54">
        <v>110.55147058823501</v>
      </c>
      <c r="AK54" t="str">
        <f>IF(AND(Table2[[#This Row],[20D EMA]]&gt;Table2[[#This Row],[50D EMA]],Table2[[#This Row],[50D EMA]]&gt;Table2[[#This Row],[200D EMA]]),"Uptrend","Downtrend/NoTrend")</f>
        <v>Downtrend/NoTrend</v>
      </c>
      <c r="AL54">
        <v>0</v>
      </c>
      <c r="AM54" t="s">
        <v>3181</v>
      </c>
      <c r="AN54">
        <v>-0.28000000000000003</v>
      </c>
      <c r="AO54" t="s">
        <v>3179</v>
      </c>
      <c r="AP54">
        <v>0.20046065993385001</v>
      </c>
      <c r="AQ54">
        <f>(Table2[[#This Row],[Sharpe Ratio]]-AVERAGE(Table2[Sharpe Ratio]))/_xlfn.STDEV.P(Table2[Sharpe Ratio])</f>
        <v>1.6646983059040457</v>
      </c>
      <c r="AR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">
        <f>_xlfn.RANK.AVG(Table2[[#This Row],[1Y Return vs Nifty Z-Score]],Table2[1Y Return vs Nifty Z-Score])</f>
        <v>81</v>
      </c>
      <c r="AT54">
        <f>_xlfn.RANK.AVG(Table2[[#This Row],[6M Return vs Nifty Z-Score]],Table2[6M Return vs Nifty Z-Score])</f>
        <v>207</v>
      </c>
      <c r="AU54">
        <f>_xlfn.RANK.AVG(Table2[[#This Row],[Sharpe Ratio Z-Score]],Table2[Sharpe Ratio Z-Score])</f>
        <v>28</v>
      </c>
      <c r="AV54">
        <f>(Table2[[#This Row],[Rank 1Y]]+Table2[[#This Row],[Rank 6M]]+Table2[[#This Row],[Rank Sharpe]])/3</f>
        <v>105.33333333333333</v>
      </c>
    </row>
    <row r="55" spans="1:48" x14ac:dyDescent="0.3">
      <c r="A55" t="s">
        <v>229</v>
      </c>
      <c r="B55" t="s">
        <v>230</v>
      </c>
      <c r="C55" t="s">
        <v>3145</v>
      </c>
      <c r="D55" t="s">
        <v>173</v>
      </c>
      <c r="E55">
        <v>107735.48330558999</v>
      </c>
      <c r="F55">
        <v>704.85</v>
      </c>
      <c r="G55">
        <v>61.251176493093404</v>
      </c>
      <c r="H55">
        <f>(Table2[[#This Row],[1Y Return vs Nifty]]-AVERAGE(Table2[1Y Return vs Nifty]))/_xlfn.STDEV.P(Table2[1Y Return vs Nifty])</f>
        <v>0.73796042044381804</v>
      </c>
      <c r="I55">
        <v>2.9733640989202299</v>
      </c>
      <c r="J55">
        <f>(Table2[[#This Row],[1M Return vs Nifty]]-AVERAGE(Table2[1M Return vs Nifty]))/_xlfn.STDEV.P(Table2[1M Return vs Nifty])</f>
        <v>0.44392779554729361</v>
      </c>
      <c r="K55">
        <v>21.292217915946601</v>
      </c>
      <c r="L55">
        <f>(Table2[[#This Row],[6M Return vs Nifty]]-AVERAGE(Table2[6M Return vs Nifty]))/_xlfn.STDEV.P(Table2[6M Return vs Nifty])</f>
        <v>0.52510832622832082</v>
      </c>
      <c r="M55">
        <v>2.6617970134901601</v>
      </c>
      <c r="N55">
        <f>(Table2[[#This Row],[1W Return vs Nifty]]-AVERAGE(Table2[1W Return vs Nifty]))/_xlfn.STDEV.P(Table2[1W Return vs Nifty])</f>
        <v>-0.13126836956406029</v>
      </c>
      <c r="O55">
        <v>744.01</v>
      </c>
      <c r="P55">
        <v>743.56127907915197</v>
      </c>
      <c r="Q55">
        <v>644.17007018074401</v>
      </c>
      <c r="R55">
        <v>31.0986406190681</v>
      </c>
      <c r="S55" s="1">
        <f>(Table2[[#This Row],[Close Price]]-Table2[[#This Row],[20D EMA]])/Table2[[#This Row],[20D EMA]]</f>
        <v>-5.2633701159930601E-2</v>
      </c>
      <c r="T55" s="1">
        <f>(Table2[[#This Row],[Close Price]]-Table2[[#This Row],[50D EMA]])/Table2[[#This Row],[50D EMA]]</f>
        <v>-5.206198892859662E-2</v>
      </c>
      <c r="U55" s="1">
        <f>(Table2[[#This Row],[Close Price]]-Table2[[#This Row],[200D EMA]])/Table2[[#This Row],[200D EMA]]</f>
        <v>9.4198617148154959E-2</v>
      </c>
      <c r="V55">
        <v>1.0888465186218399</v>
      </c>
      <c r="W55">
        <v>702.65</v>
      </c>
      <c r="X55">
        <v>717.4</v>
      </c>
      <c r="Y55">
        <v>702.65</v>
      </c>
      <c r="Z55">
        <v>723.25</v>
      </c>
      <c r="AA55">
        <v>702.65</v>
      </c>
      <c r="AB55">
        <v>726</v>
      </c>
      <c r="AC55" s="1">
        <f>(Table2[[#This Row],[Close Price]]/Table2[[#This Row],[Day Low]])-1</f>
        <v>3.131004056073472E-3</v>
      </c>
      <c r="AD55" s="1">
        <f>(Table2[[#This Row],[Day High]]/Table2[[#This Row],[Close Price]])-1</f>
        <v>1.7805206781584593E-2</v>
      </c>
      <c r="AE55" s="1">
        <f>(Table2[[#This Row],[Close Price]]/Table2[[#This Row],[Current Week Low]])-1</f>
        <v>3.131004056073472E-3</v>
      </c>
      <c r="AF55" s="1">
        <f>(Table2[[#This Row],[Current Week High]]/Table2[[#This Row],[Close Price]])-1</f>
        <v>2.6104845002482779E-2</v>
      </c>
      <c r="AG55" s="1">
        <f>(Table2[[#This Row],[Close Price]]/Table2[[#This Row],[Current Month Low]])-1</f>
        <v>3.131004056073472E-3</v>
      </c>
      <c r="AH55" s="1">
        <f>(Table2[[#This Row],[Current Month High]]/Table2[[#This Row],[Close Price]])-1</f>
        <v>3.0006384337093017E-2</v>
      </c>
      <c r="AI55">
        <v>24.0973256721288</v>
      </c>
      <c r="AJ55">
        <v>90.012131014961597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0.05</v>
      </c>
      <c r="AM55" t="s">
        <v>3180</v>
      </c>
      <c r="AN55">
        <v>-13.94</v>
      </c>
      <c r="AO55" t="s">
        <v>3179</v>
      </c>
      <c r="AP55">
        <v>0.185676488832793</v>
      </c>
      <c r="AQ55">
        <f>(Table2[[#This Row],[Sharpe Ratio]]-AVERAGE(Table2[Sharpe Ratio]))/_xlfn.STDEV.P(Table2[Sharpe Ratio])</f>
        <v>1.4877682625468549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3.0634964352022274</v>
      </c>
      <c r="AS55">
        <f>_xlfn.RANK.AVG(Table2[[#This Row],[1Y Return vs Nifty Z-Score]],Table2[1Y Return vs Nifty Z-Score])</f>
        <v>123</v>
      </c>
      <c r="AT55">
        <f>_xlfn.RANK.AVG(Table2[[#This Row],[6M Return vs Nifty Z-Score]],Table2[6M Return vs Nifty Z-Score])</f>
        <v>154</v>
      </c>
      <c r="AU55">
        <f>_xlfn.RANK.AVG(Table2[[#This Row],[Sharpe Ratio Z-Score]],Table2[Sharpe Ratio Z-Score])</f>
        <v>44</v>
      </c>
      <c r="AV55">
        <f>(Table2[[#This Row],[Rank 1Y]]+Table2[[#This Row],[Rank 6M]]+Table2[[#This Row],[Rank Sharpe]])/3</f>
        <v>107</v>
      </c>
    </row>
    <row r="56" spans="1:48" x14ac:dyDescent="0.3">
      <c r="A56" t="s">
        <v>703</v>
      </c>
      <c r="B56" t="s">
        <v>704</v>
      </c>
      <c r="C56" t="s">
        <v>3143</v>
      </c>
      <c r="D56" t="s">
        <v>705</v>
      </c>
      <c r="E56">
        <v>25487.614644900001</v>
      </c>
      <c r="F56">
        <v>359.15</v>
      </c>
      <c r="G56">
        <v>99.191580939813804</v>
      </c>
      <c r="H56">
        <f>(Table2[[#This Row],[1Y Return vs Nifty]]-AVERAGE(Table2[1Y Return vs Nifty]))/_xlfn.STDEV.P(Table2[1Y Return vs Nifty])</f>
        <v>1.4206525170641278</v>
      </c>
      <c r="I56">
        <v>20.764704051132</v>
      </c>
      <c r="J56">
        <f>(Table2[[#This Row],[1M Return vs Nifty]]-AVERAGE(Table2[1M Return vs Nifty]))/_xlfn.STDEV.P(Table2[1M Return vs Nifty])</f>
        <v>2.4152475506160358</v>
      </c>
      <c r="K56">
        <v>74.071778238297298</v>
      </c>
      <c r="L56">
        <f>(Table2[[#This Row],[6M Return vs Nifty]]-AVERAGE(Table2[6M Return vs Nifty]))/_xlfn.STDEV.P(Table2[6M Return vs Nifty])</f>
        <v>2.329373147674632</v>
      </c>
      <c r="M56">
        <v>-1.20920884532033</v>
      </c>
      <c r="N56">
        <f>(Table2[[#This Row],[1W Return vs Nifty]]-AVERAGE(Table2[1W Return vs Nifty]))/_xlfn.STDEV.P(Table2[1W Return vs Nifty])</f>
        <v>-1.0270812208876685</v>
      </c>
      <c r="O56">
        <v>338.93</v>
      </c>
      <c r="P56">
        <v>319.28126981230298</v>
      </c>
      <c r="Q56">
        <v>256.05156659497197</v>
      </c>
      <c r="R56">
        <v>66.375532324583801</v>
      </c>
      <c r="S56" s="1">
        <f>(Table2[[#This Row],[Close Price]]-Table2[[#This Row],[20D EMA]])/Table2[[#This Row],[20D EMA]]</f>
        <v>5.9658336529666803E-2</v>
      </c>
      <c r="T56" s="1">
        <f>(Table2[[#This Row],[Close Price]]-Table2[[#This Row],[50D EMA]])/Table2[[#This Row],[50D EMA]]</f>
        <v>0.12487024438087073</v>
      </c>
      <c r="U56" s="1">
        <f>(Table2[[#This Row],[Close Price]]-Table2[[#This Row],[200D EMA]])/Table2[[#This Row],[200D EMA]]</f>
        <v>0.40264714946310554</v>
      </c>
      <c r="V56">
        <v>1.41004224870937</v>
      </c>
      <c r="W56">
        <v>353.35</v>
      </c>
      <c r="X56">
        <v>373.6</v>
      </c>
      <c r="Y56">
        <v>334.9</v>
      </c>
      <c r="Z56">
        <v>373.6</v>
      </c>
      <c r="AA56">
        <v>334.9</v>
      </c>
      <c r="AB56">
        <v>373.6</v>
      </c>
      <c r="AC56" s="1">
        <f>(Table2[[#This Row],[Close Price]]/Table2[[#This Row],[Day Low]])-1</f>
        <v>1.6414320079241485E-2</v>
      </c>
      <c r="AD56" s="1">
        <f>(Table2[[#This Row],[Day High]]/Table2[[#This Row],[Close Price]])-1</f>
        <v>4.023388556313523E-2</v>
      </c>
      <c r="AE56" s="1">
        <f>(Table2[[#This Row],[Close Price]]/Table2[[#This Row],[Current Week Low]])-1</f>
        <v>7.2409674529710477E-2</v>
      </c>
      <c r="AF56" s="1">
        <f>(Table2[[#This Row],[Current Week High]]/Table2[[#This Row],[Close Price]])-1</f>
        <v>4.023388556313523E-2</v>
      </c>
      <c r="AG56" s="1">
        <f>(Table2[[#This Row],[Close Price]]/Table2[[#This Row],[Current Month Low]])-1</f>
        <v>7.2409674529710477E-2</v>
      </c>
      <c r="AH56" s="1">
        <f>(Table2[[#This Row],[Current Month High]]/Table2[[#This Row],[Close Price]])-1</f>
        <v>4.023388556313523E-2</v>
      </c>
      <c r="AI56">
        <v>5.2485034108311401</v>
      </c>
      <c r="AJ56">
        <v>129.488817891373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0.12</v>
      </c>
      <c r="AM56" t="s">
        <v>3180</v>
      </c>
      <c r="AN56">
        <v>11.42</v>
      </c>
      <c r="AO56" t="s">
        <v>3180</v>
      </c>
      <c r="AP56">
        <v>9.2197344677619003E-2</v>
      </c>
      <c r="AQ56">
        <f>(Table2[[#This Row],[Sharpe Ratio]]-AVERAGE(Table2[Sharpe Ratio]))/_xlfn.STDEV.P(Table2[Sharpe Ratio])</f>
        <v>0.36905359702289392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5.5072455914900207</v>
      </c>
      <c r="AS56">
        <f>_xlfn.RANK.AVG(Table2[[#This Row],[1Y Return vs Nifty Z-Score]],Table2[1Y Return vs Nifty Z-Score])</f>
        <v>59</v>
      </c>
      <c r="AT56">
        <f>_xlfn.RANK.AVG(Table2[[#This Row],[6M Return vs Nifty Z-Score]],Table2[6M Return vs Nifty Z-Score])</f>
        <v>20</v>
      </c>
      <c r="AU56">
        <f>_xlfn.RANK.AVG(Table2[[#This Row],[Sharpe Ratio Z-Score]],Table2[Sharpe Ratio Z-Score])</f>
        <v>247</v>
      </c>
      <c r="AV56">
        <f>(Table2[[#This Row],[Rank 1Y]]+Table2[[#This Row],[Rank 6M]]+Table2[[#This Row],[Rank Sharpe]])/3</f>
        <v>108.66666666666667</v>
      </c>
    </row>
    <row r="57" spans="1:48" x14ac:dyDescent="0.3">
      <c r="A57" t="s">
        <v>523</v>
      </c>
      <c r="B57" t="s">
        <v>524</v>
      </c>
      <c r="C57" t="s">
        <v>3145</v>
      </c>
      <c r="D57" t="s">
        <v>309</v>
      </c>
      <c r="E57">
        <v>39366.092515299999</v>
      </c>
      <c r="F57">
        <v>1496.35</v>
      </c>
      <c r="G57">
        <v>172.07838079975801</v>
      </c>
      <c r="H57">
        <f>(Table2[[#This Row],[1Y Return vs Nifty]]-AVERAGE(Table2[1Y Return vs Nifty]))/_xlfn.STDEV.P(Table2[1Y Return vs Nifty])</f>
        <v>2.7321631068420249</v>
      </c>
      <c r="I57">
        <v>-5.1200952389345602</v>
      </c>
      <c r="J57">
        <f>(Table2[[#This Row],[1M Return vs Nifty]]-AVERAGE(Table2[1M Return vs Nifty]))/_xlfn.STDEV.P(Table2[1M Return vs Nifty])</f>
        <v>-0.45284537175848161</v>
      </c>
      <c r="K57">
        <v>8.4820358370319102</v>
      </c>
      <c r="L57">
        <f>(Table2[[#This Row],[6M Return vs Nifty]]-AVERAGE(Table2[6M Return vs Nifty]))/_xlfn.STDEV.P(Table2[6M Return vs Nifty])</f>
        <v>8.7193331481385652E-2</v>
      </c>
      <c r="M57">
        <v>10.2272362976568</v>
      </c>
      <c r="N57">
        <f>(Table2[[#This Row],[1W Return vs Nifty]]-AVERAGE(Table2[1W Return vs Nifty]))/_xlfn.STDEV.P(Table2[1W Return vs Nifty])</f>
        <v>1.619495639547387</v>
      </c>
      <c r="O57">
        <v>1526.49</v>
      </c>
      <c r="P57">
        <v>1688.46861159584</v>
      </c>
      <c r="Q57">
        <v>1581.63037873185</v>
      </c>
      <c r="R57">
        <v>49.6464316343639</v>
      </c>
      <c r="S57" s="1">
        <f>(Table2[[#This Row],[Close Price]]-Table2[[#This Row],[20D EMA]])/Table2[[#This Row],[20D EMA]]</f>
        <v>-1.9744642939030128E-2</v>
      </c>
      <c r="T57" s="1">
        <f>(Table2[[#This Row],[Close Price]]-Table2[[#This Row],[50D EMA]])/Table2[[#This Row],[50D EMA]]</f>
        <v>-0.1137827557328774</v>
      </c>
      <c r="U57" s="1">
        <f>(Table2[[#This Row],[Close Price]]-Table2[[#This Row],[200D EMA]])/Table2[[#This Row],[200D EMA]]</f>
        <v>-5.3919284732143184E-2</v>
      </c>
      <c r="V57">
        <v>0.36085710158091799</v>
      </c>
      <c r="W57">
        <v>1441</v>
      </c>
      <c r="X57">
        <v>1510</v>
      </c>
      <c r="Y57">
        <v>1441</v>
      </c>
      <c r="Z57">
        <v>1548</v>
      </c>
      <c r="AA57">
        <v>1441</v>
      </c>
      <c r="AB57">
        <v>1548</v>
      </c>
      <c r="AC57" s="1">
        <f>(Table2[[#This Row],[Close Price]]/Table2[[#This Row],[Day Low]])-1</f>
        <v>3.8410825815405891E-2</v>
      </c>
      <c r="AD57" s="1">
        <f>(Table2[[#This Row],[Day High]]/Table2[[#This Row],[Close Price]])-1</f>
        <v>9.1221973468773587E-3</v>
      </c>
      <c r="AE57" s="1">
        <f>(Table2[[#This Row],[Close Price]]/Table2[[#This Row],[Current Week Low]])-1</f>
        <v>3.8410825815405891E-2</v>
      </c>
      <c r="AF57" s="1">
        <f>(Table2[[#This Row],[Current Week High]]/Table2[[#This Row],[Close Price]])-1</f>
        <v>3.4517325492030571E-2</v>
      </c>
      <c r="AG57" s="1">
        <f>(Table2[[#This Row],[Close Price]]/Table2[[#This Row],[Current Month Low]])-1</f>
        <v>3.8410825815405891E-2</v>
      </c>
      <c r="AH57" s="1">
        <f>(Table2[[#This Row],[Current Month High]]/Table2[[#This Row],[Close Price]])-1</f>
        <v>3.4517325492030571E-2</v>
      </c>
      <c r="AI57">
        <v>99.114511979149199</v>
      </c>
      <c r="AJ57">
        <v>217.32584031385801</v>
      </c>
      <c r="AK57" t="str">
        <f>IF(AND(Table2[[#This Row],[20D EMA]]&gt;Table2[[#This Row],[50D EMA]],Table2[[#This Row],[50D EMA]]&gt;Table2[[#This Row],[200D EMA]]),"Uptrend","Downtrend/NoTrend")</f>
        <v>Downtrend/NoTrend</v>
      </c>
      <c r="AL57">
        <v>-0.27</v>
      </c>
      <c r="AM57" t="s">
        <v>3179</v>
      </c>
      <c r="AN57">
        <v>-4.33</v>
      </c>
      <c r="AO57" t="s">
        <v>3179</v>
      </c>
      <c r="AP57">
        <v>0.194145300980578</v>
      </c>
      <c r="AQ57">
        <f>(Table2[[#This Row],[Sharpe Ratio]]-AVERAGE(Table2[Sharpe Ratio]))/_xlfn.STDEV.P(Table2[Sharpe Ratio])</f>
        <v>1.5891190444235863</v>
      </c>
      <c r="AR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">
        <f>_xlfn.RANK.AVG(Table2[[#This Row],[1Y Return vs Nifty Z-Score]],Table2[1Y Return vs Nifty Z-Score])</f>
        <v>19</v>
      </c>
      <c r="AT57">
        <f>_xlfn.RANK.AVG(Table2[[#This Row],[6M Return vs Nifty Z-Score]],Table2[6M Return vs Nifty Z-Score])</f>
        <v>282</v>
      </c>
      <c r="AU57">
        <f>_xlfn.RANK.AVG(Table2[[#This Row],[Sharpe Ratio Z-Score]],Table2[Sharpe Ratio Z-Score])</f>
        <v>35</v>
      </c>
      <c r="AV57">
        <f>(Table2[[#This Row],[Rank 1Y]]+Table2[[#This Row],[Rank 6M]]+Table2[[#This Row],[Rank Sharpe]])/3</f>
        <v>112</v>
      </c>
    </row>
    <row r="58" spans="1:48" x14ac:dyDescent="0.3">
      <c r="A58" t="s">
        <v>534</v>
      </c>
      <c r="B58" t="s">
        <v>535</v>
      </c>
      <c r="C58" t="s">
        <v>3145</v>
      </c>
      <c r="D58" t="s">
        <v>242</v>
      </c>
      <c r="E58">
        <v>37913.667479049996</v>
      </c>
      <c r="F58">
        <v>9438.7000000000007</v>
      </c>
      <c r="G58">
        <v>58.405142216259598</v>
      </c>
      <c r="H58">
        <f>(Table2[[#This Row],[1Y Return vs Nifty]]-AVERAGE(Table2[1Y Return vs Nifty]))/_xlfn.STDEV.P(Table2[1Y Return vs Nifty])</f>
        <v>0.68674944534118199</v>
      </c>
      <c r="I58">
        <v>4.3485740458757496</v>
      </c>
      <c r="J58">
        <f>(Table2[[#This Row],[1M Return vs Nifty]]-AVERAGE(Table2[1M Return vs Nifty]))/_xlfn.STDEV.P(Table2[1M Return vs Nifty])</f>
        <v>0.59630409452658606</v>
      </c>
      <c r="K58">
        <v>15.094276317548699</v>
      </c>
      <c r="L58">
        <f>(Table2[[#This Row],[6M Return vs Nifty]]-AVERAGE(Table2[6M Return vs Nifty]))/_xlfn.STDEV.P(Table2[6M Return vs Nifty])</f>
        <v>0.31323221503926113</v>
      </c>
      <c r="M58">
        <v>4.0841925287649401</v>
      </c>
      <c r="N58">
        <f>(Table2[[#This Row],[1W Return vs Nifty]]-AVERAGE(Table2[1W Return vs Nifty]))/_xlfn.STDEV.P(Table2[1W Return vs Nifty])</f>
        <v>0.19789676960722444</v>
      </c>
      <c r="O58">
        <v>9773.24</v>
      </c>
      <c r="P58">
        <v>9587.8695153162607</v>
      </c>
      <c r="Q58">
        <v>8107.9504322024704</v>
      </c>
      <c r="R58">
        <v>40.134002908609297</v>
      </c>
      <c r="S58" s="1">
        <f>(Table2[[#This Row],[Close Price]]-Table2[[#This Row],[20D EMA]])/Table2[[#This Row],[20D EMA]]</f>
        <v>-3.4230204108361105E-2</v>
      </c>
      <c r="T58" s="1">
        <f>(Table2[[#This Row],[Close Price]]-Table2[[#This Row],[50D EMA]])/Table2[[#This Row],[50D EMA]]</f>
        <v>-1.5558150335480402E-2</v>
      </c>
      <c r="U58" s="1">
        <f>(Table2[[#This Row],[Close Price]]-Table2[[#This Row],[200D EMA]])/Table2[[#This Row],[200D EMA]]</f>
        <v>0.16412897179442193</v>
      </c>
      <c r="V58">
        <v>0.74766569777921499</v>
      </c>
      <c r="W58">
        <v>9330</v>
      </c>
      <c r="X58">
        <v>9621</v>
      </c>
      <c r="Y58">
        <v>9330</v>
      </c>
      <c r="Z58">
        <v>10000.049999999999</v>
      </c>
      <c r="AA58">
        <v>9330</v>
      </c>
      <c r="AB58">
        <v>10263.200000000001</v>
      </c>
      <c r="AC58" s="1">
        <f>(Table2[[#This Row],[Close Price]]/Table2[[#This Row],[Day Low]])-1</f>
        <v>1.1650589496248642E-2</v>
      </c>
      <c r="AD58" s="1">
        <f>(Table2[[#This Row],[Day High]]/Table2[[#This Row],[Close Price]])-1</f>
        <v>1.9314100458749595E-2</v>
      </c>
      <c r="AE58" s="1">
        <f>(Table2[[#This Row],[Close Price]]/Table2[[#This Row],[Current Week Low]])-1</f>
        <v>1.1650589496248642E-2</v>
      </c>
      <c r="AF58" s="1">
        <f>(Table2[[#This Row],[Current Week High]]/Table2[[#This Row],[Close Price]])-1</f>
        <v>5.9473232542617049E-2</v>
      </c>
      <c r="AG58" s="1">
        <f>(Table2[[#This Row],[Close Price]]/Table2[[#This Row],[Current Month Low]])-1</f>
        <v>1.1650589496248642E-2</v>
      </c>
      <c r="AH58" s="1">
        <f>(Table2[[#This Row],[Current Month High]]/Table2[[#This Row],[Close Price]])-1</f>
        <v>8.7353131257482453E-2</v>
      </c>
      <c r="AI58">
        <v>16.541472872323499</v>
      </c>
      <c r="AJ58">
        <v>86.853149621886999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0.19</v>
      </c>
      <c r="AM58" t="s">
        <v>3180</v>
      </c>
      <c r="AN58">
        <v>-6.9</v>
      </c>
      <c r="AO58" t="s">
        <v>3179</v>
      </c>
      <c r="AP58">
        <v>0.27262420885847999</v>
      </c>
      <c r="AQ58">
        <f>(Table2[[#This Row],[Sharpe Ratio]]-AVERAGE(Table2[Sharpe Ratio]))/_xlfn.STDEV.P(Table2[Sharpe Ratio])</f>
        <v>2.5283178996417468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4.3225004241559999</v>
      </c>
      <c r="AS58">
        <f>_xlfn.RANK.AVG(Table2[[#This Row],[1Y Return vs Nifty Z-Score]],Table2[1Y Return vs Nifty Z-Score])</f>
        <v>128</v>
      </c>
      <c r="AT58">
        <f>_xlfn.RANK.AVG(Table2[[#This Row],[6M Return vs Nifty Z-Score]],Table2[6M Return vs Nifty Z-Score])</f>
        <v>212</v>
      </c>
      <c r="AU58">
        <f>_xlfn.RANK.AVG(Table2[[#This Row],[Sharpe Ratio Z-Score]],Table2[Sharpe Ratio Z-Score])</f>
        <v>2</v>
      </c>
      <c r="AV58">
        <f>(Table2[[#This Row],[Rank 1Y]]+Table2[[#This Row],[Rank 6M]]+Table2[[#This Row],[Rank Sharpe]])/3</f>
        <v>114</v>
      </c>
    </row>
    <row r="59" spans="1:48" x14ac:dyDescent="0.3">
      <c r="A59" t="s">
        <v>1626</v>
      </c>
      <c r="B59" t="s">
        <v>1627</v>
      </c>
      <c r="C59" t="s">
        <v>3135</v>
      </c>
      <c r="D59" t="s">
        <v>955</v>
      </c>
      <c r="E59">
        <v>5785.0575295799999</v>
      </c>
      <c r="F59">
        <v>673.8</v>
      </c>
      <c r="G59">
        <v>92.572222262015003</v>
      </c>
      <c r="H59">
        <f>(Table2[[#This Row],[1Y Return vs Nifty]]-AVERAGE(Table2[1Y Return vs Nifty]))/_xlfn.STDEV.P(Table2[1Y Return vs Nifty])</f>
        <v>1.3015450926724268</v>
      </c>
      <c r="I59">
        <v>-2.21657194400305</v>
      </c>
      <c r="J59">
        <f>(Table2[[#This Row],[1M Return vs Nifty]]-AVERAGE(Table2[1M Return vs Nifty]))/_xlfn.STDEV.P(Table2[1M Return vs Nifty])</f>
        <v>-0.13112857887075938</v>
      </c>
      <c r="K59">
        <v>140.58368844177201</v>
      </c>
      <c r="L59">
        <f>(Table2[[#This Row],[6M Return vs Nifty]]-AVERAGE(Table2[6M Return vs Nifty]))/_xlfn.STDEV.P(Table2[6M Return vs Nifty])</f>
        <v>4.6030771924676408</v>
      </c>
      <c r="M59">
        <v>5.1052549433625902</v>
      </c>
      <c r="N59">
        <f>(Table2[[#This Row],[1W Return vs Nifty]]-AVERAGE(Table2[1W Return vs Nifty]))/_xlfn.STDEV.P(Table2[1W Return vs Nifty])</f>
        <v>0.43418699141566125</v>
      </c>
      <c r="O59">
        <v>673.71</v>
      </c>
      <c r="P59">
        <v>645.36851682189103</v>
      </c>
      <c r="Q59">
        <v>469.97856031827598</v>
      </c>
      <c r="R59">
        <v>51.225744567599897</v>
      </c>
      <c r="S59" s="1">
        <f>(Table2[[#This Row],[Close Price]]-Table2[[#This Row],[20D EMA]])/Table2[[#This Row],[20D EMA]]</f>
        <v>1.3358863605990431E-4</v>
      </c>
      <c r="T59" s="1">
        <f>(Table2[[#This Row],[Close Price]]-Table2[[#This Row],[50D EMA]])/Table2[[#This Row],[50D EMA]]</f>
        <v>4.4054648525650726E-2</v>
      </c>
      <c r="U59" s="1">
        <f>(Table2[[#This Row],[Close Price]]-Table2[[#This Row],[200D EMA]])/Table2[[#This Row],[200D EMA]]</f>
        <v>0.43368242062721601</v>
      </c>
      <c r="V59">
        <v>0.13580791318532301</v>
      </c>
      <c r="W59">
        <v>655</v>
      </c>
      <c r="X59">
        <v>683.95</v>
      </c>
      <c r="Y59">
        <v>655</v>
      </c>
      <c r="Z59">
        <v>698.8</v>
      </c>
      <c r="AA59">
        <v>655</v>
      </c>
      <c r="AB59">
        <v>704</v>
      </c>
      <c r="AC59" s="1">
        <f>(Table2[[#This Row],[Close Price]]/Table2[[#This Row],[Day Low]])-1</f>
        <v>2.8702290076335846E-2</v>
      </c>
      <c r="AD59" s="1">
        <f>(Table2[[#This Row],[Day High]]/Table2[[#This Row],[Close Price]])-1</f>
        <v>1.5063817156426351E-2</v>
      </c>
      <c r="AE59" s="1">
        <f>(Table2[[#This Row],[Close Price]]/Table2[[#This Row],[Current Week Low]])-1</f>
        <v>2.8702290076335846E-2</v>
      </c>
      <c r="AF59" s="1">
        <f>(Table2[[#This Row],[Current Week High]]/Table2[[#This Row],[Close Price]])-1</f>
        <v>3.710299792223215E-2</v>
      </c>
      <c r="AG59" s="1">
        <f>(Table2[[#This Row],[Close Price]]/Table2[[#This Row],[Current Month Low]])-1</f>
        <v>2.8702290076335846E-2</v>
      </c>
      <c r="AH59" s="1">
        <f>(Table2[[#This Row],[Current Month High]]/Table2[[#This Row],[Close Price]])-1</f>
        <v>4.4820421490056495E-2</v>
      </c>
      <c r="AI59">
        <v>29.682398337785699</v>
      </c>
      <c r="AJ59">
        <v>212.23354958294701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0.31</v>
      </c>
      <c r="AM59" t="s">
        <v>3180</v>
      </c>
      <c r="AN59">
        <v>-5.58</v>
      </c>
      <c r="AO59" t="s">
        <v>3179</v>
      </c>
      <c r="AP59">
        <v>8.0366968999050006E-2</v>
      </c>
      <c r="AQ59">
        <f>(Table2[[#This Row],[Sharpe Ratio]]-AVERAGE(Table2[Sharpe Ratio]))/_xlfn.STDEV.P(Table2[Sharpe Ratio])</f>
        <v>0.22747319542760847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6.4351538931125774</v>
      </c>
      <c r="AS59">
        <f>_xlfn.RANK.AVG(Table2[[#This Row],[1Y Return vs Nifty Z-Score]],Table2[1Y Return vs Nifty Z-Score])</f>
        <v>68</v>
      </c>
      <c r="AT59">
        <f>_xlfn.RANK.AVG(Table2[[#This Row],[6M Return vs Nifty Z-Score]],Table2[6M Return vs Nifty Z-Score])</f>
        <v>3</v>
      </c>
      <c r="AU59">
        <f>_xlfn.RANK.AVG(Table2[[#This Row],[Sharpe Ratio Z-Score]],Table2[Sharpe Ratio Z-Score])</f>
        <v>277</v>
      </c>
      <c r="AV59">
        <f>(Table2[[#This Row],[Rank 1Y]]+Table2[[#This Row],[Rank 6M]]+Table2[[#This Row],[Rank Sharpe]])/3</f>
        <v>116</v>
      </c>
    </row>
    <row r="60" spans="1:48" x14ac:dyDescent="0.3">
      <c r="A60" t="s">
        <v>515</v>
      </c>
      <c r="B60" t="s">
        <v>516</v>
      </c>
      <c r="C60" t="s">
        <v>3134</v>
      </c>
      <c r="D60" t="s">
        <v>517</v>
      </c>
      <c r="E60">
        <v>40192.401787725001</v>
      </c>
      <c r="F60">
        <v>1036.45</v>
      </c>
      <c r="G60">
        <v>69.978977878887306</v>
      </c>
      <c r="H60">
        <f>(Table2[[#This Row],[1Y Return vs Nifty]]-AVERAGE(Table2[1Y Return vs Nifty]))/_xlfn.STDEV.P(Table2[1Y Return vs Nifty])</f>
        <v>0.89500674385137813</v>
      </c>
      <c r="I60">
        <v>5.8950660196928899</v>
      </c>
      <c r="J60">
        <f>(Table2[[#This Row],[1M Return vs Nifty]]-AVERAGE(Table2[1M Return vs Nifty]))/_xlfn.STDEV.P(Table2[1M Return vs Nifty])</f>
        <v>0.76765882032181676</v>
      </c>
      <c r="K60">
        <v>27.426513142319099</v>
      </c>
      <c r="L60">
        <f>(Table2[[#This Row],[6M Return vs Nifty]]-AVERAGE(Table2[6M Return vs Nifty]))/_xlfn.STDEV.P(Table2[6M Return vs Nifty])</f>
        <v>0.73480869155370199</v>
      </c>
      <c r="M60">
        <v>4.2181635154567596</v>
      </c>
      <c r="N60">
        <f>(Table2[[#This Row],[1W Return vs Nifty]]-AVERAGE(Table2[1W Return vs Nifty]))/_xlfn.STDEV.P(Table2[1W Return vs Nifty])</f>
        <v>0.22889980498364579</v>
      </c>
      <c r="O60">
        <v>1049.05</v>
      </c>
      <c r="P60">
        <v>1044.85325302403</v>
      </c>
      <c r="Q60">
        <v>898.78834854069396</v>
      </c>
      <c r="R60">
        <v>46.275213190212</v>
      </c>
      <c r="S60" s="1">
        <f>(Table2[[#This Row],[Close Price]]-Table2[[#This Row],[20D EMA]])/Table2[[#This Row],[20D EMA]]</f>
        <v>-1.201086697488195E-2</v>
      </c>
      <c r="T60" s="1">
        <f>(Table2[[#This Row],[Close Price]]-Table2[[#This Row],[50D EMA]])/Table2[[#This Row],[50D EMA]]</f>
        <v>-8.0425198464082071E-3</v>
      </c>
      <c r="U60" s="1">
        <f>(Table2[[#This Row],[Close Price]]-Table2[[#This Row],[200D EMA]])/Table2[[#This Row],[200D EMA]]</f>
        <v>0.15316359149828615</v>
      </c>
      <c r="V60">
        <v>1.0676978771738399</v>
      </c>
      <c r="W60">
        <v>1011.75</v>
      </c>
      <c r="X60">
        <v>1049.3</v>
      </c>
      <c r="Y60">
        <v>1011.75</v>
      </c>
      <c r="Z60">
        <v>1099.8</v>
      </c>
      <c r="AA60">
        <v>1011.75</v>
      </c>
      <c r="AB60">
        <v>1099.8</v>
      </c>
      <c r="AC60" s="1">
        <f>(Table2[[#This Row],[Close Price]]/Table2[[#This Row],[Day Low]])-1</f>
        <v>2.4413145539906145E-2</v>
      </c>
      <c r="AD60" s="1">
        <f>(Table2[[#This Row],[Day High]]/Table2[[#This Row],[Close Price]])-1</f>
        <v>1.239808963288147E-2</v>
      </c>
      <c r="AE60" s="1">
        <f>(Table2[[#This Row],[Close Price]]/Table2[[#This Row],[Current Week Low]])-1</f>
        <v>2.4413145539906145E-2</v>
      </c>
      <c r="AF60" s="1">
        <f>(Table2[[#This Row],[Current Week High]]/Table2[[#This Row],[Close Price]])-1</f>
        <v>6.112209947416658E-2</v>
      </c>
      <c r="AG60" s="1">
        <f>(Table2[[#This Row],[Close Price]]/Table2[[#This Row],[Current Month Low]])-1</f>
        <v>2.4413145539906145E-2</v>
      </c>
      <c r="AH60" s="1">
        <f>(Table2[[#This Row],[Current Month High]]/Table2[[#This Row],[Close Price]])-1</f>
        <v>6.112209947416658E-2</v>
      </c>
      <c r="AI60">
        <v>17.2270731824979</v>
      </c>
      <c r="AJ60">
        <v>100.048253232966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-0.1</v>
      </c>
      <c r="AM60" t="s">
        <v>3179</v>
      </c>
      <c r="AN60">
        <v>-3.07</v>
      </c>
      <c r="AO60" t="s">
        <v>3179</v>
      </c>
      <c r="AP60">
        <v>0.141659009262978</v>
      </c>
      <c r="AQ60">
        <f>(Table2[[#This Row],[Sharpe Ratio]]-AVERAGE(Table2[Sharpe Ratio]))/_xlfn.STDEV.P(Table2[Sharpe Ratio])</f>
        <v>0.96098765945948894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3.5873617201700316</v>
      </c>
      <c r="AS60">
        <f>_xlfn.RANK.AVG(Table2[[#This Row],[1Y Return vs Nifty Z-Score]],Table2[1Y Return vs Nifty Z-Score])</f>
        <v>113</v>
      </c>
      <c r="AT60">
        <f>_xlfn.RANK.AVG(Table2[[#This Row],[6M Return vs Nifty Z-Score]],Table2[6M Return vs Nifty Z-Score])</f>
        <v>116</v>
      </c>
      <c r="AU60">
        <f>_xlfn.RANK.AVG(Table2[[#This Row],[Sharpe Ratio Z-Score]],Table2[Sharpe Ratio Z-Score])</f>
        <v>120</v>
      </c>
      <c r="AV60">
        <f>(Table2[[#This Row],[Rank 1Y]]+Table2[[#This Row],[Rank 6M]]+Table2[[#This Row],[Rank Sharpe]])/3</f>
        <v>116.33333333333333</v>
      </c>
    </row>
    <row r="61" spans="1:48" x14ac:dyDescent="0.3">
      <c r="A61" t="s">
        <v>532</v>
      </c>
      <c r="B61" t="s">
        <v>533</v>
      </c>
      <c r="C61" t="s">
        <v>3144</v>
      </c>
      <c r="D61" t="s">
        <v>304</v>
      </c>
      <c r="E61">
        <v>38182.666131600003</v>
      </c>
      <c r="F61">
        <v>1857</v>
      </c>
      <c r="G61">
        <v>66.126960531523594</v>
      </c>
      <c r="H61">
        <f>(Table2[[#This Row],[1Y Return vs Nifty]]-AVERAGE(Table2[1Y Return vs Nifty]))/_xlfn.STDEV.P(Table2[1Y Return vs Nifty])</f>
        <v>0.82569430932574006</v>
      </c>
      <c r="I61">
        <v>-7.2546005705542598</v>
      </c>
      <c r="J61">
        <f>(Table2[[#This Row],[1M Return vs Nifty]]-AVERAGE(Table2[1M Return vs Nifty]))/_xlfn.STDEV.P(Table2[1M Return vs Nifty])</f>
        <v>-0.68935327609979391</v>
      </c>
      <c r="K61">
        <v>20.6174928409636</v>
      </c>
      <c r="L61">
        <f>(Table2[[#This Row],[6M Return vs Nifty]]-AVERAGE(Table2[6M Return vs Nifty]))/_xlfn.STDEV.P(Table2[6M Return vs Nifty])</f>
        <v>0.50204290640473004</v>
      </c>
      <c r="M61">
        <v>2.3969567774912202</v>
      </c>
      <c r="N61">
        <f>(Table2[[#This Row],[1W Return vs Nifty]]-AVERAGE(Table2[1W Return vs Nifty]))/_xlfn.STDEV.P(Table2[1W Return vs Nifty])</f>
        <v>-0.19255664853048135</v>
      </c>
      <c r="O61">
        <v>1906.62</v>
      </c>
      <c r="P61">
        <v>1886.2009306750101</v>
      </c>
      <c r="Q61">
        <v>1591.53894309106</v>
      </c>
      <c r="R61">
        <v>42.9075460476244</v>
      </c>
      <c r="S61" s="1">
        <f>(Table2[[#This Row],[Close Price]]-Table2[[#This Row],[20D EMA]])/Table2[[#This Row],[20D EMA]]</f>
        <v>-2.6025112502753509E-2</v>
      </c>
      <c r="T61" s="1">
        <f>(Table2[[#This Row],[Close Price]]-Table2[[#This Row],[50D EMA]])/Table2[[#This Row],[50D EMA]]</f>
        <v>-1.5481346764345009E-2</v>
      </c>
      <c r="U61" s="1">
        <f>(Table2[[#This Row],[Close Price]]-Table2[[#This Row],[200D EMA]])/Table2[[#This Row],[200D EMA]]</f>
        <v>0.16679520036962842</v>
      </c>
      <c r="V61">
        <v>0.57850981359837905</v>
      </c>
      <c r="W61">
        <v>1806</v>
      </c>
      <c r="X61">
        <v>1873.65</v>
      </c>
      <c r="Y61">
        <v>1806</v>
      </c>
      <c r="Z61">
        <v>1909</v>
      </c>
      <c r="AA61">
        <v>1806</v>
      </c>
      <c r="AB61">
        <v>1925</v>
      </c>
      <c r="AC61" s="1">
        <f>(Table2[[#This Row],[Close Price]]/Table2[[#This Row],[Day Low]])-1</f>
        <v>2.8239202657807327E-2</v>
      </c>
      <c r="AD61" s="1">
        <f>(Table2[[#This Row],[Day High]]/Table2[[#This Row],[Close Price]])-1</f>
        <v>8.9660743134087895E-3</v>
      </c>
      <c r="AE61" s="1">
        <f>(Table2[[#This Row],[Close Price]]/Table2[[#This Row],[Current Week Low]])-1</f>
        <v>2.8239202657807327E-2</v>
      </c>
      <c r="AF61" s="1">
        <f>(Table2[[#This Row],[Current Week High]]/Table2[[#This Row],[Close Price]])-1</f>
        <v>2.8002154011847136E-2</v>
      </c>
      <c r="AG61" s="1">
        <f>(Table2[[#This Row],[Close Price]]/Table2[[#This Row],[Current Month Low]])-1</f>
        <v>2.8239202657807327E-2</v>
      </c>
      <c r="AH61" s="1">
        <f>(Table2[[#This Row],[Current Month High]]/Table2[[#This Row],[Close Price]])-1</f>
        <v>3.6618201400107742E-2</v>
      </c>
      <c r="AI61">
        <v>18.4464189553042</v>
      </c>
      <c r="AJ61">
        <v>105.97859242415799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0.11</v>
      </c>
      <c r="AM61" t="s">
        <v>3180</v>
      </c>
      <c r="AN61">
        <v>-8.18</v>
      </c>
      <c r="AO61" t="s">
        <v>3179</v>
      </c>
      <c r="AP61">
        <v>0.166942020841582</v>
      </c>
      <c r="AQ61">
        <f>(Table2[[#This Row],[Sharpe Ratio]]-AVERAGE(Table2[Sharpe Ratio]))/_xlfn.STDEV.P(Table2[Sharpe Ratio])</f>
        <v>1.2635629140493747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1.7093902051495697</v>
      </c>
      <c r="AS61">
        <f>_xlfn.RANK.AVG(Table2[[#This Row],[1Y Return vs Nifty Z-Score]],Table2[1Y Return vs Nifty Z-Score])</f>
        <v>117</v>
      </c>
      <c r="AT61">
        <f>_xlfn.RANK.AVG(Table2[[#This Row],[6M Return vs Nifty Z-Score]],Table2[6M Return vs Nifty Z-Score])</f>
        <v>160</v>
      </c>
      <c r="AU61">
        <f>_xlfn.RANK.AVG(Table2[[#This Row],[Sharpe Ratio Z-Score]],Table2[Sharpe Ratio Z-Score])</f>
        <v>73</v>
      </c>
      <c r="AV61">
        <f>(Table2[[#This Row],[Rank 1Y]]+Table2[[#This Row],[Rank 6M]]+Table2[[#This Row],[Rank Sharpe]])/3</f>
        <v>116.66666666666667</v>
      </c>
    </row>
    <row r="62" spans="1:48" x14ac:dyDescent="0.3">
      <c r="A62" t="s">
        <v>1525</v>
      </c>
      <c r="B62" t="s">
        <v>1526</v>
      </c>
      <c r="C62" t="s">
        <v>3137</v>
      </c>
      <c r="D62" t="s">
        <v>46</v>
      </c>
      <c r="E62">
        <v>6588.1564705999999</v>
      </c>
      <c r="F62">
        <v>482.6</v>
      </c>
      <c r="G62">
        <v>45.194146100614702</v>
      </c>
      <c r="H62">
        <f>(Table2[[#This Row],[1Y Return vs Nifty]]-AVERAGE(Table2[1Y Return vs Nifty]))/_xlfn.STDEV.P(Table2[1Y Return vs Nifty])</f>
        <v>0.44903340703964517</v>
      </c>
      <c r="I62">
        <v>-8.3981724382694001</v>
      </c>
      <c r="J62">
        <f>(Table2[[#This Row],[1M Return vs Nifty]]-AVERAGE(Table2[1M Return vs Nifty]))/_xlfn.STDEV.P(Table2[1M Return vs Nifty])</f>
        <v>-0.81606356437616745</v>
      </c>
      <c r="K62">
        <v>22.262968807619998</v>
      </c>
      <c r="L62">
        <f>(Table2[[#This Row],[6M Return vs Nifty]]-AVERAGE(Table2[6M Return vs Nifty]))/_xlfn.STDEV.P(Table2[6M Return vs Nifty])</f>
        <v>0.55829336364691107</v>
      </c>
      <c r="M62">
        <v>-4.9251259299120997</v>
      </c>
      <c r="N62">
        <f>(Table2[[#This Row],[1W Return vs Nifty]]-AVERAGE(Table2[1W Return vs Nifty]))/_xlfn.STDEV.P(Table2[1W Return vs Nifty])</f>
        <v>-1.8870040420463916</v>
      </c>
      <c r="O62">
        <v>517.96</v>
      </c>
      <c r="P62">
        <v>534.169629783966</v>
      </c>
      <c r="Q62">
        <v>458.53602367794002</v>
      </c>
      <c r="R62">
        <v>29.433711341565399</v>
      </c>
      <c r="S62" s="1">
        <f>(Table2[[#This Row],[Close Price]]-Table2[[#This Row],[20D EMA]])/Table2[[#This Row],[20D EMA]]</f>
        <v>-6.826781990887329E-2</v>
      </c>
      <c r="T62" s="1">
        <f>(Table2[[#This Row],[Close Price]]-Table2[[#This Row],[50D EMA]])/Table2[[#This Row],[50D EMA]]</f>
        <v>-9.6541673110135937E-2</v>
      </c>
      <c r="U62" s="1">
        <f>(Table2[[#This Row],[Close Price]]-Table2[[#This Row],[200D EMA]])/Table2[[#This Row],[200D EMA]]</f>
        <v>5.2480012647734109E-2</v>
      </c>
      <c r="V62">
        <v>0.97136332166017003</v>
      </c>
      <c r="W62">
        <v>472.85</v>
      </c>
      <c r="X62">
        <v>489.25</v>
      </c>
      <c r="Y62">
        <v>472.85</v>
      </c>
      <c r="Z62">
        <v>498.55</v>
      </c>
      <c r="AA62">
        <v>472.85</v>
      </c>
      <c r="AB62">
        <v>502.75</v>
      </c>
      <c r="AC62" s="1">
        <f>(Table2[[#This Row],[Close Price]]/Table2[[#This Row],[Day Low]])-1</f>
        <v>2.0619646822459536E-2</v>
      </c>
      <c r="AD62" s="1">
        <f>(Table2[[#This Row],[Day High]]/Table2[[#This Row],[Close Price]])-1</f>
        <v>1.3779527559055094E-2</v>
      </c>
      <c r="AE62" s="1">
        <f>(Table2[[#This Row],[Close Price]]/Table2[[#This Row],[Current Week Low]])-1</f>
        <v>2.0619646822459536E-2</v>
      </c>
      <c r="AF62" s="1">
        <f>(Table2[[#This Row],[Current Week High]]/Table2[[#This Row],[Close Price]])-1</f>
        <v>3.3050145047658575E-2</v>
      </c>
      <c r="AG62" s="1">
        <f>(Table2[[#This Row],[Close Price]]/Table2[[#This Row],[Current Month Low]])-1</f>
        <v>2.0619646822459536E-2</v>
      </c>
      <c r="AH62" s="1">
        <f>(Table2[[#This Row],[Current Month High]]/Table2[[#This Row],[Close Price]])-1</f>
        <v>4.1753004558640727E-2</v>
      </c>
      <c r="AI62">
        <v>28.263572316618301</v>
      </c>
      <c r="AJ62">
        <v>81.462680955066702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-0.09</v>
      </c>
      <c r="AM62" t="s">
        <v>3179</v>
      </c>
      <c r="AN62">
        <v>-13.3</v>
      </c>
      <c r="AO62" t="s">
        <v>3179</v>
      </c>
      <c r="AP62">
        <v>0.19545148566415799</v>
      </c>
      <c r="AQ62">
        <f>(Table2[[#This Row],[Sharpe Ratio]]-AVERAGE(Table2[Sharpe Ratio]))/_xlfn.STDEV.P(Table2[Sharpe Ratio])</f>
        <v>1.6047508516529938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175</v>
      </c>
      <c r="AT62">
        <f>_xlfn.RANK.AVG(Table2[[#This Row],[6M Return vs Nifty Z-Score]],Table2[6M Return vs Nifty Z-Score])</f>
        <v>141</v>
      </c>
      <c r="AU62">
        <f>_xlfn.RANK.AVG(Table2[[#This Row],[Sharpe Ratio Z-Score]],Table2[Sharpe Ratio Z-Score])</f>
        <v>34</v>
      </c>
      <c r="AV62">
        <f>(Table2[[#This Row],[Rank 1Y]]+Table2[[#This Row],[Rank 6M]]+Table2[[#This Row],[Rank Sharpe]])/3</f>
        <v>116.66666666666667</v>
      </c>
    </row>
    <row r="63" spans="1:48" x14ac:dyDescent="0.3">
      <c r="A63" t="s">
        <v>272</v>
      </c>
      <c r="B63" t="s">
        <v>273</v>
      </c>
      <c r="C63" t="s">
        <v>3133</v>
      </c>
      <c r="D63" t="s">
        <v>274</v>
      </c>
      <c r="E63">
        <v>94940.872376230007</v>
      </c>
      <c r="F63">
        <v>10842.8</v>
      </c>
      <c r="G63">
        <v>146.41241633764199</v>
      </c>
      <c r="H63">
        <f>(Table2[[#This Row],[1Y Return vs Nifty]]-AVERAGE(Table2[1Y Return vs Nifty]))/_xlfn.STDEV.P(Table2[1Y Return vs Nifty])</f>
        <v>2.2703348436501978</v>
      </c>
      <c r="I63">
        <v>1.0890383827346</v>
      </c>
      <c r="J63">
        <f>(Table2[[#This Row],[1M Return vs Nifty]]-AVERAGE(Table2[1M Return vs Nifty]))/_xlfn.STDEV.P(Table2[1M Return vs Nifty])</f>
        <v>0.23514034506417253</v>
      </c>
      <c r="K63">
        <v>30.210037398668</v>
      </c>
      <c r="L63">
        <f>(Table2[[#This Row],[6M Return vs Nifty]]-AVERAGE(Table2[6M Return vs Nifty]))/_xlfn.STDEV.P(Table2[6M Return vs Nifty])</f>
        <v>0.82996323366621094</v>
      </c>
      <c r="M63">
        <v>-0.18850571174372599</v>
      </c>
      <c r="N63">
        <f>(Table2[[#This Row],[1W Return vs Nifty]]-AVERAGE(Table2[1W Return vs Nifty]))/_xlfn.STDEV.P(Table2[1W Return vs Nifty])</f>
        <v>-0.79087414247080179</v>
      </c>
      <c r="O63">
        <v>11103.99</v>
      </c>
      <c r="P63">
        <v>11094.373870966399</v>
      </c>
      <c r="Q63">
        <v>9272.6338138734609</v>
      </c>
      <c r="R63">
        <v>45.316596821488197</v>
      </c>
      <c r="S63" s="1">
        <f>(Table2[[#This Row],[Close Price]]-Table2[[#This Row],[20D EMA]])/Table2[[#This Row],[20D EMA]]</f>
        <v>-2.3522175362189673E-2</v>
      </c>
      <c r="T63" s="1">
        <f>(Table2[[#This Row],[Close Price]]-Table2[[#This Row],[50D EMA]])/Table2[[#This Row],[50D EMA]]</f>
        <v>-2.2675806124107682E-2</v>
      </c>
      <c r="U63" s="1">
        <f>(Table2[[#This Row],[Close Price]]-Table2[[#This Row],[200D EMA]])/Table2[[#This Row],[200D EMA]]</f>
        <v>0.16933335421671658</v>
      </c>
      <c r="V63">
        <v>0.53738085646394096</v>
      </c>
      <c r="W63">
        <v>10775</v>
      </c>
      <c r="X63">
        <v>10949.95</v>
      </c>
      <c r="Y63">
        <v>10725.15</v>
      </c>
      <c r="Z63">
        <v>10949.95</v>
      </c>
      <c r="AA63">
        <v>10725.15</v>
      </c>
      <c r="AB63">
        <v>11099</v>
      </c>
      <c r="AC63" s="1">
        <f>(Table2[[#This Row],[Close Price]]/Table2[[#This Row],[Day Low]])-1</f>
        <v>6.2923433874708667E-3</v>
      </c>
      <c r="AD63" s="1">
        <f>(Table2[[#This Row],[Day High]]/Table2[[#This Row],[Close Price]])-1</f>
        <v>9.8821337661860742E-3</v>
      </c>
      <c r="AE63" s="1">
        <f>(Table2[[#This Row],[Close Price]]/Table2[[#This Row],[Current Week Low]])-1</f>
        <v>1.096954354950741E-2</v>
      </c>
      <c r="AF63" s="1">
        <f>(Table2[[#This Row],[Current Week High]]/Table2[[#This Row],[Close Price]])-1</f>
        <v>9.8821337661860742E-3</v>
      </c>
      <c r="AG63" s="1">
        <f>(Table2[[#This Row],[Close Price]]/Table2[[#This Row],[Current Month Low]])-1</f>
        <v>1.096954354950741E-2</v>
      </c>
      <c r="AH63" s="1">
        <f>(Table2[[#This Row],[Current Month High]]/Table2[[#This Row],[Close Price]])-1</f>
        <v>2.3628583022835548E-2</v>
      </c>
      <c r="AI63">
        <v>16.381377503965702</v>
      </c>
      <c r="AJ63">
        <v>175.898218829516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0.02</v>
      </c>
      <c r="AM63" t="s">
        <v>3180</v>
      </c>
      <c r="AN63">
        <v>-5.57</v>
      </c>
      <c r="AO63" t="s">
        <v>3179</v>
      </c>
      <c r="AP63">
        <v>0.10397808731970599</v>
      </c>
      <c r="AQ63">
        <f>(Table2[[#This Row],[Sharpe Ratio]]-AVERAGE(Table2[Sharpe Ratio]))/_xlfn.STDEV.P(Table2[Sharpe Ratio])</f>
        <v>0.51004001365705554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3.0546042935668352</v>
      </c>
      <c r="AS63">
        <f>_xlfn.RANK.AVG(Table2[[#This Row],[1Y Return vs Nifty Z-Score]],Table2[1Y Return vs Nifty Z-Score])</f>
        <v>27</v>
      </c>
      <c r="AT63">
        <f>_xlfn.RANK.AVG(Table2[[#This Row],[6M Return vs Nifty Z-Score]],Table2[6M Return vs Nifty Z-Score])</f>
        <v>109</v>
      </c>
      <c r="AU63">
        <f>_xlfn.RANK.AVG(Table2[[#This Row],[Sharpe Ratio Z-Score]],Table2[Sharpe Ratio Z-Score])</f>
        <v>219</v>
      </c>
      <c r="AV63">
        <f>(Table2[[#This Row],[Rank 1Y]]+Table2[[#This Row],[Rank 6M]]+Table2[[#This Row],[Rank Sharpe]])/3</f>
        <v>118.33333333333333</v>
      </c>
    </row>
    <row r="64" spans="1:48" x14ac:dyDescent="0.3">
      <c r="A64" t="s">
        <v>721</v>
      </c>
      <c r="B64" t="s">
        <v>722</v>
      </c>
      <c r="C64" t="s">
        <v>3145</v>
      </c>
      <c r="D64" t="s">
        <v>117</v>
      </c>
      <c r="E64">
        <v>24233.841499720002</v>
      </c>
      <c r="F64">
        <v>871.6</v>
      </c>
      <c r="G64">
        <v>70.573050294420497</v>
      </c>
      <c r="H64">
        <f>(Table2[[#This Row],[1Y Return vs Nifty]]-AVERAGE(Table2[1Y Return vs Nifty]))/_xlfn.STDEV.P(Table2[1Y Return vs Nifty])</f>
        <v>0.90569636481928817</v>
      </c>
      <c r="I64">
        <v>-5.1877449981999098</v>
      </c>
      <c r="J64">
        <f>(Table2[[#This Row],[1M Return vs Nifty]]-AVERAGE(Table2[1M Return vs Nifty]))/_xlfn.STDEV.P(Table2[1M Return vs Nifty])</f>
        <v>-0.46034111447508619</v>
      </c>
      <c r="K64">
        <v>40.086204128692998</v>
      </c>
      <c r="L64">
        <f>(Table2[[#This Row],[6M Return vs Nifty]]-AVERAGE(Table2[6M Return vs Nifty]))/_xlfn.STDEV.P(Table2[6M Return vs Nifty])</f>
        <v>1.1675791609852681</v>
      </c>
      <c r="M64">
        <v>4.9924665557349002</v>
      </c>
      <c r="N64">
        <f>(Table2[[#This Row],[1W Return vs Nifty]]-AVERAGE(Table2[1W Return vs Nifty]))/_xlfn.STDEV.P(Table2[1W Return vs Nifty])</f>
        <v>0.40808594925707331</v>
      </c>
      <c r="O64">
        <v>858.05</v>
      </c>
      <c r="P64">
        <v>846.74773745469997</v>
      </c>
      <c r="Q64">
        <v>717.29597421678</v>
      </c>
      <c r="R64">
        <v>59.678278361050097</v>
      </c>
      <c r="S64" s="1">
        <f>(Table2[[#This Row],[Close Price]]-Table2[[#This Row],[20D EMA]])/Table2[[#This Row],[20D EMA]]</f>
        <v>1.5791620534933944E-2</v>
      </c>
      <c r="T64" s="1">
        <f>(Table2[[#This Row],[Close Price]]-Table2[[#This Row],[50D EMA]])/Table2[[#This Row],[50D EMA]]</f>
        <v>2.935025562631588E-2</v>
      </c>
      <c r="U64" s="1">
        <f>(Table2[[#This Row],[Close Price]]-Table2[[#This Row],[200D EMA]])/Table2[[#This Row],[200D EMA]]</f>
        <v>0.21511904615344532</v>
      </c>
      <c r="V64">
        <v>0.357535292074384</v>
      </c>
      <c r="W64">
        <v>835.05</v>
      </c>
      <c r="X64">
        <v>875</v>
      </c>
      <c r="Y64">
        <v>817.45</v>
      </c>
      <c r="Z64">
        <v>875</v>
      </c>
      <c r="AA64">
        <v>817.45</v>
      </c>
      <c r="AB64">
        <v>875</v>
      </c>
      <c r="AC64" s="1">
        <f>(Table2[[#This Row],[Close Price]]/Table2[[#This Row],[Day Low]])-1</f>
        <v>4.3769834141668351E-2</v>
      </c>
      <c r="AD64" s="1">
        <f>(Table2[[#This Row],[Day High]]/Table2[[#This Row],[Close Price]])-1</f>
        <v>3.9008719596145269E-3</v>
      </c>
      <c r="AE64" s="1">
        <f>(Table2[[#This Row],[Close Price]]/Table2[[#This Row],[Current Week Low]])-1</f>
        <v>6.6242583644259501E-2</v>
      </c>
      <c r="AF64" s="1">
        <f>(Table2[[#This Row],[Current Week High]]/Table2[[#This Row],[Close Price]])-1</f>
        <v>3.9008719596145269E-3</v>
      </c>
      <c r="AG64" s="1">
        <f>(Table2[[#This Row],[Close Price]]/Table2[[#This Row],[Current Month Low]])-1</f>
        <v>6.6242583644259501E-2</v>
      </c>
      <c r="AH64" s="1">
        <f>(Table2[[#This Row],[Current Month High]]/Table2[[#This Row],[Close Price]])-1</f>
        <v>3.9008719596145269E-3</v>
      </c>
      <c r="AI64">
        <v>9.7865993575034302</v>
      </c>
      <c r="AJ64">
        <v>98.564756806014302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0.17</v>
      </c>
      <c r="AM64" t="s">
        <v>3180</v>
      </c>
      <c r="AN64">
        <v>-3.13</v>
      </c>
      <c r="AO64" t="s">
        <v>3179</v>
      </c>
      <c r="AP64">
        <v>0.11768205445334</v>
      </c>
      <c r="AQ64">
        <f>(Table2[[#This Row],[Sharpe Ratio]]-AVERAGE(Table2[Sharpe Ratio]))/_xlfn.STDEV.P(Table2[Sharpe Ratio])</f>
        <v>0.67404268127675226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2.6950630418632957</v>
      </c>
      <c r="AS64">
        <f>_xlfn.RANK.AVG(Table2[[#This Row],[1Y Return vs Nifty Z-Score]],Table2[1Y Return vs Nifty Z-Score])</f>
        <v>110</v>
      </c>
      <c r="AT64">
        <f>_xlfn.RANK.AVG(Table2[[#This Row],[6M Return vs Nifty Z-Score]],Table2[6M Return vs Nifty Z-Score])</f>
        <v>76</v>
      </c>
      <c r="AU64">
        <f>_xlfn.RANK.AVG(Table2[[#This Row],[Sharpe Ratio Z-Score]],Table2[Sharpe Ratio Z-Score])</f>
        <v>178</v>
      </c>
      <c r="AV64">
        <f>(Table2[[#This Row],[Rank 1Y]]+Table2[[#This Row],[Rank 6M]]+Table2[[#This Row],[Rank Sharpe]])/3</f>
        <v>121.33333333333333</v>
      </c>
    </row>
    <row r="65" spans="1:48" x14ac:dyDescent="0.3">
      <c r="A65" t="s">
        <v>310</v>
      </c>
      <c r="B65" t="s">
        <v>311</v>
      </c>
      <c r="C65" t="s">
        <v>3133</v>
      </c>
      <c r="D65" t="s">
        <v>274</v>
      </c>
      <c r="E65">
        <v>83063.742755660001</v>
      </c>
      <c r="F65">
        <v>5420.2</v>
      </c>
      <c r="G65">
        <v>47.647208774783898</v>
      </c>
      <c r="H65">
        <f>(Table2[[#This Row],[1Y Return vs Nifty]]-AVERAGE(Table2[1Y Return vs Nifty]))/_xlfn.STDEV.P(Table2[1Y Return vs Nifty])</f>
        <v>0.49317332923054724</v>
      </c>
      <c r="I65">
        <v>6.9306204606237296</v>
      </c>
      <c r="J65">
        <f>(Table2[[#This Row],[1M Return vs Nifty]]-AVERAGE(Table2[1M Return vs Nifty]))/_xlfn.STDEV.P(Table2[1M Return vs Nifty])</f>
        <v>0.88240053917713823</v>
      </c>
      <c r="K65">
        <v>51.889221617546298</v>
      </c>
      <c r="L65">
        <f>(Table2[[#This Row],[6M Return vs Nifty]]-AVERAGE(Table2[6M Return vs Nifty]))/_xlfn.STDEV.P(Table2[6M Return vs Nifty])</f>
        <v>1.5710643191031053</v>
      </c>
      <c r="M65">
        <v>-4.0986459999035398</v>
      </c>
      <c r="N65">
        <f>(Table2[[#This Row],[1W Return vs Nifty]]-AVERAGE(Table2[1W Return vs Nifty]))/_xlfn.STDEV.P(Table2[1W Return vs Nifty])</f>
        <v>-1.6957433285092103</v>
      </c>
      <c r="O65">
        <v>5464.2</v>
      </c>
      <c r="P65">
        <v>5303.7038837438604</v>
      </c>
      <c r="Q65">
        <v>4493.2149037260297</v>
      </c>
      <c r="R65">
        <v>44.9083251268355</v>
      </c>
      <c r="S65" s="1">
        <f>(Table2[[#This Row],[Close Price]]-Table2[[#This Row],[20D EMA]])/Table2[[#This Row],[20D EMA]]</f>
        <v>-8.0524138940741563E-3</v>
      </c>
      <c r="T65" s="1">
        <f>(Table2[[#This Row],[Close Price]]-Table2[[#This Row],[50D EMA]])/Table2[[#This Row],[50D EMA]]</f>
        <v>2.1965049107135551E-2</v>
      </c>
      <c r="U65" s="1">
        <f>(Table2[[#This Row],[Close Price]]-Table2[[#This Row],[200D EMA]])/Table2[[#This Row],[200D EMA]]</f>
        <v>0.20630775872866916</v>
      </c>
      <c r="V65">
        <v>1.3265951542827199</v>
      </c>
      <c r="W65">
        <v>5302</v>
      </c>
      <c r="X65">
        <v>5442</v>
      </c>
      <c r="Y65">
        <v>5298</v>
      </c>
      <c r="Z65">
        <v>5464.9</v>
      </c>
      <c r="AA65">
        <v>5298</v>
      </c>
      <c r="AB65">
        <v>5589.95</v>
      </c>
      <c r="AC65" s="1">
        <f>(Table2[[#This Row],[Close Price]]/Table2[[#This Row],[Day Low]])-1</f>
        <v>2.2293474160693938E-2</v>
      </c>
      <c r="AD65" s="1">
        <f>(Table2[[#This Row],[Day High]]/Table2[[#This Row],[Close Price]])-1</f>
        <v>4.0219918084203332E-3</v>
      </c>
      <c r="AE65" s="1">
        <f>(Table2[[#This Row],[Close Price]]/Table2[[#This Row],[Current Week Low]])-1</f>
        <v>2.3065307663269197E-2</v>
      </c>
      <c r="AF65" s="1">
        <f>(Table2[[#This Row],[Current Week High]]/Table2[[#This Row],[Close Price]])-1</f>
        <v>8.2469281576325049E-3</v>
      </c>
      <c r="AG65" s="1">
        <f>(Table2[[#This Row],[Close Price]]/Table2[[#This Row],[Current Month Low]])-1</f>
        <v>2.3065307663269197E-2</v>
      </c>
      <c r="AH65" s="1">
        <f>(Table2[[#This Row],[Current Month High]]/Table2[[#This Row],[Close Price]])-1</f>
        <v>3.131803254492449E-2</v>
      </c>
      <c r="AI65">
        <v>6.98313715361056</v>
      </c>
      <c r="AJ65">
        <v>76.911025523859195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0.13</v>
      </c>
      <c r="AM65" t="s">
        <v>3180</v>
      </c>
      <c r="AN65">
        <v>-1.56</v>
      </c>
      <c r="AO65" t="s">
        <v>3179</v>
      </c>
      <c r="AP65">
        <v>0.127722589011596</v>
      </c>
      <c r="AQ65">
        <f>(Table2[[#This Row],[Sharpe Ratio]]-AVERAGE(Table2[Sharpe Ratio]))/_xlfn.STDEV.P(Table2[Sharpe Ratio])</f>
        <v>0.79420310167357744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2.0450979606751583</v>
      </c>
      <c r="AS65">
        <f>_xlfn.RANK.AVG(Table2[[#This Row],[1Y Return vs Nifty Z-Score]],Table2[1Y Return vs Nifty Z-Score])</f>
        <v>167</v>
      </c>
      <c r="AT65">
        <f>_xlfn.RANK.AVG(Table2[[#This Row],[6M Return vs Nifty Z-Score]],Table2[6M Return vs Nifty Z-Score])</f>
        <v>52</v>
      </c>
      <c r="AU65">
        <f>_xlfn.RANK.AVG(Table2[[#This Row],[Sharpe Ratio Z-Score]],Table2[Sharpe Ratio Z-Score])</f>
        <v>146</v>
      </c>
      <c r="AV65">
        <f>(Table2[[#This Row],[Rank 1Y]]+Table2[[#This Row],[Rank 6M]]+Table2[[#This Row],[Rank Sharpe]])/3</f>
        <v>121.66666666666667</v>
      </c>
    </row>
    <row r="66" spans="1:48" x14ac:dyDescent="0.3">
      <c r="A66" t="s">
        <v>1120</v>
      </c>
      <c r="B66" t="s">
        <v>1121</v>
      </c>
      <c r="C66" t="s">
        <v>3136</v>
      </c>
      <c r="D66" t="s">
        <v>125</v>
      </c>
      <c r="E66">
        <v>11074.685714625</v>
      </c>
      <c r="F66">
        <v>1803.75</v>
      </c>
      <c r="G66">
        <v>32.057065702475903</v>
      </c>
      <c r="H66">
        <f>(Table2[[#This Row],[1Y Return vs Nifty]]-AVERAGE(Table2[1Y Return vs Nifty]))/_xlfn.STDEV.P(Table2[1Y Return vs Nifty])</f>
        <v>0.21264739346750453</v>
      </c>
      <c r="I66">
        <v>2.4971912872192701</v>
      </c>
      <c r="J66">
        <f>(Table2[[#This Row],[1M Return vs Nifty]]-AVERAGE(Table2[1M Return vs Nifty]))/_xlfn.STDEV.P(Table2[1M Return vs Nifty])</f>
        <v>0.39116679648516084</v>
      </c>
      <c r="K66">
        <v>37.715818203621403</v>
      </c>
      <c r="L66">
        <f>(Table2[[#This Row],[6M Return vs Nifty]]-AVERAGE(Table2[6M Return vs Nifty]))/_xlfn.STDEV.P(Table2[6M Return vs Nifty])</f>
        <v>1.086547717908865</v>
      </c>
      <c r="M66">
        <v>5.6758147192737596</v>
      </c>
      <c r="N66">
        <f>(Table2[[#This Row],[1W Return vs Nifty]]-AVERAGE(Table2[1W Return vs Nifty]))/_xlfn.STDEV.P(Table2[1W Return vs Nifty])</f>
        <v>0.56622367602729406</v>
      </c>
      <c r="O66">
        <v>1811.32</v>
      </c>
      <c r="P66">
        <v>1764.2663983161799</v>
      </c>
      <c r="Q66">
        <v>1460.00444859293</v>
      </c>
      <c r="R66">
        <v>48.8228409174313</v>
      </c>
      <c r="S66" s="1">
        <f>(Table2[[#This Row],[Close Price]]-Table2[[#This Row],[20D EMA]])/Table2[[#This Row],[20D EMA]]</f>
        <v>-4.1792725746968712E-3</v>
      </c>
      <c r="T66" s="1">
        <f>(Table2[[#This Row],[Close Price]]-Table2[[#This Row],[50D EMA]])/Table2[[#This Row],[50D EMA]]</f>
        <v>2.2379614394687414E-2</v>
      </c>
      <c r="U66" s="1">
        <f>(Table2[[#This Row],[Close Price]]-Table2[[#This Row],[200D EMA]])/Table2[[#This Row],[200D EMA]]</f>
        <v>0.23544144111228746</v>
      </c>
      <c r="V66">
        <v>0.52041940846835599</v>
      </c>
      <c r="W66">
        <v>1780</v>
      </c>
      <c r="X66">
        <v>1854.2</v>
      </c>
      <c r="Y66">
        <v>1780</v>
      </c>
      <c r="Z66">
        <v>1877.9</v>
      </c>
      <c r="AA66">
        <v>1780</v>
      </c>
      <c r="AB66">
        <v>1913.5</v>
      </c>
      <c r="AC66" s="1">
        <f>(Table2[[#This Row],[Close Price]]/Table2[[#This Row],[Day Low]])-1</f>
        <v>1.3342696629213391E-2</v>
      </c>
      <c r="AD66" s="1">
        <f>(Table2[[#This Row],[Day High]]/Table2[[#This Row],[Close Price]])-1</f>
        <v>2.7969507969507923E-2</v>
      </c>
      <c r="AE66" s="1">
        <f>(Table2[[#This Row],[Close Price]]/Table2[[#This Row],[Current Week Low]])-1</f>
        <v>1.3342696629213391E-2</v>
      </c>
      <c r="AF66" s="1">
        <f>(Table2[[#This Row],[Current Week High]]/Table2[[#This Row],[Close Price]])-1</f>
        <v>4.1108801108801218E-2</v>
      </c>
      <c r="AG66" s="1">
        <f>(Table2[[#This Row],[Close Price]]/Table2[[#This Row],[Current Month Low]])-1</f>
        <v>1.3342696629213391E-2</v>
      </c>
      <c r="AH66" s="1">
        <f>(Table2[[#This Row],[Current Month High]]/Table2[[#This Row],[Close Price]])-1</f>
        <v>6.0845460845460941E-2</v>
      </c>
      <c r="AI66">
        <v>21.968121968121899</v>
      </c>
      <c r="AJ66">
        <v>87.052784403193996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0.3</v>
      </c>
      <c r="AM66" t="s">
        <v>3180</v>
      </c>
      <c r="AN66">
        <v>-2.31</v>
      </c>
      <c r="AO66" t="s">
        <v>3179</v>
      </c>
      <c r="AP66">
        <v>0.17721635767400501</v>
      </c>
      <c r="AQ66">
        <f>(Table2[[#This Row],[Sharpe Ratio]]-AVERAGE(Table2[Sharpe Ratio]))/_xlfn.STDEV.P(Table2[Sharpe Ratio])</f>
        <v>1.3865213706852706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3.6431069545740953</v>
      </c>
      <c r="AS66">
        <f>_xlfn.RANK.AVG(Table2[[#This Row],[1Y Return vs Nifty Z-Score]],Table2[1Y Return vs Nifty Z-Score])</f>
        <v>232</v>
      </c>
      <c r="AT66">
        <f>_xlfn.RANK.AVG(Table2[[#This Row],[6M Return vs Nifty Z-Score]],Table2[6M Return vs Nifty Z-Score])</f>
        <v>85</v>
      </c>
      <c r="AU66">
        <f>_xlfn.RANK.AVG(Table2[[#This Row],[Sharpe Ratio Z-Score]],Table2[Sharpe Ratio Z-Score])</f>
        <v>61</v>
      </c>
      <c r="AV66">
        <f>(Table2[[#This Row],[Rank 1Y]]+Table2[[#This Row],[Rank 6M]]+Table2[[#This Row],[Rank Sharpe]])/3</f>
        <v>126</v>
      </c>
    </row>
    <row r="67" spans="1:48" x14ac:dyDescent="0.3">
      <c r="A67" t="s">
        <v>814</v>
      </c>
      <c r="B67" t="s">
        <v>815</v>
      </c>
      <c r="C67" t="s">
        <v>3137</v>
      </c>
      <c r="D67" t="s">
        <v>46</v>
      </c>
      <c r="E67">
        <v>19252.915621020002</v>
      </c>
      <c r="F67">
        <v>306.64999999999998</v>
      </c>
      <c r="G67">
        <v>75.6342604155369</v>
      </c>
      <c r="H67">
        <f>(Table2[[#This Row],[1Y Return vs Nifty]]-AVERAGE(Table2[1Y Return vs Nifty]))/_xlfn.STDEV.P(Table2[1Y Return vs Nifty])</f>
        <v>0.99676677377797718</v>
      </c>
      <c r="I67">
        <v>5.0863817829693598</v>
      </c>
      <c r="J67">
        <f>(Table2[[#This Row],[1M Return vs Nifty]]-AVERAGE(Table2[1M Return vs Nifty]))/_xlfn.STDEV.P(Table2[1M Return vs Nifty])</f>
        <v>0.67805482108691939</v>
      </c>
      <c r="K67">
        <v>14.5384428462519</v>
      </c>
      <c r="L67">
        <f>(Table2[[#This Row],[6M Return vs Nifty]]-AVERAGE(Table2[6M Return vs Nifty]))/_xlfn.STDEV.P(Table2[6M Return vs Nifty])</f>
        <v>0.29423109466769731</v>
      </c>
      <c r="M67">
        <v>12.1314010012688</v>
      </c>
      <c r="N67">
        <f>(Table2[[#This Row],[1W Return vs Nifty]]-AVERAGE(Table2[1W Return vs Nifty]))/_xlfn.STDEV.P(Table2[1W Return vs Nifty])</f>
        <v>2.0601498970577596</v>
      </c>
      <c r="O67">
        <v>300.02</v>
      </c>
      <c r="P67">
        <v>304.87113583829199</v>
      </c>
      <c r="Q67">
        <v>277.38038881575102</v>
      </c>
      <c r="R67">
        <v>59.867365861939199</v>
      </c>
      <c r="S67" s="1">
        <f>(Table2[[#This Row],[Close Price]]-Table2[[#This Row],[20D EMA]])/Table2[[#This Row],[20D EMA]]</f>
        <v>2.2098526764882328E-2</v>
      </c>
      <c r="T67" s="1">
        <f>(Table2[[#This Row],[Close Price]]-Table2[[#This Row],[50D EMA]])/Table2[[#This Row],[50D EMA]]</f>
        <v>5.8348067514384866E-3</v>
      </c>
      <c r="U67" s="1">
        <f>(Table2[[#This Row],[Close Price]]-Table2[[#This Row],[200D EMA]])/Table2[[#This Row],[200D EMA]]</f>
        <v>0.10552155943400598</v>
      </c>
      <c r="V67">
        <v>0.84509738799961098</v>
      </c>
      <c r="W67">
        <v>304.14999999999998</v>
      </c>
      <c r="X67">
        <v>309.95</v>
      </c>
      <c r="Y67">
        <v>304.14999999999998</v>
      </c>
      <c r="Z67">
        <v>317.7</v>
      </c>
      <c r="AA67">
        <v>304.14999999999998</v>
      </c>
      <c r="AB67">
        <v>317.95</v>
      </c>
      <c r="AC67" s="1">
        <f>(Table2[[#This Row],[Close Price]]/Table2[[#This Row],[Day Low]])-1</f>
        <v>8.2196284727931168E-3</v>
      </c>
      <c r="AD67" s="1">
        <f>(Table2[[#This Row],[Day High]]/Table2[[#This Row],[Close Price]])-1</f>
        <v>1.0761454426871042E-2</v>
      </c>
      <c r="AE67" s="1">
        <f>(Table2[[#This Row],[Close Price]]/Table2[[#This Row],[Current Week Low]])-1</f>
        <v>8.2196284727931168E-3</v>
      </c>
      <c r="AF67" s="1">
        <f>(Table2[[#This Row],[Current Week High]]/Table2[[#This Row],[Close Price]])-1</f>
        <v>3.6034567096037806E-2</v>
      </c>
      <c r="AG67" s="1">
        <f>(Table2[[#This Row],[Close Price]]/Table2[[#This Row],[Current Month Low]])-1</f>
        <v>8.2196284727931168E-3</v>
      </c>
      <c r="AH67" s="1">
        <f>(Table2[[#This Row],[Current Month High]]/Table2[[#This Row],[Close Price]])-1</f>
        <v>3.6849828795043171E-2</v>
      </c>
      <c r="AI67">
        <v>18.8651557149845</v>
      </c>
      <c r="AJ67">
        <v>107.757452574525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-0.01</v>
      </c>
      <c r="AM67" t="s">
        <v>3179</v>
      </c>
      <c r="AN67">
        <v>-1.37</v>
      </c>
      <c r="AO67" t="s">
        <v>3179</v>
      </c>
      <c r="AP67">
        <v>0.16518388016985</v>
      </c>
      <c r="AQ67">
        <f>(Table2[[#This Row],[Sharpe Ratio]]-AVERAGE(Table2[Sharpe Ratio]))/_xlfn.STDEV.P(Table2[Sharpe Ratio])</f>
        <v>1.2425223089893223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97</v>
      </c>
      <c r="AT67">
        <f>_xlfn.RANK.AVG(Table2[[#This Row],[6M Return vs Nifty Z-Score]],Table2[6M Return vs Nifty Z-Score])</f>
        <v>218</v>
      </c>
      <c r="AU67">
        <f>_xlfn.RANK.AVG(Table2[[#This Row],[Sharpe Ratio Z-Score]],Table2[Sharpe Ratio Z-Score])</f>
        <v>76</v>
      </c>
      <c r="AV67">
        <f>(Table2[[#This Row],[Rank 1Y]]+Table2[[#This Row],[Rank 6M]]+Table2[[#This Row],[Rank Sharpe]])/3</f>
        <v>130.33333333333334</v>
      </c>
    </row>
    <row r="68" spans="1:48" x14ac:dyDescent="0.3">
      <c r="A68" t="s">
        <v>959</v>
      </c>
      <c r="B68" t="s">
        <v>960</v>
      </c>
      <c r="C68" t="s">
        <v>3138</v>
      </c>
      <c r="D68" t="s">
        <v>51</v>
      </c>
      <c r="E68">
        <v>15367.28458032</v>
      </c>
      <c r="F68">
        <v>2021.7</v>
      </c>
      <c r="G68">
        <v>59.320388455810303</v>
      </c>
      <c r="H68">
        <f>(Table2[[#This Row],[1Y Return vs Nifty]]-AVERAGE(Table2[1Y Return vs Nifty]))/_xlfn.STDEV.P(Table2[1Y Return vs Nifty])</f>
        <v>0.70321820426229931</v>
      </c>
      <c r="I68">
        <v>2.7309042247670199</v>
      </c>
      <c r="J68">
        <f>(Table2[[#This Row],[1M Return vs Nifty]]-AVERAGE(Table2[1M Return vs Nifty]))/_xlfn.STDEV.P(Table2[1M Return vs Nifty])</f>
        <v>0.41706270607041668</v>
      </c>
      <c r="K68">
        <v>46.698148752558197</v>
      </c>
      <c r="L68">
        <f>(Table2[[#This Row],[6M Return vs Nifty]]-AVERAGE(Table2[6M Return vs Nifty]))/_xlfn.STDEV.P(Table2[6M Return vs Nifty])</f>
        <v>1.3936079307084435</v>
      </c>
      <c r="M68">
        <v>9.8680358200217508</v>
      </c>
      <c r="N68">
        <f>(Table2[[#This Row],[1W Return vs Nifty]]-AVERAGE(Table2[1W Return vs Nifty]))/_xlfn.STDEV.P(Table2[1W Return vs Nifty])</f>
        <v>1.5363708870144799</v>
      </c>
      <c r="O68">
        <v>1930.84</v>
      </c>
      <c r="P68">
        <v>1878.7377188248499</v>
      </c>
      <c r="Q68">
        <v>1587.4491659431801</v>
      </c>
      <c r="R68">
        <v>63.498041745645097</v>
      </c>
      <c r="S68" s="1">
        <f>(Table2[[#This Row],[Close Price]]-Table2[[#This Row],[20D EMA]])/Table2[[#This Row],[20D EMA]]</f>
        <v>4.7057239336247503E-2</v>
      </c>
      <c r="T68" s="1">
        <f>(Table2[[#This Row],[Close Price]]-Table2[[#This Row],[50D EMA]])/Table2[[#This Row],[50D EMA]]</f>
        <v>7.6094858661044498E-2</v>
      </c>
      <c r="U68" s="1">
        <f>(Table2[[#This Row],[Close Price]]-Table2[[#This Row],[200D EMA]])/Table2[[#This Row],[200D EMA]]</f>
        <v>0.27355259202823706</v>
      </c>
      <c r="V68">
        <v>0.26517469963992002</v>
      </c>
      <c r="W68">
        <v>1951.05</v>
      </c>
      <c r="X68">
        <v>2038.05</v>
      </c>
      <c r="Y68">
        <v>1951.05</v>
      </c>
      <c r="Z68">
        <v>2038.05</v>
      </c>
      <c r="AA68">
        <v>1951.05</v>
      </c>
      <c r="AB68">
        <v>2058.9499999999998</v>
      </c>
      <c r="AC68" s="1">
        <f>(Table2[[#This Row],[Close Price]]/Table2[[#This Row],[Day Low]])-1</f>
        <v>3.6211270854155542E-2</v>
      </c>
      <c r="AD68" s="1">
        <f>(Table2[[#This Row],[Day High]]/Table2[[#This Row],[Close Price]])-1</f>
        <v>8.0872533016767001E-3</v>
      </c>
      <c r="AE68" s="1">
        <f>(Table2[[#This Row],[Close Price]]/Table2[[#This Row],[Current Week Low]])-1</f>
        <v>3.6211270854155542E-2</v>
      </c>
      <c r="AF68" s="1">
        <f>(Table2[[#This Row],[Current Week High]]/Table2[[#This Row],[Close Price]])-1</f>
        <v>8.0872533016767001E-3</v>
      </c>
      <c r="AG68" s="1">
        <f>(Table2[[#This Row],[Close Price]]/Table2[[#This Row],[Current Month Low]])-1</f>
        <v>3.6211270854155542E-2</v>
      </c>
      <c r="AH68" s="1">
        <f>(Table2[[#This Row],[Current Month High]]/Table2[[#This Row],[Close Price]])-1</f>
        <v>1.8425087797398154E-2</v>
      </c>
      <c r="AI68">
        <v>6.7814215759014598</v>
      </c>
      <c r="AJ68">
        <v>92.506189297276606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7.0000000000000007E-2</v>
      </c>
      <c r="AM68" t="s">
        <v>3180</v>
      </c>
      <c r="AN68">
        <v>4.92</v>
      </c>
      <c r="AO68" t="s">
        <v>3180</v>
      </c>
      <c r="AP68">
        <v>0.107631278400492</v>
      </c>
      <c r="AQ68">
        <f>(Table2[[#This Row],[Sharpe Ratio]]-AVERAGE(Table2[Sharpe Ratio]))/_xlfn.STDEV.P(Table2[Sharpe Ratio])</f>
        <v>0.55375969546386017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4.6040194235194996</v>
      </c>
      <c r="AS68">
        <f>_xlfn.RANK.AVG(Table2[[#This Row],[1Y Return vs Nifty Z-Score]],Table2[1Y Return vs Nifty Z-Score])</f>
        <v>126</v>
      </c>
      <c r="AT68">
        <f>_xlfn.RANK.AVG(Table2[[#This Row],[6M Return vs Nifty Z-Score]],Table2[6M Return vs Nifty Z-Score])</f>
        <v>62</v>
      </c>
      <c r="AU68">
        <f>_xlfn.RANK.AVG(Table2[[#This Row],[Sharpe Ratio Z-Score]],Table2[Sharpe Ratio Z-Score])</f>
        <v>206</v>
      </c>
      <c r="AV68">
        <f>(Table2[[#This Row],[Rank 1Y]]+Table2[[#This Row],[Rank 6M]]+Table2[[#This Row],[Rank Sharpe]])/3</f>
        <v>131.33333333333334</v>
      </c>
    </row>
    <row r="69" spans="1:48" x14ac:dyDescent="0.3">
      <c r="A69" t="s">
        <v>850</v>
      </c>
      <c r="B69" t="s">
        <v>851</v>
      </c>
      <c r="C69" t="s">
        <v>3143</v>
      </c>
      <c r="D69" t="s">
        <v>449</v>
      </c>
      <c r="E69">
        <v>18469.787618570001</v>
      </c>
      <c r="F69">
        <v>1293.7</v>
      </c>
      <c r="G69">
        <v>40.236267660353597</v>
      </c>
      <c r="H69">
        <f>(Table2[[#This Row],[1Y Return vs Nifty]]-AVERAGE(Table2[1Y Return vs Nifty]))/_xlfn.STDEV.P(Table2[1Y Return vs Nifty])</f>
        <v>0.35982232780817264</v>
      </c>
      <c r="I69">
        <v>7.3248828882362904</v>
      </c>
      <c r="J69">
        <f>(Table2[[#This Row],[1M Return vs Nifty]]-AVERAGE(Table2[1M Return vs Nifty]))/_xlfn.STDEV.P(Table2[1M Return vs Nifty])</f>
        <v>0.92608568680073688</v>
      </c>
      <c r="K69">
        <v>21.008880842018499</v>
      </c>
      <c r="L69">
        <f>(Table2[[#This Row],[6M Return vs Nifty]]-AVERAGE(Table2[6M Return vs Nifty]))/_xlfn.STDEV.P(Table2[6M Return vs Nifty])</f>
        <v>0.51542247223526427</v>
      </c>
      <c r="M69">
        <v>5.6589645385598102</v>
      </c>
      <c r="N69">
        <f>(Table2[[#This Row],[1W Return vs Nifty]]-AVERAGE(Table2[1W Return vs Nifty]))/_xlfn.STDEV.P(Table2[1W Return vs Nifty])</f>
        <v>0.56232427391289908</v>
      </c>
      <c r="O69">
        <v>1268.69</v>
      </c>
      <c r="P69">
        <v>1267.7025326445701</v>
      </c>
      <c r="Q69">
        <v>1155.2724643420599</v>
      </c>
      <c r="R69">
        <v>61.959052066943897</v>
      </c>
      <c r="S69" s="1">
        <f>(Table2[[#This Row],[Close Price]]-Table2[[#This Row],[20D EMA]])/Table2[[#This Row],[20D EMA]]</f>
        <v>1.9713247523035562E-2</v>
      </c>
      <c r="T69" s="1">
        <f>(Table2[[#This Row],[Close Price]]-Table2[[#This Row],[50D EMA]])/Table2[[#This Row],[50D EMA]]</f>
        <v>2.0507545489552938E-2</v>
      </c>
      <c r="U69" s="1">
        <f>(Table2[[#This Row],[Close Price]]-Table2[[#This Row],[200D EMA]])/Table2[[#This Row],[200D EMA]]</f>
        <v>0.11982241413221605</v>
      </c>
      <c r="V69">
        <v>0.59470627937160703</v>
      </c>
      <c r="W69">
        <v>1279</v>
      </c>
      <c r="X69">
        <v>1305.45</v>
      </c>
      <c r="Y69">
        <v>1259.6500000000001</v>
      </c>
      <c r="Z69">
        <v>1307.2</v>
      </c>
      <c r="AA69">
        <v>1259.6500000000001</v>
      </c>
      <c r="AB69">
        <v>1307.2</v>
      </c>
      <c r="AC69" s="1">
        <f>(Table2[[#This Row],[Close Price]]/Table2[[#This Row],[Day Low]])-1</f>
        <v>1.1493354182955384E-2</v>
      </c>
      <c r="AD69" s="1">
        <f>(Table2[[#This Row],[Day High]]/Table2[[#This Row],[Close Price]])-1</f>
        <v>9.0824766174537608E-3</v>
      </c>
      <c r="AE69" s="1">
        <f>(Table2[[#This Row],[Close Price]]/Table2[[#This Row],[Current Week Low]])-1</f>
        <v>2.7031318223315948E-2</v>
      </c>
      <c r="AF69" s="1">
        <f>(Table2[[#This Row],[Current Week High]]/Table2[[#This Row],[Close Price]])-1</f>
        <v>1.043518590090442E-2</v>
      </c>
      <c r="AG69" s="1">
        <f>(Table2[[#This Row],[Close Price]]/Table2[[#This Row],[Current Month Low]])-1</f>
        <v>2.7031318223315948E-2</v>
      </c>
      <c r="AH69" s="1">
        <f>(Table2[[#This Row],[Current Month High]]/Table2[[#This Row],[Close Price]])-1</f>
        <v>1.043518590090442E-2</v>
      </c>
      <c r="AI69">
        <v>19.324418335008101</v>
      </c>
      <c r="AJ69">
        <v>77.828178694157998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-0.02</v>
      </c>
      <c r="AM69" t="s">
        <v>3179</v>
      </c>
      <c r="AN69">
        <v>2.02</v>
      </c>
      <c r="AO69" t="s">
        <v>3180</v>
      </c>
      <c r="AP69">
        <v>0.180723148955203</v>
      </c>
      <c r="AQ69">
        <f>(Table2[[#This Row],[Sharpe Ratio]]-AVERAGE(Table2[Sharpe Ratio]))/_xlfn.STDEV.P(Table2[Sharpe Ratio])</f>
        <v>1.4284890081798487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3.7921437689369215</v>
      </c>
      <c r="AS69">
        <f>_xlfn.RANK.AVG(Table2[[#This Row],[1Y Return vs Nifty Z-Score]],Table2[1Y Return vs Nifty Z-Score])</f>
        <v>195</v>
      </c>
      <c r="AT69">
        <f>_xlfn.RANK.AVG(Table2[[#This Row],[6M Return vs Nifty Z-Score]],Table2[6M Return vs Nifty Z-Score])</f>
        <v>157</v>
      </c>
      <c r="AU69">
        <f>_xlfn.RANK.AVG(Table2[[#This Row],[Sharpe Ratio Z-Score]],Table2[Sharpe Ratio Z-Score])</f>
        <v>56</v>
      </c>
      <c r="AV69">
        <f>(Table2[[#This Row],[Rank 1Y]]+Table2[[#This Row],[Rank 6M]]+Table2[[#This Row],[Rank Sharpe]])/3</f>
        <v>136</v>
      </c>
    </row>
    <row r="70" spans="1:48" x14ac:dyDescent="0.3">
      <c r="A70" t="s">
        <v>87</v>
      </c>
      <c r="B70" t="s">
        <v>88</v>
      </c>
      <c r="C70" t="s">
        <v>3145</v>
      </c>
      <c r="D70" t="s">
        <v>89</v>
      </c>
      <c r="E70">
        <v>285028.56112500001</v>
      </c>
      <c r="F70">
        <v>4261.95</v>
      </c>
      <c r="G70">
        <v>94.374006443705298</v>
      </c>
      <c r="H70">
        <f>(Table2[[#This Row],[1Y Return vs Nifty]]-AVERAGE(Table2[1Y Return vs Nifty]))/_xlfn.STDEV.P(Table2[1Y Return vs Nifty])</f>
        <v>1.3339660391170762</v>
      </c>
      <c r="I70">
        <v>1.33433382618384</v>
      </c>
      <c r="J70">
        <f>(Table2[[#This Row],[1M Return vs Nifty]]-AVERAGE(Table2[1M Return vs Nifty]))/_xlfn.STDEV.P(Table2[1M Return vs Nifty])</f>
        <v>0.26231962188079705</v>
      </c>
      <c r="K70">
        <v>3.94431763460351</v>
      </c>
      <c r="L70">
        <f>(Table2[[#This Row],[6M Return vs Nifty]]-AVERAGE(Table2[6M Return vs Nifty]))/_xlfn.STDEV.P(Table2[6M Return vs Nifty])</f>
        <v>-6.7928182837313195E-2</v>
      </c>
      <c r="M70">
        <v>3.1064449377051901</v>
      </c>
      <c r="N70">
        <f>(Table2[[#This Row],[1W Return vs Nifty]]-AVERAGE(Table2[1W Return vs Nifty]))/_xlfn.STDEV.P(Table2[1W Return vs Nifty])</f>
        <v>-2.8369707212619496E-2</v>
      </c>
      <c r="O70">
        <v>4317.8599999999997</v>
      </c>
      <c r="P70">
        <v>4446.0396405312904</v>
      </c>
      <c r="Q70">
        <v>4115.9750889838597</v>
      </c>
      <c r="R70">
        <v>46.551445513680399</v>
      </c>
      <c r="S70" s="1">
        <f>(Table2[[#This Row],[Close Price]]-Table2[[#This Row],[20D EMA]])/Table2[[#This Row],[20D EMA]]</f>
        <v>-1.2948543954644166E-2</v>
      </c>
      <c r="T70" s="1">
        <f>(Table2[[#This Row],[Close Price]]-Table2[[#This Row],[50D EMA]])/Table2[[#This Row],[50D EMA]]</f>
        <v>-4.1405307962862049E-2</v>
      </c>
      <c r="U70" s="1">
        <f>(Table2[[#This Row],[Close Price]]-Table2[[#This Row],[200D EMA]])/Table2[[#This Row],[200D EMA]]</f>
        <v>3.54654505579571E-2</v>
      </c>
      <c r="V70">
        <v>0.74042132021264895</v>
      </c>
      <c r="W70">
        <v>4130</v>
      </c>
      <c r="X70">
        <v>4280</v>
      </c>
      <c r="Y70">
        <v>4130</v>
      </c>
      <c r="Z70">
        <v>4287.95</v>
      </c>
      <c r="AA70">
        <v>4130</v>
      </c>
      <c r="AB70">
        <v>4295.55</v>
      </c>
      <c r="AC70" s="1">
        <f>(Table2[[#This Row],[Close Price]]/Table2[[#This Row],[Day Low]])-1</f>
        <v>3.1949152542372738E-2</v>
      </c>
      <c r="AD70" s="1">
        <f>(Table2[[#This Row],[Day High]]/Table2[[#This Row],[Close Price]])-1</f>
        <v>4.2351505766140551E-3</v>
      </c>
      <c r="AE70" s="1">
        <f>(Table2[[#This Row],[Close Price]]/Table2[[#This Row],[Current Week Low]])-1</f>
        <v>3.1949152542372738E-2</v>
      </c>
      <c r="AF70" s="1">
        <f>(Table2[[#This Row],[Current Week High]]/Table2[[#This Row],[Close Price]])-1</f>
        <v>6.1004939053719287E-3</v>
      </c>
      <c r="AG70" s="1">
        <f>(Table2[[#This Row],[Close Price]]/Table2[[#This Row],[Current Month Low]])-1</f>
        <v>3.1949152542372738E-2</v>
      </c>
      <c r="AH70" s="1">
        <f>(Table2[[#This Row],[Current Month High]]/Table2[[#This Row],[Close Price]])-1</f>
        <v>7.8837152007884548E-3</v>
      </c>
      <c r="AI70">
        <v>33.149145344267197</v>
      </c>
      <c r="AJ70">
        <v>123.372641509433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0</v>
      </c>
      <c r="AM70">
        <v>0</v>
      </c>
      <c r="AN70">
        <v>-5.81</v>
      </c>
      <c r="AO70" t="s">
        <v>3179</v>
      </c>
      <c r="AP70">
        <v>0.24306236364157299</v>
      </c>
      <c r="AQ70">
        <f>(Table2[[#This Row],[Sharpe Ratio]]-AVERAGE(Table2[Sharpe Ratio]))/_xlfn.STDEV.P(Table2[Sharpe Ratio])</f>
        <v>2.1745355658068823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65</v>
      </c>
      <c r="AT70">
        <f>_xlfn.RANK.AVG(Table2[[#This Row],[6M Return vs Nifty Z-Score]],Table2[6M Return vs Nifty Z-Score])</f>
        <v>337</v>
      </c>
      <c r="AU70">
        <f>_xlfn.RANK.AVG(Table2[[#This Row],[Sharpe Ratio Z-Score]],Table2[Sharpe Ratio Z-Score])</f>
        <v>8</v>
      </c>
      <c r="AV70">
        <f>(Table2[[#This Row],[Rank 1Y]]+Table2[[#This Row],[Rank 6M]]+Table2[[#This Row],[Rank Sharpe]])/3</f>
        <v>136.66666666666666</v>
      </c>
    </row>
    <row r="71" spans="1:48" x14ac:dyDescent="0.3">
      <c r="A71" t="s">
        <v>550</v>
      </c>
      <c r="B71" t="s">
        <v>551</v>
      </c>
      <c r="C71" t="s">
        <v>3138</v>
      </c>
      <c r="D71" t="s">
        <v>51</v>
      </c>
      <c r="E71">
        <v>36097.266398749998</v>
      </c>
      <c r="F71">
        <v>273.5</v>
      </c>
      <c r="G71">
        <v>126.163464708535</v>
      </c>
      <c r="H71">
        <f>(Table2[[#This Row],[1Y Return vs Nifty]]-AVERAGE(Table2[1Y Return vs Nifty]))/_xlfn.STDEV.P(Table2[1Y Return vs Nifty])</f>
        <v>1.9059792326958918</v>
      </c>
      <c r="I71">
        <v>23.914113569440101</v>
      </c>
      <c r="J71">
        <f>(Table2[[#This Row],[1M Return vs Nifty]]-AVERAGE(Table2[1M Return vs Nifty]))/_xlfn.STDEV.P(Table2[1M Return vs Nifty])</f>
        <v>2.7642090800409438</v>
      </c>
      <c r="K71">
        <v>67.590215634866894</v>
      </c>
      <c r="L71">
        <f>(Table2[[#This Row],[6M Return vs Nifty]]-AVERAGE(Table2[6M Return vs Nifty]))/_xlfn.STDEV.P(Table2[6M Return vs Nifty])</f>
        <v>2.1078014763316411</v>
      </c>
      <c r="M71">
        <v>11.1317055097546</v>
      </c>
      <c r="N71">
        <f>(Table2[[#This Row],[1W Return vs Nifty]]-AVERAGE(Table2[1W Return vs Nifty]))/_xlfn.STDEV.P(Table2[1W Return vs Nifty])</f>
        <v>1.8288043240020062</v>
      </c>
      <c r="O71">
        <v>247.1</v>
      </c>
      <c r="P71">
        <v>226.928272266053</v>
      </c>
      <c r="Q71">
        <v>177.98913914140201</v>
      </c>
      <c r="R71">
        <v>69.549884640303205</v>
      </c>
      <c r="S71" s="1">
        <f>(Table2[[#This Row],[Close Price]]-Table2[[#This Row],[20D EMA]])/Table2[[#This Row],[20D EMA]]</f>
        <v>0.1068393363010927</v>
      </c>
      <c r="T71" s="1">
        <f>(Table2[[#This Row],[Close Price]]-Table2[[#This Row],[50D EMA]])/Table2[[#This Row],[50D EMA]]</f>
        <v>0.20522664394741363</v>
      </c>
      <c r="U71" s="1">
        <f>(Table2[[#This Row],[Close Price]]-Table2[[#This Row],[200D EMA]])/Table2[[#This Row],[200D EMA]]</f>
        <v>0.53661061185716608</v>
      </c>
      <c r="V71">
        <v>1.9294191989373699</v>
      </c>
      <c r="W71">
        <v>268.75</v>
      </c>
      <c r="X71">
        <v>279.95</v>
      </c>
      <c r="Y71">
        <v>268.75</v>
      </c>
      <c r="Z71">
        <v>284.5</v>
      </c>
      <c r="AA71">
        <v>268.75</v>
      </c>
      <c r="AB71">
        <v>284.5</v>
      </c>
      <c r="AC71" s="1">
        <f>(Table2[[#This Row],[Close Price]]/Table2[[#This Row],[Day Low]])-1</f>
        <v>1.7674418604651132E-2</v>
      </c>
      <c r="AD71" s="1">
        <f>(Table2[[#This Row],[Day High]]/Table2[[#This Row],[Close Price]])-1</f>
        <v>2.3583180987202912E-2</v>
      </c>
      <c r="AE71" s="1">
        <f>(Table2[[#This Row],[Close Price]]/Table2[[#This Row],[Current Week Low]])-1</f>
        <v>1.7674418604651132E-2</v>
      </c>
      <c r="AF71" s="1">
        <f>(Table2[[#This Row],[Current Week High]]/Table2[[#This Row],[Close Price]])-1</f>
        <v>4.0219378427788E-2</v>
      </c>
      <c r="AG71" s="1">
        <f>(Table2[[#This Row],[Close Price]]/Table2[[#This Row],[Current Month Low]])-1</f>
        <v>1.7674418604651132E-2</v>
      </c>
      <c r="AH71" s="1">
        <f>(Table2[[#This Row],[Current Month High]]/Table2[[#This Row],[Close Price]])-1</f>
        <v>4.0219378427788E-2</v>
      </c>
      <c r="AI71">
        <v>4.0219378427788</v>
      </c>
      <c r="AJ71">
        <v>186.98845750262299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0.46</v>
      </c>
      <c r="AM71" t="s">
        <v>3180</v>
      </c>
      <c r="AN71">
        <v>21.35</v>
      </c>
      <c r="AO71" t="s">
        <v>3180</v>
      </c>
      <c r="AP71">
        <v>6.0371228230732002E-2</v>
      </c>
      <c r="AQ71">
        <f>(Table2[[#This Row],[Sharpe Ratio]]-AVERAGE(Table2[Sharpe Ratio]))/_xlfn.STDEV.P(Table2[Sharpe Ratio])</f>
        <v>-1.1826475613448774E-2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8.5949676374570334</v>
      </c>
      <c r="AS71">
        <f>_xlfn.RANK.AVG(Table2[[#This Row],[1Y Return vs Nifty Z-Score]],Table2[1Y Return vs Nifty Z-Score])</f>
        <v>36</v>
      </c>
      <c r="AT71">
        <f>_xlfn.RANK.AVG(Table2[[#This Row],[6M Return vs Nifty Z-Score]],Table2[6M Return vs Nifty Z-Score])</f>
        <v>25</v>
      </c>
      <c r="AU71">
        <f>_xlfn.RANK.AVG(Table2[[#This Row],[Sharpe Ratio Z-Score]],Table2[Sharpe Ratio Z-Score])</f>
        <v>349</v>
      </c>
      <c r="AV71">
        <f>(Table2[[#This Row],[Rank 1Y]]+Table2[[#This Row],[Rank 6M]]+Table2[[#This Row],[Rank Sharpe]])/3</f>
        <v>136.66666666666666</v>
      </c>
    </row>
    <row r="72" spans="1:48" x14ac:dyDescent="0.3">
      <c r="A72" t="s">
        <v>476</v>
      </c>
      <c r="B72" t="s">
        <v>477</v>
      </c>
      <c r="C72" t="s">
        <v>3138</v>
      </c>
      <c r="D72" t="s">
        <v>247</v>
      </c>
      <c r="E72">
        <v>46358.205077940002</v>
      </c>
      <c r="F72">
        <v>614.04999999999995</v>
      </c>
      <c r="G72">
        <v>58.157477792998698</v>
      </c>
      <c r="H72">
        <f>(Table2[[#This Row],[1Y Return vs Nifty]]-AVERAGE(Table2[1Y Return vs Nifty]))/_xlfn.STDEV.P(Table2[1Y Return vs Nifty])</f>
        <v>0.6822930209345397</v>
      </c>
      <c r="I72">
        <v>12.694708566059401</v>
      </c>
      <c r="J72">
        <f>(Table2[[#This Row],[1M Return vs Nifty]]-AVERAGE(Table2[1M Return vs Nifty]))/_xlfn.STDEV.P(Table2[1M Return vs Nifty])</f>
        <v>1.5210742300134203</v>
      </c>
      <c r="K72">
        <v>25.353794708589</v>
      </c>
      <c r="L72">
        <f>(Table2[[#This Row],[6M Return vs Nifty]]-AVERAGE(Table2[6M Return vs Nifty]))/_xlfn.STDEV.P(Table2[6M Return vs Nifty])</f>
        <v>0.6639529865818885</v>
      </c>
      <c r="M72">
        <v>5.7004946154959697</v>
      </c>
      <c r="N72">
        <f>(Table2[[#This Row],[1W Return vs Nifty]]-AVERAGE(Table2[1W Return vs Nifty]))/_xlfn.STDEV.P(Table2[1W Return vs Nifty])</f>
        <v>0.57193499990836472</v>
      </c>
      <c r="O72">
        <v>608.02</v>
      </c>
      <c r="P72">
        <v>586.14642911661895</v>
      </c>
      <c r="Q72">
        <v>499.89815679371497</v>
      </c>
      <c r="R72">
        <v>51.672486717286503</v>
      </c>
      <c r="S72" s="1">
        <f>(Table2[[#This Row],[Close Price]]-Table2[[#This Row],[20D EMA]])/Table2[[#This Row],[20D EMA]]</f>
        <v>9.9174369264168494E-3</v>
      </c>
      <c r="T72" s="1">
        <f>(Table2[[#This Row],[Close Price]]-Table2[[#This Row],[50D EMA]])/Table2[[#This Row],[50D EMA]]</f>
        <v>4.7605119637825773E-2</v>
      </c>
      <c r="U72" s="1">
        <f>(Table2[[#This Row],[Close Price]]-Table2[[#This Row],[200D EMA]])/Table2[[#This Row],[200D EMA]]</f>
        <v>0.22835019824526021</v>
      </c>
      <c r="V72">
        <v>0.66205381937696295</v>
      </c>
      <c r="W72">
        <v>604.9</v>
      </c>
      <c r="X72">
        <v>633.5</v>
      </c>
      <c r="Y72">
        <v>604.9</v>
      </c>
      <c r="Z72">
        <v>642.70000000000005</v>
      </c>
      <c r="AA72">
        <v>604.9</v>
      </c>
      <c r="AB72">
        <v>643.9</v>
      </c>
      <c r="AC72" s="1">
        <f>(Table2[[#This Row],[Close Price]]/Table2[[#This Row],[Day Low]])-1</f>
        <v>1.5126467184658487E-2</v>
      </c>
      <c r="AD72" s="1">
        <f>(Table2[[#This Row],[Day High]]/Table2[[#This Row],[Close Price]])-1</f>
        <v>3.1674945037049262E-2</v>
      </c>
      <c r="AE72" s="1">
        <f>(Table2[[#This Row],[Close Price]]/Table2[[#This Row],[Current Week Low]])-1</f>
        <v>1.5126467184658487E-2</v>
      </c>
      <c r="AF72" s="1">
        <f>(Table2[[#This Row],[Current Week High]]/Table2[[#This Row],[Close Price]])-1</f>
        <v>4.6657438319355204E-2</v>
      </c>
      <c r="AG72" s="1">
        <f>(Table2[[#This Row],[Close Price]]/Table2[[#This Row],[Current Month Low]])-1</f>
        <v>1.5126467184658487E-2</v>
      </c>
      <c r="AH72" s="1">
        <f>(Table2[[#This Row],[Current Month High]]/Table2[[#This Row],[Close Price]])-1</f>
        <v>4.8611676573568907E-2</v>
      </c>
      <c r="AI72">
        <v>4.8611676573568898</v>
      </c>
      <c r="AJ72">
        <v>85.289680144840005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3180</v>
      </c>
      <c r="AN72">
        <v>0.74</v>
      </c>
      <c r="AO72" t="s">
        <v>3180</v>
      </c>
      <c r="AP72">
        <v>0.122503447485557</v>
      </c>
      <c r="AQ72">
        <f>(Table2[[#This Row],[Sharpe Ratio]]-AVERAGE(Table2[Sharpe Ratio]))/_xlfn.STDEV.P(Table2[Sharpe Ratio])</f>
        <v>0.73174285752614787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4.1709980949643608</v>
      </c>
      <c r="AS72">
        <f>_xlfn.RANK.AVG(Table2[[#This Row],[1Y Return vs Nifty Z-Score]],Table2[1Y Return vs Nifty Z-Score])</f>
        <v>129</v>
      </c>
      <c r="AT72">
        <f>_xlfn.RANK.AVG(Table2[[#This Row],[6M Return vs Nifty Z-Score]],Table2[6M Return vs Nifty Z-Score])</f>
        <v>123</v>
      </c>
      <c r="AU72">
        <f>_xlfn.RANK.AVG(Table2[[#This Row],[Sharpe Ratio Z-Score]],Table2[Sharpe Ratio Z-Score])</f>
        <v>162</v>
      </c>
      <c r="AV72">
        <f>(Table2[[#This Row],[Rank 1Y]]+Table2[[#This Row],[Rank 6M]]+Table2[[#This Row],[Rank Sharpe]])/3</f>
        <v>138</v>
      </c>
    </row>
    <row r="73" spans="1:48" x14ac:dyDescent="0.3">
      <c r="A73" t="s">
        <v>1315</v>
      </c>
      <c r="B73" t="s">
        <v>1316</v>
      </c>
      <c r="C73" t="s">
        <v>3145</v>
      </c>
      <c r="D73" t="s">
        <v>766</v>
      </c>
      <c r="E73">
        <v>8785.8838401880002</v>
      </c>
      <c r="F73">
        <v>219.94</v>
      </c>
      <c r="G73">
        <v>40.144847127429301</v>
      </c>
      <c r="H73">
        <f>(Table2[[#This Row],[1Y Return vs Nifty]]-AVERAGE(Table2[1Y Return vs Nifty]))/_xlfn.STDEV.P(Table2[1Y Return vs Nifty])</f>
        <v>0.35817732490937965</v>
      </c>
      <c r="I73">
        <v>9.31390151565647</v>
      </c>
      <c r="J73">
        <f>(Table2[[#This Row],[1M Return vs Nifty]]-AVERAGE(Table2[1M Return vs Nifty]))/_xlfn.STDEV.P(Table2[1M Return vs Nifty])</f>
        <v>1.146473343040517</v>
      </c>
      <c r="K73">
        <v>20.290657412724201</v>
      </c>
      <c r="L73">
        <f>(Table2[[#This Row],[6M Return vs Nifty]]-AVERAGE(Table2[6M Return vs Nifty]))/_xlfn.STDEV.P(Table2[6M Return vs Nifty])</f>
        <v>0.49087006483551049</v>
      </c>
      <c r="M73">
        <v>6.6653432959315904</v>
      </c>
      <c r="N73">
        <f>(Table2[[#This Row],[1W Return vs Nifty]]-AVERAGE(Table2[1W Return vs Nifty]))/_xlfn.STDEV.P(Table2[1W Return vs Nifty])</f>
        <v>0.79521646189572781</v>
      </c>
      <c r="O73">
        <v>209.62</v>
      </c>
      <c r="P73">
        <v>215.25385968579201</v>
      </c>
      <c r="Q73">
        <v>203.59979012620801</v>
      </c>
      <c r="R73">
        <v>65.919998743121198</v>
      </c>
      <c r="S73" s="1">
        <f>(Table2[[#This Row],[Close Price]]-Table2[[#This Row],[20D EMA]])/Table2[[#This Row],[20D EMA]]</f>
        <v>4.923194351683996E-2</v>
      </c>
      <c r="T73" s="1">
        <f>(Table2[[#This Row],[Close Price]]-Table2[[#This Row],[50D EMA]])/Table2[[#This Row],[50D EMA]]</f>
        <v>2.1770296342413512E-2</v>
      </c>
      <c r="U73" s="1">
        <f>(Table2[[#This Row],[Close Price]]-Table2[[#This Row],[200D EMA]])/Table2[[#This Row],[200D EMA]]</f>
        <v>8.0256516294358538E-2</v>
      </c>
      <c r="V73">
        <v>1.3871513337900301</v>
      </c>
      <c r="W73">
        <v>214.22</v>
      </c>
      <c r="X73">
        <v>223.5</v>
      </c>
      <c r="Y73">
        <v>213.49</v>
      </c>
      <c r="Z73">
        <v>224</v>
      </c>
      <c r="AA73">
        <v>213.49</v>
      </c>
      <c r="AB73">
        <v>224.85</v>
      </c>
      <c r="AC73" s="1">
        <f>(Table2[[#This Row],[Close Price]]/Table2[[#This Row],[Day Low]])-1</f>
        <v>2.6701521800018613E-2</v>
      </c>
      <c r="AD73" s="1">
        <f>(Table2[[#This Row],[Day High]]/Table2[[#This Row],[Close Price]])-1</f>
        <v>1.6186232608893292E-2</v>
      </c>
      <c r="AE73" s="1">
        <f>(Table2[[#This Row],[Close Price]]/Table2[[#This Row],[Current Week Low]])-1</f>
        <v>3.0212187924492984E-2</v>
      </c>
      <c r="AF73" s="1">
        <f>(Table2[[#This Row],[Current Week High]]/Table2[[#This Row],[Close Price]])-1</f>
        <v>1.8459579885423238E-2</v>
      </c>
      <c r="AG73" s="1">
        <f>(Table2[[#This Row],[Close Price]]/Table2[[#This Row],[Current Month Low]])-1</f>
        <v>3.0212187924492984E-2</v>
      </c>
      <c r="AH73" s="1">
        <f>(Table2[[#This Row],[Current Month High]]/Table2[[#This Row],[Close Price]])-1</f>
        <v>2.2324270255524192E-2</v>
      </c>
      <c r="AI73">
        <v>34.804946803673701</v>
      </c>
      <c r="AJ73">
        <v>77.228041901692194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-7.0000000000000007E-2</v>
      </c>
      <c r="AM73" t="s">
        <v>3179</v>
      </c>
      <c r="AN73">
        <v>7.99</v>
      </c>
      <c r="AO73" t="s">
        <v>3180</v>
      </c>
      <c r="AP73">
        <v>0.18042114446072299</v>
      </c>
      <c r="AQ73">
        <f>(Table2[[#This Row],[Sharpe Ratio]]-AVERAGE(Table2[Sharpe Ratio]))/_xlfn.STDEV.P(Table2[Sharpe Ratio])</f>
        <v>1.4248747596746623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">
        <f>_xlfn.RANK.AVG(Table2[[#This Row],[1Y Return vs Nifty Z-Score]],Table2[1Y Return vs Nifty Z-Score])</f>
        <v>196</v>
      </c>
      <c r="AT73">
        <f>_xlfn.RANK.AVG(Table2[[#This Row],[6M Return vs Nifty Z-Score]],Table2[6M Return vs Nifty Z-Score])</f>
        <v>163</v>
      </c>
      <c r="AU73">
        <f>_xlfn.RANK.AVG(Table2[[#This Row],[Sharpe Ratio Z-Score]],Table2[Sharpe Ratio Z-Score])</f>
        <v>57</v>
      </c>
      <c r="AV73">
        <f>(Table2[[#This Row],[Rank 1Y]]+Table2[[#This Row],[Rank 6M]]+Table2[[#This Row],[Rank Sharpe]])/3</f>
        <v>138.66666666666666</v>
      </c>
    </row>
    <row r="74" spans="1:48" x14ac:dyDescent="0.3">
      <c r="A74" t="s">
        <v>314</v>
      </c>
      <c r="B74" t="s">
        <v>315</v>
      </c>
      <c r="C74" t="s">
        <v>3139</v>
      </c>
      <c r="D74" t="s">
        <v>80</v>
      </c>
      <c r="E74">
        <v>82180.663896159997</v>
      </c>
      <c r="F74">
        <v>1709.9</v>
      </c>
      <c r="G74">
        <v>102.487514665124</v>
      </c>
      <c r="H74">
        <f>(Table2[[#This Row],[1Y Return vs Nifty]]-AVERAGE(Table2[1Y Return vs Nifty]))/_xlfn.STDEV.P(Table2[1Y Return vs Nifty])</f>
        <v>1.4799588934211174</v>
      </c>
      <c r="I74">
        <v>-1.0010829791782201</v>
      </c>
      <c r="J74">
        <f>(Table2[[#This Row],[1M Return vs Nifty]]-AVERAGE(Table2[1M Return vs Nifty]))/_xlfn.STDEV.P(Table2[1M Return vs Nifty])</f>
        <v>3.5502825788732472E-3</v>
      </c>
      <c r="K74">
        <v>10.9633027032892</v>
      </c>
      <c r="L74">
        <f>(Table2[[#This Row],[6M Return vs Nifty]]-AVERAGE(Table2[6M Return vs Nifty]))/_xlfn.STDEV.P(Table2[6M Return vs Nifty])</f>
        <v>0.1720152301873612</v>
      </c>
      <c r="M74">
        <v>-1.75131646460926</v>
      </c>
      <c r="N74">
        <f>(Table2[[#This Row],[1W Return vs Nifty]]-AVERAGE(Table2[1W Return vs Nifty]))/_xlfn.STDEV.P(Table2[1W Return vs Nifty])</f>
        <v>-1.1525336200500651</v>
      </c>
      <c r="O74">
        <v>1856.42</v>
      </c>
      <c r="P74">
        <v>1824.1901743840699</v>
      </c>
      <c r="Q74">
        <v>1521.4553408734901</v>
      </c>
      <c r="R74">
        <v>16.461219035409901</v>
      </c>
      <c r="S74" s="1">
        <f>(Table2[[#This Row],[Close Price]]-Table2[[#This Row],[20D EMA]])/Table2[[#This Row],[20D EMA]]</f>
        <v>-7.8926105083978834E-2</v>
      </c>
      <c r="T74" s="1">
        <f>(Table2[[#This Row],[Close Price]]-Table2[[#This Row],[50D EMA]])/Table2[[#This Row],[50D EMA]]</f>
        <v>-6.2652554535691116E-2</v>
      </c>
      <c r="U74" s="1">
        <f>(Table2[[#This Row],[Close Price]]-Table2[[#This Row],[200D EMA]])/Table2[[#This Row],[200D EMA]]</f>
        <v>0.12385816005504385</v>
      </c>
      <c r="V74">
        <v>0.75746966489549605</v>
      </c>
      <c r="W74">
        <v>1685.1</v>
      </c>
      <c r="X74">
        <v>1795.85</v>
      </c>
      <c r="Y74">
        <v>1685.1</v>
      </c>
      <c r="Z74">
        <v>1833.95</v>
      </c>
      <c r="AA74">
        <v>1685.1</v>
      </c>
      <c r="AB74">
        <v>1843</v>
      </c>
      <c r="AC74" s="1">
        <f>(Table2[[#This Row],[Close Price]]/Table2[[#This Row],[Day Low]])-1</f>
        <v>1.471722746424553E-2</v>
      </c>
      <c r="AD74" s="1">
        <f>(Table2[[#This Row],[Day High]]/Table2[[#This Row],[Close Price]])-1</f>
        <v>5.0266097432598356E-2</v>
      </c>
      <c r="AE74" s="1">
        <f>(Table2[[#This Row],[Close Price]]/Table2[[#This Row],[Current Week Low]])-1</f>
        <v>1.471722746424553E-2</v>
      </c>
      <c r="AF74" s="1">
        <f>(Table2[[#This Row],[Current Week High]]/Table2[[#This Row],[Close Price]])-1</f>
        <v>7.2548102228200406E-2</v>
      </c>
      <c r="AG74" s="1">
        <f>(Table2[[#This Row],[Close Price]]/Table2[[#This Row],[Current Month Low]])-1</f>
        <v>1.471722746424553E-2</v>
      </c>
      <c r="AH74" s="1">
        <f>(Table2[[#This Row],[Current Month High]]/Table2[[#This Row],[Close Price]])-1</f>
        <v>7.7840809404058575E-2</v>
      </c>
      <c r="AI74">
        <v>19.129773670974899</v>
      </c>
      <c r="AJ74">
        <v>131.772280582853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0.14000000000000001</v>
      </c>
      <c r="AM74" t="s">
        <v>3180</v>
      </c>
      <c r="AN74">
        <v>-13.36</v>
      </c>
      <c r="AO74" t="s">
        <v>3179</v>
      </c>
      <c r="AP74">
        <v>0.14633807077918601</v>
      </c>
      <c r="AQ74">
        <f>(Table2[[#This Row],[Sharpe Ratio]]-AVERAGE(Table2[Sharpe Ratio]))/_xlfn.STDEV.P(Table2[Sharpe Ratio])</f>
        <v>1.0169844787112936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1.5199752648485805</v>
      </c>
      <c r="AS74">
        <f>_xlfn.RANK.AVG(Table2[[#This Row],[1Y Return vs Nifty Z-Score]],Table2[1Y Return vs Nifty Z-Score])</f>
        <v>54</v>
      </c>
      <c r="AT74">
        <f>_xlfn.RANK.AVG(Table2[[#This Row],[6M Return vs Nifty Z-Score]],Table2[6M Return vs Nifty Z-Score])</f>
        <v>253</v>
      </c>
      <c r="AU74">
        <f>_xlfn.RANK.AVG(Table2[[#This Row],[Sharpe Ratio Z-Score]],Table2[Sharpe Ratio Z-Score])</f>
        <v>111</v>
      </c>
      <c r="AV74">
        <f>(Table2[[#This Row],[Rank 1Y]]+Table2[[#This Row],[Rank 6M]]+Table2[[#This Row],[Rank Sharpe]])/3</f>
        <v>139.33333333333334</v>
      </c>
    </row>
    <row r="75" spans="1:48" x14ac:dyDescent="0.3">
      <c r="A75" t="s">
        <v>1730</v>
      </c>
      <c r="B75" t="s">
        <v>1731</v>
      </c>
      <c r="C75" t="s">
        <v>3136</v>
      </c>
      <c r="D75" t="s">
        <v>125</v>
      </c>
      <c r="E75">
        <v>4805.4408599999997</v>
      </c>
      <c r="F75">
        <v>517.85</v>
      </c>
      <c r="G75">
        <v>103.684056973015</v>
      </c>
      <c r="H75">
        <f>(Table2[[#This Row],[1Y Return vs Nifty]]-AVERAGE(Table2[1Y Return vs Nifty]))/_xlfn.STDEV.P(Table2[1Y Return vs Nifty])</f>
        <v>1.5014892378858462</v>
      </c>
      <c r="I75">
        <v>-12.0500740573901</v>
      </c>
      <c r="J75">
        <f>(Table2[[#This Row],[1M Return vs Nifty]]-AVERAGE(Table2[1M Return vs Nifty]))/_xlfn.STDEV.P(Table2[1M Return vs Nifty])</f>
        <v>-1.2207023282172906</v>
      </c>
      <c r="K75">
        <v>48.909146250530704</v>
      </c>
      <c r="L75">
        <f>(Table2[[#This Row],[6M Return vs Nifty]]-AVERAGE(Table2[6M Return vs Nifty]))/_xlfn.STDEV.P(Table2[6M Return vs Nifty])</f>
        <v>1.4691906938374548</v>
      </c>
      <c r="M75">
        <v>1.0847075333658001</v>
      </c>
      <c r="N75">
        <f>(Table2[[#This Row],[1W Return vs Nifty]]-AVERAGE(Table2[1W Return vs Nifty]))/_xlfn.STDEV.P(Table2[1W Return vs Nifty])</f>
        <v>-0.49623217367899336</v>
      </c>
      <c r="O75">
        <v>561.26</v>
      </c>
      <c r="P75">
        <v>572.17447947137896</v>
      </c>
      <c r="Q75">
        <v>478.85217659938797</v>
      </c>
      <c r="R75">
        <v>28.007227358552299</v>
      </c>
      <c r="S75" s="1">
        <f>(Table2[[#This Row],[Close Price]]-Table2[[#This Row],[20D EMA]])/Table2[[#This Row],[20D EMA]]</f>
        <v>-7.7343833517442839E-2</v>
      </c>
      <c r="T75" s="1">
        <f>(Table2[[#This Row],[Close Price]]-Table2[[#This Row],[50D EMA]])/Table2[[#This Row],[50D EMA]]</f>
        <v>-9.4943905085679958E-2</v>
      </c>
      <c r="U75" s="1">
        <f>(Table2[[#This Row],[Close Price]]-Table2[[#This Row],[200D EMA]])/Table2[[#This Row],[200D EMA]]</f>
        <v>8.1440213298305586E-2</v>
      </c>
      <c r="V75">
        <v>1.2934476190905499</v>
      </c>
      <c r="W75">
        <v>511.05</v>
      </c>
      <c r="X75">
        <v>530.75</v>
      </c>
      <c r="Y75">
        <v>509</v>
      </c>
      <c r="Z75">
        <v>534</v>
      </c>
      <c r="AA75">
        <v>509</v>
      </c>
      <c r="AB75">
        <v>534.54999999999995</v>
      </c>
      <c r="AC75" s="1">
        <f>(Table2[[#This Row],[Close Price]]/Table2[[#This Row],[Day Low]])-1</f>
        <v>1.3305938753546576E-2</v>
      </c>
      <c r="AD75" s="1">
        <f>(Table2[[#This Row],[Day High]]/Table2[[#This Row],[Close Price]])-1</f>
        <v>2.4910688423288585E-2</v>
      </c>
      <c r="AE75" s="1">
        <f>(Table2[[#This Row],[Close Price]]/Table2[[#This Row],[Current Week Low]])-1</f>
        <v>1.7387033398821305E-2</v>
      </c>
      <c r="AF75" s="1">
        <f>(Table2[[#This Row],[Current Week High]]/Table2[[#This Row],[Close Price]])-1</f>
        <v>3.1186637057062816E-2</v>
      </c>
      <c r="AG75" s="1">
        <f>(Table2[[#This Row],[Close Price]]/Table2[[#This Row],[Current Month Low]])-1</f>
        <v>1.7387033398821305E-2</v>
      </c>
      <c r="AH75" s="1">
        <f>(Table2[[#This Row],[Current Month High]]/Table2[[#This Row],[Close Price]])-1</f>
        <v>3.2248720672009235E-2</v>
      </c>
      <c r="AI75">
        <v>40.455730423867898</v>
      </c>
      <c r="AJ75">
        <v>131.85583165435401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0</v>
      </c>
      <c r="AM75" t="s">
        <v>3181</v>
      </c>
      <c r="AN75">
        <v>-17.739999999999998</v>
      </c>
      <c r="AO75" t="s">
        <v>3179</v>
      </c>
      <c r="AP75">
        <v>7.2016783009040006E-2</v>
      </c>
      <c r="AQ75">
        <f>(Table2[[#This Row],[Sharpe Ratio]]-AVERAGE(Table2[Sharpe Ratio]))/_xlfn.STDEV.P(Table2[Sharpe Ratio])</f>
        <v>0.12754207591104344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53</v>
      </c>
      <c r="AT75">
        <f>_xlfn.RANK.AVG(Table2[[#This Row],[6M Return vs Nifty Z-Score]],Table2[6M Return vs Nifty Z-Score])</f>
        <v>56</v>
      </c>
      <c r="AU75">
        <f>_xlfn.RANK.AVG(Table2[[#This Row],[Sharpe Ratio Z-Score]],Table2[Sharpe Ratio Z-Score])</f>
        <v>309</v>
      </c>
      <c r="AV75">
        <f>(Table2[[#This Row],[Rank 1Y]]+Table2[[#This Row],[Rank 6M]]+Table2[[#This Row],[Rank Sharpe]])/3</f>
        <v>139.33333333333334</v>
      </c>
    </row>
    <row r="76" spans="1:48" x14ac:dyDescent="0.3">
      <c r="A76" t="s">
        <v>1489</v>
      </c>
      <c r="B76" t="s">
        <v>1490</v>
      </c>
      <c r="C76" t="s">
        <v>3145</v>
      </c>
      <c r="D76" t="s">
        <v>173</v>
      </c>
      <c r="E76">
        <v>6860.3651571</v>
      </c>
      <c r="F76">
        <v>439.25</v>
      </c>
      <c r="G76">
        <v>50.212426456361598</v>
      </c>
      <c r="H76">
        <f>(Table2[[#This Row],[1Y Return vs Nifty]]-AVERAGE(Table2[1Y Return vs Nifty]))/_xlfn.STDEV.P(Table2[1Y Return vs Nifty])</f>
        <v>0.53933134633294921</v>
      </c>
      <c r="I76">
        <v>7.18074456311742</v>
      </c>
      <c r="J76">
        <f>(Table2[[#This Row],[1M Return vs Nifty]]-AVERAGE(Table2[1M Return vs Nifty]))/_xlfn.STDEV.P(Table2[1M Return vs Nifty])</f>
        <v>0.91011484207894711</v>
      </c>
      <c r="K76">
        <v>35.2314603407983</v>
      </c>
      <c r="L76">
        <f>(Table2[[#This Row],[6M Return vs Nifty]]-AVERAGE(Table2[6M Return vs Nifty]))/_xlfn.STDEV.P(Table2[6M Return vs Nifty])</f>
        <v>1.0016201537457912</v>
      </c>
      <c r="M76">
        <v>8.2836147478195095</v>
      </c>
      <c r="N76">
        <f>(Table2[[#This Row],[1W Return vs Nifty]]-AVERAGE(Table2[1W Return vs Nifty]))/_xlfn.STDEV.P(Table2[1W Return vs Nifty])</f>
        <v>1.1697104348851608</v>
      </c>
      <c r="O76">
        <v>404.15</v>
      </c>
      <c r="P76">
        <v>402.76713526763803</v>
      </c>
      <c r="Q76">
        <v>358.34969587287901</v>
      </c>
      <c r="R76">
        <v>78.149705176265996</v>
      </c>
      <c r="S76" s="1">
        <f>(Table2[[#This Row],[Close Price]]-Table2[[#This Row],[20D EMA]])/Table2[[#This Row],[20D EMA]]</f>
        <v>8.6848942224421688E-2</v>
      </c>
      <c r="T76" s="1">
        <f>(Table2[[#This Row],[Close Price]]-Table2[[#This Row],[50D EMA]])/Table2[[#This Row],[50D EMA]]</f>
        <v>9.0580540311758995E-2</v>
      </c>
      <c r="U76" s="1">
        <f>(Table2[[#This Row],[Close Price]]-Table2[[#This Row],[200D EMA]])/Table2[[#This Row],[200D EMA]]</f>
        <v>0.22575798182292742</v>
      </c>
      <c r="V76">
        <v>1.34186411050391</v>
      </c>
      <c r="W76">
        <v>408.15</v>
      </c>
      <c r="X76">
        <v>451.9</v>
      </c>
      <c r="Y76">
        <v>400.05</v>
      </c>
      <c r="Z76">
        <v>451.9</v>
      </c>
      <c r="AA76">
        <v>400.05</v>
      </c>
      <c r="AB76">
        <v>451.9</v>
      </c>
      <c r="AC76" s="1">
        <f>(Table2[[#This Row],[Close Price]]/Table2[[#This Row],[Day Low]])-1</f>
        <v>7.6197476417983578E-2</v>
      </c>
      <c r="AD76" s="1">
        <f>(Table2[[#This Row],[Day High]]/Table2[[#This Row],[Close Price]])-1</f>
        <v>2.8799089356858154E-2</v>
      </c>
      <c r="AE76" s="1">
        <f>(Table2[[#This Row],[Close Price]]/Table2[[#This Row],[Current Week Low]])-1</f>
        <v>9.7987751531058542E-2</v>
      </c>
      <c r="AF76" s="1">
        <f>(Table2[[#This Row],[Current Week High]]/Table2[[#This Row],[Close Price]])-1</f>
        <v>2.8799089356858154E-2</v>
      </c>
      <c r="AG76" s="1">
        <f>(Table2[[#This Row],[Close Price]]/Table2[[#This Row],[Current Month Low]])-1</f>
        <v>9.7987751531058542E-2</v>
      </c>
      <c r="AH76" s="1">
        <f>(Table2[[#This Row],[Current Month High]]/Table2[[#This Row],[Close Price]])-1</f>
        <v>2.8799089356858154E-2</v>
      </c>
      <c r="AI76">
        <v>2.8799089356858101</v>
      </c>
      <c r="AJ76">
        <v>80.131228214065999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7.0000000000000007E-2</v>
      </c>
      <c r="AM76" t="s">
        <v>3180</v>
      </c>
      <c r="AN76">
        <v>8.52</v>
      </c>
      <c r="AO76" t="s">
        <v>3180</v>
      </c>
      <c r="AP76">
        <v>0.188028518914134</v>
      </c>
      <c r="AQ76">
        <f>(Table2[[#This Row],[Sharpe Ratio]]-AVERAGE(Table2[Sharpe Ratio]))/_xlfn.STDEV.P(Table2[Sharpe Ratio])</f>
        <v>1.5159162582257826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5.1366930352686309</v>
      </c>
      <c r="AS76">
        <f>_xlfn.RANK.AVG(Table2[[#This Row],[1Y Return vs Nifty Z-Score]],Table2[1Y Return vs Nifty Z-Score])</f>
        <v>161</v>
      </c>
      <c r="AT76">
        <f>_xlfn.RANK.AVG(Table2[[#This Row],[6M Return vs Nifty Z-Score]],Table2[6M Return vs Nifty Z-Score])</f>
        <v>97</v>
      </c>
      <c r="AU76">
        <f>_xlfn.RANK.AVG(Table2[[#This Row],[Sharpe Ratio Z-Score]],Table2[Sharpe Ratio Z-Score])</f>
        <v>40</v>
      </c>
      <c r="AV76">
        <f>(Table2[[#This Row],[Rank 1Y]]+Table2[[#This Row],[Rank 6M]]+Table2[[#This Row],[Rank Sharpe]])/3</f>
        <v>99.333333333333329</v>
      </c>
    </row>
    <row r="77" spans="1:48" x14ac:dyDescent="0.3">
      <c r="A77" t="s">
        <v>1094</v>
      </c>
      <c r="B77" t="s">
        <v>1095</v>
      </c>
      <c r="C77" t="s">
        <v>3139</v>
      </c>
      <c r="D77" t="s">
        <v>207</v>
      </c>
      <c r="E77">
        <v>11642.919133449999</v>
      </c>
      <c r="F77">
        <v>294.25</v>
      </c>
      <c r="G77">
        <v>34.575142406876203</v>
      </c>
      <c r="H77">
        <f>(Table2[[#This Row],[1Y Return vs Nifty]]-AVERAGE(Table2[1Y Return vs Nifty]))/_xlfn.STDEV.P(Table2[1Y Return vs Nifty])</f>
        <v>0.25795716519626638</v>
      </c>
      <c r="I77">
        <v>-0.40408055903995999</v>
      </c>
      <c r="J77">
        <f>(Table2[[#This Row],[1M Return vs Nifty]]-AVERAGE(Table2[1M Return vs Nifty]))/_xlfn.STDEV.P(Table2[1M Return vs Nifty])</f>
        <v>6.9699469082169438E-2</v>
      </c>
      <c r="K77">
        <v>68.943374384453094</v>
      </c>
      <c r="L77">
        <f>(Table2[[#This Row],[6M Return vs Nifty]]-AVERAGE(Table2[6M Return vs Nifty]))/_xlfn.STDEV.P(Table2[6M Return vs Nifty])</f>
        <v>2.1540590941442845</v>
      </c>
      <c r="M77">
        <v>8.6560388885298103</v>
      </c>
      <c r="N77">
        <f>(Table2[[#This Row],[1W Return vs Nifty]]-AVERAGE(Table2[1W Return vs Nifty]))/_xlfn.STDEV.P(Table2[1W Return vs Nifty])</f>
        <v>1.2558953551771586</v>
      </c>
      <c r="O77">
        <v>283.66000000000003</v>
      </c>
      <c r="P77">
        <v>269.88769387389101</v>
      </c>
      <c r="Q77">
        <v>227.51165457762701</v>
      </c>
      <c r="R77">
        <v>62.340419745843498</v>
      </c>
      <c r="S77" s="1">
        <f>(Table2[[#This Row],[Close Price]]-Table2[[#This Row],[20D EMA]])/Table2[[#This Row],[20D EMA]]</f>
        <v>3.7333427342593151E-2</v>
      </c>
      <c r="T77" s="1">
        <f>(Table2[[#This Row],[Close Price]]-Table2[[#This Row],[50D EMA]])/Table2[[#This Row],[50D EMA]]</f>
        <v>9.026831040874593E-2</v>
      </c>
      <c r="U77" s="1">
        <f>(Table2[[#This Row],[Close Price]]-Table2[[#This Row],[200D EMA]])/Table2[[#This Row],[200D EMA]]</f>
        <v>0.29334033698744805</v>
      </c>
      <c r="V77">
        <v>0.13552147480825999</v>
      </c>
      <c r="W77">
        <v>292.2</v>
      </c>
      <c r="X77">
        <v>299.95</v>
      </c>
      <c r="Y77">
        <v>280.2</v>
      </c>
      <c r="Z77">
        <v>300</v>
      </c>
      <c r="AA77">
        <v>280.2</v>
      </c>
      <c r="AB77">
        <v>300</v>
      </c>
      <c r="AC77" s="1">
        <f>(Table2[[#This Row],[Close Price]]/Table2[[#This Row],[Day Low]])-1</f>
        <v>7.0157426420260904E-3</v>
      </c>
      <c r="AD77" s="1">
        <f>(Table2[[#This Row],[Day High]]/Table2[[#This Row],[Close Price]])-1</f>
        <v>1.9371282922684863E-2</v>
      </c>
      <c r="AE77" s="1">
        <f>(Table2[[#This Row],[Close Price]]/Table2[[#This Row],[Current Week Low]])-1</f>
        <v>5.0142755174875209E-2</v>
      </c>
      <c r="AF77" s="1">
        <f>(Table2[[#This Row],[Current Week High]]/Table2[[#This Row],[Close Price]])-1</f>
        <v>1.954120645709434E-2</v>
      </c>
      <c r="AG77" s="1">
        <f>(Table2[[#This Row],[Close Price]]/Table2[[#This Row],[Current Month Low]])-1</f>
        <v>5.0142755174875209E-2</v>
      </c>
      <c r="AH77" s="1">
        <f>(Table2[[#This Row],[Current Month High]]/Table2[[#This Row],[Close Price]])-1</f>
        <v>1.954120645709434E-2</v>
      </c>
      <c r="AI77">
        <v>19.28632115548</v>
      </c>
      <c r="AJ77">
        <v>103.703703703703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0.45</v>
      </c>
      <c r="AM77" t="s">
        <v>3180</v>
      </c>
      <c r="AN77">
        <v>4.62</v>
      </c>
      <c r="AO77" t="s">
        <v>3180</v>
      </c>
      <c r="AP77">
        <v>0.118493533586312</v>
      </c>
      <c r="AQ77">
        <f>(Table2[[#This Row],[Sharpe Ratio]]-AVERAGE(Table2[Sharpe Ratio]))/_xlfn.STDEV.P(Table2[Sharpe Ratio])</f>
        <v>0.68375408391128523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4.4213651675111638</v>
      </c>
      <c r="AS77">
        <f>_xlfn.RANK.AVG(Table2[[#This Row],[1Y Return vs Nifty Z-Score]],Table2[1Y Return vs Nifty Z-Score])</f>
        <v>220</v>
      </c>
      <c r="AT77">
        <f>_xlfn.RANK.AVG(Table2[[#This Row],[6M Return vs Nifty Z-Score]],Table2[6M Return vs Nifty Z-Score])</f>
        <v>24</v>
      </c>
      <c r="AU77">
        <f>_xlfn.RANK.AVG(Table2[[#This Row],[Sharpe Ratio Z-Score]],Table2[Sharpe Ratio Z-Score])</f>
        <v>176</v>
      </c>
      <c r="AV77">
        <f>(Table2[[#This Row],[Rank 1Y]]+Table2[[#This Row],[Rank 6M]]+Table2[[#This Row],[Rank Sharpe]])/3</f>
        <v>140</v>
      </c>
    </row>
    <row r="78" spans="1:48" x14ac:dyDescent="0.3">
      <c r="A78" t="s">
        <v>764</v>
      </c>
      <c r="B78" t="s">
        <v>765</v>
      </c>
      <c r="C78" t="s">
        <v>3145</v>
      </c>
      <c r="D78" t="s">
        <v>766</v>
      </c>
      <c r="E78">
        <v>21086.940584075001</v>
      </c>
      <c r="F78">
        <v>500.85</v>
      </c>
      <c r="G78">
        <v>34.773081364039903</v>
      </c>
      <c r="H78">
        <f>(Table2[[#This Row],[1Y Return vs Nifty]]-AVERAGE(Table2[1Y Return vs Nifty]))/_xlfn.STDEV.P(Table2[1Y Return vs Nifty])</f>
        <v>0.26151883944933579</v>
      </c>
      <c r="I78">
        <v>5.8786060084821896</v>
      </c>
      <c r="J78">
        <f>(Table2[[#This Row],[1M Return vs Nifty]]-AVERAGE(Table2[1M Return vs Nifty]))/_xlfn.STDEV.P(Table2[1M Return vs Nifty])</f>
        <v>0.76583501473126181</v>
      </c>
      <c r="K78">
        <v>17.138812761998</v>
      </c>
      <c r="L78">
        <f>(Table2[[#This Row],[6M Return vs Nifty]]-AVERAGE(Table2[6M Return vs Nifty]))/_xlfn.STDEV.P(Table2[6M Return vs Nifty])</f>
        <v>0.38312452108264161</v>
      </c>
      <c r="M78">
        <v>8.0669658061247205</v>
      </c>
      <c r="N78">
        <f>(Table2[[#This Row],[1W Return vs Nifty]]-AVERAGE(Table2[1W Return vs Nifty]))/_xlfn.STDEV.P(Table2[1W Return vs Nifty])</f>
        <v>1.1195743944671055</v>
      </c>
      <c r="O78">
        <v>498.62</v>
      </c>
      <c r="P78">
        <v>518.52196859012804</v>
      </c>
      <c r="Q78">
        <v>489.382037349494</v>
      </c>
      <c r="R78">
        <v>50.181668045943198</v>
      </c>
      <c r="S78" s="1">
        <f>(Table2[[#This Row],[Close Price]]-Table2[[#This Row],[20D EMA]])/Table2[[#This Row],[20D EMA]]</f>
        <v>4.4723436685251659E-3</v>
      </c>
      <c r="T78" s="1">
        <f>(Table2[[#This Row],[Close Price]]-Table2[[#This Row],[50D EMA]])/Table2[[#This Row],[50D EMA]]</f>
        <v>-3.4081426941617275E-2</v>
      </c>
      <c r="U78" s="1">
        <f>(Table2[[#This Row],[Close Price]]-Table2[[#This Row],[200D EMA]])/Table2[[#This Row],[200D EMA]]</f>
        <v>2.3433558600999767E-2</v>
      </c>
      <c r="V78">
        <v>1.36587807740569</v>
      </c>
      <c r="W78">
        <v>491.1</v>
      </c>
      <c r="X78">
        <v>507.9</v>
      </c>
      <c r="Y78">
        <v>491.1</v>
      </c>
      <c r="Z78">
        <v>525.45000000000005</v>
      </c>
      <c r="AA78">
        <v>491.1</v>
      </c>
      <c r="AB78">
        <v>526.5</v>
      </c>
      <c r="AC78" s="1">
        <f>(Table2[[#This Row],[Close Price]]/Table2[[#This Row],[Day Low]])-1</f>
        <v>1.9853390348197886E-2</v>
      </c>
      <c r="AD78" s="1">
        <f>(Table2[[#This Row],[Day High]]/Table2[[#This Row],[Close Price]])-1</f>
        <v>1.4076070679844177E-2</v>
      </c>
      <c r="AE78" s="1">
        <f>(Table2[[#This Row],[Close Price]]/Table2[[#This Row],[Current Week Low]])-1</f>
        <v>1.9853390348197886E-2</v>
      </c>
      <c r="AF78" s="1">
        <f>(Table2[[#This Row],[Current Week High]]/Table2[[#This Row],[Close Price]])-1</f>
        <v>4.9116501946690594E-2</v>
      </c>
      <c r="AG78" s="1">
        <f>(Table2[[#This Row],[Close Price]]/Table2[[#This Row],[Current Month Low]])-1</f>
        <v>1.9853390348197886E-2</v>
      </c>
      <c r="AH78" s="1">
        <f>(Table2[[#This Row],[Current Month High]]/Table2[[#This Row],[Close Price]])-1</f>
        <v>5.1212938005390729E-2</v>
      </c>
      <c r="AI78">
        <v>49.366077667964397</v>
      </c>
      <c r="AJ78">
        <v>66.672212978369302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-0.01</v>
      </c>
      <c r="AM78" t="s">
        <v>3179</v>
      </c>
      <c r="AN78">
        <v>-5.09</v>
      </c>
      <c r="AO78" t="s">
        <v>3179</v>
      </c>
      <c r="AP78">
        <v>0.236406340861506</v>
      </c>
      <c r="AQ78">
        <f>(Table2[[#This Row],[Sharpe Ratio]]-AVERAGE(Table2[Sharpe Ratio]))/_xlfn.STDEV.P(Table2[Sharpe Ratio])</f>
        <v>2.0948793990178292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219</v>
      </c>
      <c r="AT78">
        <f>_xlfn.RANK.AVG(Table2[[#This Row],[6M Return vs Nifty Z-Score]],Table2[6M Return vs Nifty Z-Score])</f>
        <v>190</v>
      </c>
      <c r="AU78">
        <f>_xlfn.RANK.AVG(Table2[[#This Row],[Sharpe Ratio Z-Score]],Table2[Sharpe Ratio Z-Score])</f>
        <v>12</v>
      </c>
      <c r="AV78">
        <f>(Table2[[#This Row],[Rank 1Y]]+Table2[[#This Row],[Rank 6M]]+Table2[[#This Row],[Rank Sharpe]])/3</f>
        <v>140.33333333333334</v>
      </c>
    </row>
    <row r="79" spans="1:48" x14ac:dyDescent="0.3">
      <c r="A79" t="s">
        <v>1517</v>
      </c>
      <c r="B79" t="s">
        <v>1518</v>
      </c>
      <c r="C79" t="s">
        <v>3142</v>
      </c>
      <c r="D79" t="s">
        <v>418</v>
      </c>
      <c r="E79">
        <v>6617.7573492259999</v>
      </c>
      <c r="F79">
        <v>213.02</v>
      </c>
      <c r="G79">
        <v>98.203356397847699</v>
      </c>
      <c r="H79">
        <f>(Table2[[#This Row],[1Y Return vs Nifty]]-AVERAGE(Table2[1Y Return vs Nifty]))/_xlfn.STDEV.P(Table2[1Y Return vs Nifty])</f>
        <v>1.4028706010744367</v>
      </c>
      <c r="I79">
        <v>-0.903446924983491</v>
      </c>
      <c r="J79">
        <f>(Table2[[#This Row],[1M Return vs Nifty]]-AVERAGE(Table2[1M Return vs Nifty]))/_xlfn.STDEV.P(Table2[1M Return vs Nifty])</f>
        <v>1.4368572991962914E-2</v>
      </c>
      <c r="K79">
        <v>10.9107498764537</v>
      </c>
      <c r="L79">
        <f>(Table2[[#This Row],[6M Return vs Nifty]]-AVERAGE(Table2[6M Return vs Nifty]))/_xlfn.STDEV.P(Table2[6M Return vs Nifty])</f>
        <v>0.17021871623105417</v>
      </c>
      <c r="M79">
        <v>1.083907849165</v>
      </c>
      <c r="N79">
        <f>(Table2[[#This Row],[1W Return vs Nifty]]-AVERAGE(Table2[1W Return vs Nifty]))/_xlfn.STDEV.P(Table2[1W Return vs Nifty])</f>
        <v>-0.49641723343095584</v>
      </c>
      <c r="O79">
        <v>211.83</v>
      </c>
      <c r="P79">
        <v>212.54964764755499</v>
      </c>
      <c r="Q79">
        <v>189.16397105484899</v>
      </c>
      <c r="R79">
        <v>57.557258846125599</v>
      </c>
      <c r="S79" s="1">
        <f>(Table2[[#This Row],[Close Price]]-Table2[[#This Row],[20D EMA]])/Table2[[#This Row],[20D EMA]]</f>
        <v>5.6177123164801853E-3</v>
      </c>
      <c r="T79" s="1">
        <f>(Table2[[#This Row],[Close Price]]-Table2[[#This Row],[50D EMA]])/Table2[[#This Row],[50D EMA]]</f>
        <v>2.2129058205965445E-3</v>
      </c>
      <c r="U79" s="1">
        <f>(Table2[[#This Row],[Close Price]]-Table2[[#This Row],[200D EMA]])/Table2[[#This Row],[200D EMA]]</f>
        <v>0.12611296333081237</v>
      </c>
      <c r="V79">
        <v>1.5497598113440301</v>
      </c>
      <c r="W79">
        <v>208</v>
      </c>
      <c r="X79">
        <v>213.41</v>
      </c>
      <c r="Y79">
        <v>208</v>
      </c>
      <c r="Z79">
        <v>213.8</v>
      </c>
      <c r="AA79">
        <v>208</v>
      </c>
      <c r="AB79">
        <v>213.8</v>
      </c>
      <c r="AC79" s="1">
        <f>(Table2[[#This Row],[Close Price]]/Table2[[#This Row],[Day Low]])-1</f>
        <v>2.4134615384615365E-2</v>
      </c>
      <c r="AD79" s="1">
        <f>(Table2[[#This Row],[Day High]]/Table2[[#This Row],[Close Price]])-1</f>
        <v>1.8308140080742774E-3</v>
      </c>
      <c r="AE79" s="1">
        <f>(Table2[[#This Row],[Close Price]]/Table2[[#This Row],[Current Week Low]])-1</f>
        <v>2.4134615384615365E-2</v>
      </c>
      <c r="AF79" s="1">
        <f>(Table2[[#This Row],[Current Week High]]/Table2[[#This Row],[Close Price]])-1</f>
        <v>3.6616280161487769E-3</v>
      </c>
      <c r="AG79" s="1">
        <f>(Table2[[#This Row],[Close Price]]/Table2[[#This Row],[Current Month Low]])-1</f>
        <v>2.4134615384615365E-2</v>
      </c>
      <c r="AH79" s="1">
        <f>(Table2[[#This Row],[Current Month High]]/Table2[[#This Row],[Close Price]])-1</f>
        <v>3.6616280161487769E-3</v>
      </c>
      <c r="AI79">
        <v>7.81147310111725</v>
      </c>
      <c r="AJ79">
        <v>126.737626397019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0.08</v>
      </c>
      <c r="AM79" t="s">
        <v>3180</v>
      </c>
      <c r="AN79">
        <v>1.37</v>
      </c>
      <c r="AO79" t="s">
        <v>3180</v>
      </c>
      <c r="AP79">
        <v>0.144823038842228</v>
      </c>
      <c r="AQ79">
        <f>(Table2[[#This Row],[Sharpe Ratio]]-AVERAGE(Table2[Sharpe Ratio]))/_xlfn.STDEV.P(Table2[Sharpe Ratio])</f>
        <v>0.99885328525707673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60</v>
      </c>
      <c r="AT79">
        <f>_xlfn.RANK.AVG(Table2[[#This Row],[6M Return vs Nifty Z-Score]],Table2[6M Return vs Nifty Z-Score])</f>
        <v>255</v>
      </c>
      <c r="AU79">
        <f>_xlfn.RANK.AVG(Table2[[#This Row],[Sharpe Ratio Z-Score]],Table2[Sharpe Ratio Z-Score])</f>
        <v>115</v>
      </c>
      <c r="AV79">
        <f>(Table2[[#This Row],[Rank 1Y]]+Table2[[#This Row],[Rank 6M]]+Table2[[#This Row],[Rank Sharpe]])/3</f>
        <v>143.33333333333334</v>
      </c>
    </row>
    <row r="80" spans="1:48" x14ac:dyDescent="0.3">
      <c r="A80" t="s">
        <v>1431</v>
      </c>
      <c r="B80" t="s">
        <v>1432</v>
      </c>
      <c r="C80" t="s">
        <v>3133</v>
      </c>
      <c r="D80" t="s">
        <v>21</v>
      </c>
      <c r="E80">
        <v>7530.0685175099998</v>
      </c>
      <c r="F80">
        <v>909.3</v>
      </c>
      <c r="G80">
        <v>75.373627949796401</v>
      </c>
      <c r="H80">
        <f>(Table2[[#This Row],[1Y Return vs Nifty]]-AVERAGE(Table2[1Y Return vs Nifty]))/_xlfn.STDEV.P(Table2[1Y Return vs Nifty])</f>
        <v>0.99207700499247109</v>
      </c>
      <c r="I80">
        <v>7.0822210009303097</v>
      </c>
      <c r="J80">
        <f>(Table2[[#This Row],[1M Return vs Nifty]]-AVERAGE(Table2[1M Return vs Nifty]))/_xlfn.STDEV.P(Table2[1M Return vs Nifty])</f>
        <v>0.8991982138204303</v>
      </c>
      <c r="K80">
        <v>16.346935535920501</v>
      </c>
      <c r="L80">
        <f>(Table2[[#This Row],[6M Return vs Nifty]]-AVERAGE(Table2[6M Return vs Nifty]))/_xlfn.STDEV.P(Table2[6M Return vs Nifty])</f>
        <v>0.35605426484727315</v>
      </c>
      <c r="M80">
        <v>4.6724565256361501</v>
      </c>
      <c r="N80">
        <f>(Table2[[#This Row],[1W Return vs Nifty]]-AVERAGE(Table2[1W Return vs Nifty]))/_xlfn.STDEV.P(Table2[1W Return vs Nifty])</f>
        <v>0.3340304949460316</v>
      </c>
      <c r="O80">
        <v>901.78</v>
      </c>
      <c r="P80">
        <v>883.12860928159</v>
      </c>
      <c r="Q80">
        <v>766.76002959608797</v>
      </c>
      <c r="R80">
        <v>54.012674878738402</v>
      </c>
      <c r="S80" s="1">
        <f>(Table2[[#This Row],[Close Price]]-Table2[[#This Row],[20D EMA]])/Table2[[#This Row],[20D EMA]]</f>
        <v>8.3390627425757747E-3</v>
      </c>
      <c r="T80" s="1">
        <f>(Table2[[#This Row],[Close Price]]-Table2[[#This Row],[50D EMA]])/Table2[[#This Row],[50D EMA]]</f>
        <v>2.9634857758373302E-2</v>
      </c>
      <c r="U80" s="1">
        <f>(Table2[[#This Row],[Close Price]]-Table2[[#This Row],[200D EMA]])/Table2[[#This Row],[200D EMA]]</f>
        <v>0.18589906216029395</v>
      </c>
      <c r="V80">
        <v>0.73220910977847598</v>
      </c>
      <c r="W80">
        <v>894</v>
      </c>
      <c r="X80">
        <v>914.45</v>
      </c>
      <c r="Y80">
        <v>893.3</v>
      </c>
      <c r="Z80">
        <v>933</v>
      </c>
      <c r="AA80">
        <v>893.3</v>
      </c>
      <c r="AB80">
        <v>933</v>
      </c>
      <c r="AC80" s="1">
        <f>(Table2[[#This Row],[Close Price]]/Table2[[#This Row],[Day Low]])-1</f>
        <v>1.7114093959731402E-2</v>
      </c>
      <c r="AD80" s="1">
        <f>(Table2[[#This Row],[Day High]]/Table2[[#This Row],[Close Price]])-1</f>
        <v>5.6636973496095866E-3</v>
      </c>
      <c r="AE80" s="1">
        <f>(Table2[[#This Row],[Close Price]]/Table2[[#This Row],[Current Week Low]])-1</f>
        <v>1.7911116086421153E-2</v>
      </c>
      <c r="AF80" s="1">
        <f>(Table2[[#This Row],[Current Week High]]/Table2[[#This Row],[Close Price]])-1</f>
        <v>2.606400527878594E-2</v>
      </c>
      <c r="AG80" s="1">
        <f>(Table2[[#This Row],[Close Price]]/Table2[[#This Row],[Current Month Low]])-1</f>
        <v>1.7911116086421153E-2</v>
      </c>
      <c r="AH80" s="1">
        <f>(Table2[[#This Row],[Current Month High]]/Table2[[#This Row],[Close Price]])-1</f>
        <v>2.606400527878594E-2</v>
      </c>
      <c r="AI80">
        <v>9.1993841416474194</v>
      </c>
      <c r="AJ80">
        <v>119.108433734939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0.17</v>
      </c>
      <c r="AM80" t="s">
        <v>3180</v>
      </c>
      <c r="AN80">
        <v>-3.33</v>
      </c>
      <c r="AO80" t="s">
        <v>3179</v>
      </c>
      <c r="AP80">
        <v>0.13502954911952</v>
      </c>
      <c r="AQ80">
        <f>(Table2[[#This Row],[Sharpe Ratio]]-AVERAGE(Table2[Sharpe Ratio]))/_xlfn.STDEV.P(Table2[Sharpe Ratio])</f>
        <v>0.88164938187875064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3.463009360484957</v>
      </c>
      <c r="AS80">
        <f>_xlfn.RANK.AVG(Table2[[#This Row],[1Y Return vs Nifty Z-Score]],Table2[1Y Return vs Nifty Z-Score])</f>
        <v>99</v>
      </c>
      <c r="AT80">
        <f>_xlfn.RANK.AVG(Table2[[#This Row],[6M Return vs Nifty Z-Score]],Table2[6M Return vs Nifty Z-Score])</f>
        <v>199</v>
      </c>
      <c r="AU80">
        <f>_xlfn.RANK.AVG(Table2[[#This Row],[Sharpe Ratio Z-Score]],Table2[Sharpe Ratio Z-Score])</f>
        <v>133</v>
      </c>
      <c r="AV80">
        <f>(Table2[[#This Row],[Rank 1Y]]+Table2[[#This Row],[Rank 6M]]+Table2[[#This Row],[Rank Sharpe]])/3</f>
        <v>143.66666666666666</v>
      </c>
    </row>
    <row r="81" spans="1:48" x14ac:dyDescent="0.3">
      <c r="A81" t="s">
        <v>802</v>
      </c>
      <c r="B81" t="s">
        <v>803</v>
      </c>
      <c r="C81" t="s">
        <v>3145</v>
      </c>
      <c r="D81" t="s">
        <v>117</v>
      </c>
      <c r="E81">
        <v>19563.484465410002</v>
      </c>
      <c r="F81">
        <v>745.95</v>
      </c>
      <c r="G81">
        <v>40.040788719341101</v>
      </c>
      <c r="H81">
        <f>(Table2[[#This Row],[1Y Return vs Nifty]]-AVERAGE(Table2[1Y Return vs Nifty]))/_xlfn.STDEV.P(Table2[1Y Return vs Nifty])</f>
        <v>0.35630491859677782</v>
      </c>
      <c r="I81">
        <v>4.6451703759143097</v>
      </c>
      <c r="J81">
        <f>(Table2[[#This Row],[1M Return vs Nifty]]-AVERAGE(Table2[1M Return vs Nifty]))/_xlfn.STDEV.P(Table2[1M Return vs Nifty])</f>
        <v>0.62916762286432748</v>
      </c>
      <c r="K81">
        <v>20.241910740241799</v>
      </c>
      <c r="L81">
        <f>(Table2[[#This Row],[6M Return vs Nifty]]-AVERAGE(Table2[6M Return vs Nifty]))/_xlfn.STDEV.P(Table2[6M Return vs Nifty])</f>
        <v>0.48920366394498782</v>
      </c>
      <c r="M81">
        <v>3.1007442711834501</v>
      </c>
      <c r="N81">
        <f>(Table2[[#This Row],[1W Return vs Nifty]]-AVERAGE(Table2[1W Return vs Nifty]))/_xlfn.STDEV.P(Table2[1W Return vs Nifty])</f>
        <v>-2.9688932891305045E-2</v>
      </c>
      <c r="O81">
        <v>719.82</v>
      </c>
      <c r="P81">
        <v>704.11197142759602</v>
      </c>
      <c r="Q81">
        <v>614.53841080282996</v>
      </c>
      <c r="R81">
        <v>65.372687290753007</v>
      </c>
      <c r="S81" s="1">
        <f>(Table2[[#This Row],[Close Price]]-Table2[[#This Row],[20D EMA]])/Table2[[#This Row],[20D EMA]]</f>
        <v>3.6300741852129691E-2</v>
      </c>
      <c r="T81" s="1">
        <f>(Table2[[#This Row],[Close Price]]-Table2[[#This Row],[50D EMA]])/Table2[[#This Row],[50D EMA]]</f>
        <v>5.9419567157162359E-2</v>
      </c>
      <c r="U81" s="1">
        <f>(Table2[[#This Row],[Close Price]]-Table2[[#This Row],[200D EMA]])/Table2[[#This Row],[200D EMA]]</f>
        <v>0.21383787715644109</v>
      </c>
      <c r="V81">
        <v>0.64714998786590106</v>
      </c>
      <c r="W81">
        <v>720</v>
      </c>
      <c r="X81">
        <v>750</v>
      </c>
      <c r="Y81">
        <v>716.15</v>
      </c>
      <c r="Z81">
        <v>750</v>
      </c>
      <c r="AA81">
        <v>716.15</v>
      </c>
      <c r="AB81">
        <v>750</v>
      </c>
      <c r="AC81" s="1">
        <f>(Table2[[#This Row],[Close Price]]/Table2[[#This Row],[Day Low]])-1</f>
        <v>3.604166666666675E-2</v>
      </c>
      <c r="AD81" s="1">
        <f>(Table2[[#This Row],[Day High]]/Table2[[#This Row],[Close Price]])-1</f>
        <v>5.4293183189220162E-3</v>
      </c>
      <c r="AE81" s="1">
        <f>(Table2[[#This Row],[Close Price]]/Table2[[#This Row],[Current Week Low]])-1</f>
        <v>4.161139426097904E-2</v>
      </c>
      <c r="AF81" s="1">
        <f>(Table2[[#This Row],[Current Week High]]/Table2[[#This Row],[Close Price]])-1</f>
        <v>5.4293183189220162E-3</v>
      </c>
      <c r="AG81" s="1">
        <f>(Table2[[#This Row],[Close Price]]/Table2[[#This Row],[Current Month Low]])-1</f>
        <v>4.161139426097904E-2</v>
      </c>
      <c r="AH81" s="1">
        <f>(Table2[[#This Row],[Current Month High]]/Table2[[#This Row],[Close Price]])-1</f>
        <v>5.4293183189220162E-3</v>
      </c>
      <c r="AI81">
        <v>6.5419934311950998</v>
      </c>
      <c r="AJ81">
        <v>69.476314892650194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</v>
      </c>
      <c r="AM81" t="s">
        <v>3181</v>
      </c>
      <c r="AN81">
        <v>4.3499999999999996</v>
      </c>
      <c r="AO81" t="s">
        <v>3180</v>
      </c>
      <c r="AP81">
        <v>0.16785331749098101</v>
      </c>
      <c r="AQ81">
        <f>(Table2[[#This Row],[Sharpe Ratio]]-AVERAGE(Table2[Sharpe Ratio]))/_xlfn.STDEV.P(Table2[Sharpe Ratio])</f>
        <v>1.2744688860235425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2.7194561585383301</v>
      </c>
      <c r="AS81">
        <f>_xlfn.RANK.AVG(Table2[[#This Row],[1Y Return vs Nifty Z-Score]],Table2[1Y Return vs Nifty Z-Score])</f>
        <v>197</v>
      </c>
      <c r="AT81">
        <f>_xlfn.RANK.AVG(Table2[[#This Row],[6M Return vs Nifty Z-Score]],Table2[6M Return vs Nifty Z-Score])</f>
        <v>165</v>
      </c>
      <c r="AU81">
        <f>_xlfn.RANK.AVG(Table2[[#This Row],[Sharpe Ratio Z-Score]],Table2[Sharpe Ratio Z-Score])</f>
        <v>72</v>
      </c>
      <c r="AV81">
        <f>(Table2[[#This Row],[Rank 1Y]]+Table2[[#This Row],[Rank 6M]]+Table2[[#This Row],[Rank Sharpe]])/3</f>
        <v>144.66666666666666</v>
      </c>
    </row>
    <row r="82" spans="1:48" x14ac:dyDescent="0.3">
      <c r="A82" t="s">
        <v>606</v>
      </c>
      <c r="B82" t="s">
        <v>607</v>
      </c>
      <c r="C82" t="s">
        <v>3136</v>
      </c>
      <c r="D82" t="s">
        <v>237</v>
      </c>
      <c r="E82">
        <v>32020.236440190001</v>
      </c>
      <c r="F82">
        <v>2393.5500000000002</v>
      </c>
      <c r="G82">
        <v>57.813250565017597</v>
      </c>
      <c r="H82">
        <f>(Table2[[#This Row],[1Y Return vs Nifty]]-AVERAGE(Table2[1Y Return vs Nifty]))/_xlfn.STDEV.P(Table2[1Y Return vs Nifty])</f>
        <v>0.67609906461248137</v>
      </c>
      <c r="I82">
        <v>21.361645148857502</v>
      </c>
      <c r="J82">
        <f>(Table2[[#This Row],[1M Return vs Nifty]]-AVERAGE(Table2[1M Return vs Nifty]))/_xlfn.STDEV.P(Table2[1M Return vs Nifty])</f>
        <v>2.4813899424605808</v>
      </c>
      <c r="K82">
        <v>28.969779915356298</v>
      </c>
      <c r="L82">
        <f>(Table2[[#This Row],[6M Return vs Nifty]]-AVERAGE(Table2[6M Return vs Nifty]))/_xlfn.STDEV.P(Table2[6M Return vs Nifty])</f>
        <v>0.78756513612603096</v>
      </c>
      <c r="M82">
        <v>6.0541350055253602</v>
      </c>
      <c r="N82">
        <f>(Table2[[#This Row],[1W Return vs Nifty]]-AVERAGE(Table2[1W Return vs Nifty]))/_xlfn.STDEV.P(Table2[1W Return vs Nifty])</f>
        <v>0.65377305897882254</v>
      </c>
      <c r="O82">
        <v>2269.5500000000002</v>
      </c>
      <c r="P82">
        <v>2129.72185578075</v>
      </c>
      <c r="Q82">
        <v>1824.7623673584201</v>
      </c>
      <c r="R82">
        <v>67.065795941327806</v>
      </c>
      <c r="S82" s="1">
        <f>(Table2[[#This Row],[Close Price]]-Table2[[#This Row],[20D EMA]])/Table2[[#This Row],[20D EMA]]</f>
        <v>5.4636381661562858E-2</v>
      </c>
      <c r="T82" s="1">
        <f>(Table2[[#This Row],[Close Price]]-Table2[[#This Row],[50D EMA]])/Table2[[#This Row],[50D EMA]]</f>
        <v>0.12387915515969172</v>
      </c>
      <c r="U82" s="1">
        <f>(Table2[[#This Row],[Close Price]]-Table2[[#This Row],[200D EMA]])/Table2[[#This Row],[200D EMA]]</f>
        <v>0.31170504325172699</v>
      </c>
      <c r="V82">
        <v>1.3787576586491801</v>
      </c>
      <c r="W82">
        <v>2363.65</v>
      </c>
      <c r="X82">
        <v>2403.5</v>
      </c>
      <c r="Y82">
        <v>2354.1</v>
      </c>
      <c r="Z82">
        <v>2425.35</v>
      </c>
      <c r="AA82">
        <v>2354.1</v>
      </c>
      <c r="AB82">
        <v>2425.35</v>
      </c>
      <c r="AC82" s="1">
        <f>(Table2[[#This Row],[Close Price]]/Table2[[#This Row],[Day Low]])-1</f>
        <v>1.2649927019651841E-2</v>
      </c>
      <c r="AD82" s="1">
        <f>(Table2[[#This Row],[Day High]]/Table2[[#This Row],[Close Price]])-1</f>
        <v>4.1570052850368189E-3</v>
      </c>
      <c r="AE82" s="1">
        <f>(Table2[[#This Row],[Close Price]]/Table2[[#This Row],[Current Week Low]])-1</f>
        <v>1.6757996686632026E-2</v>
      </c>
      <c r="AF82" s="1">
        <f>(Table2[[#This Row],[Current Week High]]/Table2[[#This Row],[Close Price]])-1</f>
        <v>1.3285705333082598E-2</v>
      </c>
      <c r="AG82" s="1">
        <f>(Table2[[#This Row],[Close Price]]/Table2[[#This Row],[Current Month Low]])-1</f>
        <v>1.6757996686632026E-2</v>
      </c>
      <c r="AH82" s="1">
        <f>(Table2[[#This Row],[Current Month High]]/Table2[[#This Row],[Close Price]])-1</f>
        <v>1.3285705333082598E-2</v>
      </c>
      <c r="AI82">
        <v>5.4500637128950702</v>
      </c>
      <c r="AJ82">
        <v>85.051606169546503</v>
      </c>
      <c r="AK82" t="str">
        <f>IF(AND(Table2[[#This Row],[20D EMA]]&gt;Table2[[#This Row],[50D EMA]],Table2[[#This Row],[50D EMA]]&gt;Table2[[#This Row],[200D EMA]]),"Uptrend","Downtrend/NoTrend")</f>
        <v>Uptrend</v>
      </c>
      <c r="AL82">
        <v>0.45</v>
      </c>
      <c r="AM82" t="s">
        <v>3180</v>
      </c>
      <c r="AN82">
        <v>6.75</v>
      </c>
      <c r="AO82" t="s">
        <v>3180</v>
      </c>
      <c r="AP82">
        <v>0.109379065968464</v>
      </c>
      <c r="AQ82">
        <f>(Table2[[#This Row],[Sharpe Ratio]]-AVERAGE(Table2[Sharpe Ratio]))/_xlfn.STDEV.P(Table2[Sharpe Ratio])</f>
        <v>0.57467639942153659</v>
      </c>
      <c r="AR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5.1735036015994522</v>
      </c>
      <c r="AS82">
        <f>_xlfn.RANK.AVG(Table2[[#This Row],[1Y Return vs Nifty Z-Score]],Table2[1Y Return vs Nifty Z-Score])</f>
        <v>130</v>
      </c>
      <c r="AT82">
        <f>_xlfn.RANK.AVG(Table2[[#This Row],[6M Return vs Nifty Z-Score]],Table2[6M Return vs Nifty Z-Score])</f>
        <v>113</v>
      </c>
      <c r="AU82">
        <f>_xlfn.RANK.AVG(Table2[[#This Row],[Sharpe Ratio Z-Score]],Table2[Sharpe Ratio Z-Score])</f>
        <v>202</v>
      </c>
      <c r="AV82">
        <f>(Table2[[#This Row],[Rank 1Y]]+Table2[[#This Row],[Rank 6M]]+Table2[[#This Row],[Rank Sharpe]])/3</f>
        <v>148.33333333333334</v>
      </c>
    </row>
    <row r="83" spans="1:48" x14ac:dyDescent="0.3">
      <c r="A83" t="s">
        <v>1687</v>
      </c>
      <c r="B83" t="s">
        <v>1688</v>
      </c>
      <c r="C83" t="s">
        <v>3138</v>
      </c>
      <c r="D83" t="s">
        <v>51</v>
      </c>
      <c r="E83">
        <v>5193.1526700000004</v>
      </c>
      <c r="F83">
        <v>645.25</v>
      </c>
      <c r="G83">
        <v>128.12516506050699</v>
      </c>
      <c r="H83">
        <f>(Table2[[#This Row],[1Y Return vs Nifty]]-AVERAGE(Table2[1Y Return vs Nifty]))/_xlfn.STDEV.P(Table2[1Y Return vs Nifty])</f>
        <v>1.9412776789238237</v>
      </c>
      <c r="I83">
        <v>13.965543096605799</v>
      </c>
      <c r="J83">
        <f>(Table2[[#This Row],[1M Return vs Nifty]]-AVERAGE(Table2[1M Return vs Nifty]))/_xlfn.STDEV.P(Table2[1M Return vs Nifty])</f>
        <v>1.6618855023638306</v>
      </c>
      <c r="K83">
        <v>53.521733302920801</v>
      </c>
      <c r="L83">
        <f>(Table2[[#This Row],[6M Return vs Nifty]]-AVERAGE(Table2[6M Return vs Nifty]))/_xlfn.STDEV.P(Table2[6M Return vs Nifty])</f>
        <v>1.6268715934822726</v>
      </c>
      <c r="M83">
        <v>12.5910704547367</v>
      </c>
      <c r="N83">
        <f>(Table2[[#This Row],[1W Return vs Nifty]]-AVERAGE(Table2[1W Return vs Nifty]))/_xlfn.STDEV.P(Table2[1W Return vs Nifty])</f>
        <v>2.1665247822417304</v>
      </c>
      <c r="O83">
        <v>590.26</v>
      </c>
      <c r="P83">
        <v>565.24648781052201</v>
      </c>
      <c r="Q83">
        <v>453.48797312978002</v>
      </c>
      <c r="R83">
        <v>76.1098915053025</v>
      </c>
      <c r="S83" s="1">
        <f>(Table2[[#This Row],[Close Price]]-Table2[[#This Row],[20D EMA]])/Table2[[#This Row],[20D EMA]]</f>
        <v>9.3162335242096717E-2</v>
      </c>
      <c r="T83" s="1">
        <f>(Table2[[#This Row],[Close Price]]-Table2[[#This Row],[50D EMA]])/Table2[[#This Row],[50D EMA]]</f>
        <v>0.14153738928900025</v>
      </c>
      <c r="U83" s="1">
        <f>(Table2[[#This Row],[Close Price]]-Table2[[#This Row],[200D EMA]])/Table2[[#This Row],[200D EMA]]</f>
        <v>0.42286022614174418</v>
      </c>
      <c r="V83">
        <v>1.0676156118578199</v>
      </c>
      <c r="W83">
        <v>630.20000000000005</v>
      </c>
      <c r="X83">
        <v>671</v>
      </c>
      <c r="Y83">
        <v>613.65</v>
      </c>
      <c r="Z83">
        <v>671</v>
      </c>
      <c r="AA83">
        <v>613.65</v>
      </c>
      <c r="AB83">
        <v>671</v>
      </c>
      <c r="AC83" s="1">
        <f>(Table2[[#This Row],[Close Price]]/Table2[[#This Row],[Day Low]])-1</f>
        <v>2.3881307521421702E-2</v>
      </c>
      <c r="AD83" s="1">
        <f>(Table2[[#This Row],[Day High]]/Table2[[#This Row],[Close Price]])-1</f>
        <v>3.9907012785741935E-2</v>
      </c>
      <c r="AE83" s="1">
        <f>(Table2[[#This Row],[Close Price]]/Table2[[#This Row],[Current Week Low]])-1</f>
        <v>5.1495151959586094E-2</v>
      </c>
      <c r="AF83" s="1">
        <f>(Table2[[#This Row],[Current Week High]]/Table2[[#This Row],[Close Price]])-1</f>
        <v>3.9907012785741935E-2</v>
      </c>
      <c r="AG83" s="1">
        <f>(Table2[[#This Row],[Close Price]]/Table2[[#This Row],[Current Month Low]])-1</f>
        <v>5.1495151959586094E-2</v>
      </c>
      <c r="AH83" s="1">
        <f>(Table2[[#This Row],[Current Month High]]/Table2[[#This Row],[Close Price]])-1</f>
        <v>3.9907012785741935E-2</v>
      </c>
      <c r="AI83">
        <v>4.6106160402944596</v>
      </c>
      <c r="AJ83">
        <v>169.078398665554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0.19</v>
      </c>
      <c r="AM83" t="s">
        <v>3180</v>
      </c>
      <c r="AN83">
        <v>16.239999999999998</v>
      </c>
      <c r="AO83" t="s">
        <v>3180</v>
      </c>
      <c r="AP83">
        <v>2.5216238218889998E-2</v>
      </c>
      <c r="AQ83">
        <f>(Table2[[#This Row],[Sharpe Ratio]]-AVERAGE(Table2[Sharpe Ratio]))/_xlfn.STDEV.P(Table2[Sharpe Ratio])</f>
        <v>-0.43254494975043323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6.9640146072612232</v>
      </c>
      <c r="AS83">
        <f>_xlfn.RANK.AVG(Table2[[#This Row],[1Y Return vs Nifty Z-Score]],Table2[1Y Return vs Nifty Z-Score])</f>
        <v>35</v>
      </c>
      <c r="AT83">
        <f>_xlfn.RANK.AVG(Table2[[#This Row],[6M Return vs Nifty Z-Score]],Table2[6M Return vs Nifty Z-Score])</f>
        <v>48</v>
      </c>
      <c r="AU83">
        <f>_xlfn.RANK.AVG(Table2[[#This Row],[Sharpe Ratio Z-Score]],Table2[Sharpe Ratio Z-Score])</f>
        <v>453</v>
      </c>
      <c r="AV83">
        <f>(Table2[[#This Row],[Rank 1Y]]+Table2[[#This Row],[Rank 6M]]+Table2[[#This Row],[Rank Sharpe]])/3</f>
        <v>178.66666666666666</v>
      </c>
    </row>
    <row r="84" spans="1:48" x14ac:dyDescent="0.3">
      <c r="A84" t="s">
        <v>255</v>
      </c>
      <c r="B84" t="s">
        <v>256</v>
      </c>
      <c r="C84" t="s">
        <v>3138</v>
      </c>
      <c r="D84" t="s">
        <v>51</v>
      </c>
      <c r="E84">
        <v>99530.326889175005</v>
      </c>
      <c r="F84">
        <v>2181.75</v>
      </c>
      <c r="G84">
        <v>56.008351184171602</v>
      </c>
      <c r="H84">
        <f>(Table2[[#This Row],[1Y Return vs Nifty]]-AVERAGE(Table2[1Y Return vs Nifty]))/_xlfn.STDEV.P(Table2[1Y Return vs Nifty])</f>
        <v>0.64362206389339804</v>
      </c>
      <c r="I84">
        <v>3.0413693122865699</v>
      </c>
      <c r="J84">
        <f>(Table2[[#This Row],[1M Return vs Nifty]]-AVERAGE(Table2[1M Return vs Nifty]))/_xlfn.STDEV.P(Table2[1M Return vs Nifty])</f>
        <v>0.45146292336323224</v>
      </c>
      <c r="K84">
        <v>22.162835312195799</v>
      </c>
      <c r="L84">
        <f>(Table2[[#This Row],[6M Return vs Nifty]]-AVERAGE(Table2[6M Return vs Nifty]))/_xlfn.STDEV.P(Table2[6M Return vs Nifty])</f>
        <v>0.5548703085449187</v>
      </c>
      <c r="M84">
        <v>0.29920497205987401</v>
      </c>
      <c r="N84">
        <f>(Table2[[#This Row],[1W Return vs Nifty]]-AVERAGE(Table2[1W Return vs Nifty]))/_xlfn.STDEV.P(Table2[1W Return vs Nifty])</f>
        <v>-0.67801006677205244</v>
      </c>
      <c r="O84">
        <v>2181.46</v>
      </c>
      <c r="P84">
        <v>2151.5015151259499</v>
      </c>
      <c r="Q84">
        <v>1829.6543353432</v>
      </c>
      <c r="R84">
        <v>50.485224288040797</v>
      </c>
      <c r="S84" s="1">
        <f>(Table2[[#This Row],[Close Price]]-Table2[[#This Row],[20D EMA]])/Table2[[#This Row],[20D EMA]]</f>
        <v>1.3293849073554574E-4</v>
      </c>
      <c r="T84" s="1">
        <f>(Table2[[#This Row],[Close Price]]-Table2[[#This Row],[50D EMA]])/Table2[[#This Row],[50D EMA]]</f>
        <v>1.4059244049511768E-2</v>
      </c>
      <c r="U84" s="1">
        <f>(Table2[[#This Row],[Close Price]]-Table2[[#This Row],[200D EMA]])/Table2[[#This Row],[200D EMA]]</f>
        <v>0.19243835179979779</v>
      </c>
      <c r="V84">
        <v>0.71920989144412995</v>
      </c>
      <c r="W84">
        <v>2092.5</v>
      </c>
      <c r="X84">
        <v>2210.5</v>
      </c>
      <c r="Y84">
        <v>2092.5</v>
      </c>
      <c r="Z84">
        <v>2218.85</v>
      </c>
      <c r="AA84">
        <v>2092.5</v>
      </c>
      <c r="AB84">
        <v>2218.85</v>
      </c>
      <c r="AC84" s="1">
        <f>(Table2[[#This Row],[Close Price]]/Table2[[#This Row],[Day Low]])-1</f>
        <v>4.2652329749103934E-2</v>
      </c>
      <c r="AD84" s="1">
        <f>(Table2[[#This Row],[Day High]]/Table2[[#This Row],[Close Price]])-1</f>
        <v>1.3177495130056061E-2</v>
      </c>
      <c r="AE84" s="1">
        <f>(Table2[[#This Row],[Close Price]]/Table2[[#This Row],[Current Week Low]])-1</f>
        <v>4.2652329749103934E-2</v>
      </c>
      <c r="AF84" s="1">
        <f>(Table2[[#This Row],[Current Week High]]/Table2[[#This Row],[Close Price]])-1</f>
        <v>1.7004698063481039E-2</v>
      </c>
      <c r="AG84" s="1">
        <f>(Table2[[#This Row],[Close Price]]/Table2[[#This Row],[Current Month Low]])-1</f>
        <v>4.2652329749103934E-2</v>
      </c>
      <c r="AH84" s="1">
        <f>(Table2[[#This Row],[Current Month High]]/Table2[[#This Row],[Close Price]])-1</f>
        <v>1.7004698063481039E-2</v>
      </c>
      <c r="AI84">
        <v>5.9699782284863003</v>
      </c>
      <c r="AJ84">
        <v>89.133544276364205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0.03</v>
      </c>
      <c r="AM84" t="s">
        <v>3180</v>
      </c>
      <c r="AN84">
        <v>0.09</v>
      </c>
      <c r="AO84" t="s">
        <v>3180</v>
      </c>
      <c r="AP84">
        <v>0.119074439345255</v>
      </c>
      <c r="AQ84">
        <f>(Table2[[#This Row],[Sharpe Ratio]]-AVERAGE(Table2[Sharpe Ratio]))/_xlfn.STDEV.P(Table2[Sharpe Ratio])</f>
        <v>0.69070609227304436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1.6626513213025409</v>
      </c>
      <c r="AS84">
        <f>_xlfn.RANK.AVG(Table2[[#This Row],[1Y Return vs Nifty Z-Score]],Table2[1Y Return vs Nifty Z-Score])</f>
        <v>136</v>
      </c>
      <c r="AT84">
        <f>_xlfn.RANK.AVG(Table2[[#This Row],[6M Return vs Nifty Z-Score]],Table2[6M Return vs Nifty Z-Score])</f>
        <v>142</v>
      </c>
      <c r="AU84">
        <f>_xlfn.RANK.AVG(Table2[[#This Row],[Sharpe Ratio Z-Score]],Table2[Sharpe Ratio Z-Score])</f>
        <v>173</v>
      </c>
      <c r="AV84">
        <f>(Table2[[#This Row],[Rank 1Y]]+Table2[[#This Row],[Rank 6M]]+Table2[[#This Row],[Rank Sharpe]])/3</f>
        <v>150.33333333333334</v>
      </c>
    </row>
    <row r="85" spans="1:48" x14ac:dyDescent="0.3">
      <c r="A85" t="s">
        <v>1841</v>
      </c>
      <c r="B85" t="s">
        <v>1842</v>
      </c>
      <c r="C85" t="s">
        <v>3140</v>
      </c>
      <c r="D85" t="s">
        <v>196</v>
      </c>
      <c r="E85">
        <v>4211.8035915</v>
      </c>
      <c r="F85">
        <v>1600.25</v>
      </c>
      <c r="G85">
        <v>52.400501391836599</v>
      </c>
      <c r="H85">
        <f>(Table2[[#This Row],[1Y Return vs Nifty]]-AVERAGE(Table2[1Y Return vs Nifty]))/_xlfn.STDEV.P(Table2[1Y Return vs Nifty])</f>
        <v>0.57870313182246591</v>
      </c>
      <c r="I85">
        <v>-0.65586957094222098</v>
      </c>
      <c r="J85">
        <f>(Table2[[#This Row],[1M Return vs Nifty]]-AVERAGE(Table2[1M Return vs Nifty]))/_xlfn.STDEV.P(Table2[1M Return vs Nifty])</f>
        <v>4.1800690541295114E-2</v>
      </c>
      <c r="K85">
        <v>30.162852318877899</v>
      </c>
      <c r="L85">
        <f>(Table2[[#This Row],[6M Return vs Nifty]]-AVERAGE(Table2[6M Return vs Nifty]))/_xlfn.STDEV.P(Table2[6M Return vs Nifty])</f>
        <v>0.82835021569026612</v>
      </c>
      <c r="M85">
        <v>6.8937169519764998</v>
      </c>
      <c r="N85">
        <f>(Table2[[#This Row],[1W Return vs Nifty]]-AVERAGE(Table2[1W Return vs Nifty]))/_xlfn.STDEV.P(Table2[1W Return vs Nifty])</f>
        <v>0.84806578929293608</v>
      </c>
      <c r="O85">
        <v>1579.87</v>
      </c>
      <c r="P85">
        <v>1573.3919976611201</v>
      </c>
      <c r="Q85">
        <v>1360.3065395579499</v>
      </c>
      <c r="R85">
        <v>60.0818116455713</v>
      </c>
      <c r="S85" s="1">
        <f>(Table2[[#This Row],[Close Price]]-Table2[[#This Row],[20D EMA]])/Table2[[#This Row],[20D EMA]]</f>
        <v>1.2899795552798719E-2</v>
      </c>
      <c r="T85" s="1">
        <f>(Table2[[#This Row],[Close Price]]-Table2[[#This Row],[50D EMA]])/Table2[[#This Row],[50D EMA]]</f>
        <v>1.7070127710580023E-2</v>
      </c>
      <c r="U85" s="1">
        <f>(Table2[[#This Row],[Close Price]]-Table2[[#This Row],[200D EMA]])/Table2[[#This Row],[200D EMA]]</f>
        <v>0.17638925746841075</v>
      </c>
      <c r="V85">
        <v>0.40534185968612202</v>
      </c>
      <c r="W85">
        <v>1543.1</v>
      </c>
      <c r="X85">
        <v>1604.9</v>
      </c>
      <c r="Y85">
        <v>1537.6</v>
      </c>
      <c r="Z85">
        <v>1604.9</v>
      </c>
      <c r="AA85">
        <v>1537.6</v>
      </c>
      <c r="AB85">
        <v>1604.9</v>
      </c>
      <c r="AC85" s="1">
        <f>(Table2[[#This Row],[Close Price]]/Table2[[#This Row],[Day Low]])-1</f>
        <v>3.7035836951591072E-2</v>
      </c>
      <c r="AD85" s="1">
        <f>(Table2[[#This Row],[Day High]]/Table2[[#This Row],[Close Price]])-1</f>
        <v>2.9057959693798985E-3</v>
      </c>
      <c r="AE85" s="1">
        <f>(Table2[[#This Row],[Close Price]]/Table2[[#This Row],[Current Week Low]])-1</f>
        <v>4.0745317377731682E-2</v>
      </c>
      <c r="AF85" s="1">
        <f>(Table2[[#This Row],[Current Week High]]/Table2[[#This Row],[Close Price]])-1</f>
        <v>2.9057959693798985E-3</v>
      </c>
      <c r="AG85" s="1">
        <f>(Table2[[#This Row],[Close Price]]/Table2[[#This Row],[Current Month Low]])-1</f>
        <v>4.0745317377731682E-2</v>
      </c>
      <c r="AH85" s="1">
        <f>(Table2[[#This Row],[Current Month High]]/Table2[[#This Row],[Close Price]])-1</f>
        <v>2.9057959693798985E-3</v>
      </c>
      <c r="AI85">
        <v>11.8575222621465</v>
      </c>
      <c r="AJ85">
        <v>83.725602755453494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0.2</v>
      </c>
      <c r="AM85" t="s">
        <v>3180</v>
      </c>
      <c r="AN85">
        <v>-1.18</v>
      </c>
      <c r="AO85" t="s">
        <v>3179</v>
      </c>
      <c r="AP85">
        <v>0.111789070230536</v>
      </c>
      <c r="AQ85">
        <f>(Table2[[#This Row],[Sharpe Ratio]]-AVERAGE(Table2[Sharpe Ratio]))/_xlfn.STDEV.P(Table2[Sharpe Ratio])</f>
        <v>0.60351820297377812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2.9004380303207413</v>
      </c>
      <c r="AS85">
        <f>_xlfn.RANK.AVG(Table2[[#This Row],[1Y Return vs Nifty Z-Score]],Table2[1Y Return vs Nifty Z-Score])</f>
        <v>152</v>
      </c>
      <c r="AT85">
        <f>_xlfn.RANK.AVG(Table2[[#This Row],[6M Return vs Nifty Z-Score]],Table2[6M Return vs Nifty Z-Score])</f>
        <v>110</v>
      </c>
      <c r="AU85">
        <f>_xlfn.RANK.AVG(Table2[[#This Row],[Sharpe Ratio Z-Score]],Table2[Sharpe Ratio Z-Score])</f>
        <v>193</v>
      </c>
      <c r="AV85">
        <f>(Table2[[#This Row],[Rank 1Y]]+Table2[[#This Row],[Rank 6M]]+Table2[[#This Row],[Rank Sharpe]])/3</f>
        <v>151.66666666666666</v>
      </c>
    </row>
    <row r="86" spans="1:48" x14ac:dyDescent="0.3">
      <c r="A86" t="s">
        <v>1196</v>
      </c>
      <c r="B86" t="s">
        <v>1197</v>
      </c>
      <c r="C86" t="s">
        <v>3134</v>
      </c>
      <c r="D86" t="s">
        <v>399</v>
      </c>
      <c r="E86">
        <v>10034.179005104999</v>
      </c>
      <c r="F86">
        <v>109.15</v>
      </c>
      <c r="G86">
        <v>54.056755897308399</v>
      </c>
      <c r="H86">
        <f>(Table2[[#This Row],[1Y Return vs Nifty]]-AVERAGE(Table2[1Y Return vs Nifty]))/_xlfn.STDEV.P(Table2[1Y Return vs Nifty])</f>
        <v>0.60850544619856151</v>
      </c>
      <c r="I86">
        <v>-10.4176111223754</v>
      </c>
      <c r="J86">
        <f>(Table2[[#This Row],[1M Return vs Nifty]]-AVERAGE(Table2[1M Return vs Nifty]))/_xlfn.STDEV.P(Table2[1M Return vs Nifty])</f>
        <v>-1.0398218300729161</v>
      </c>
      <c r="K86">
        <v>36.839239238195098</v>
      </c>
      <c r="L86">
        <f>(Table2[[#This Row],[6M Return vs Nifty]]-AVERAGE(Table2[6M Return vs Nifty]))/_xlfn.STDEV.P(Table2[6M Return vs Nifty])</f>
        <v>1.0565819398523788</v>
      </c>
      <c r="M86">
        <v>0.29363396515971002</v>
      </c>
      <c r="N86">
        <f>(Table2[[#This Row],[1W Return vs Nifty]]-AVERAGE(Table2[1W Return vs Nifty]))/_xlfn.STDEV.P(Table2[1W Return vs Nifty])</f>
        <v>-0.67929928713440879</v>
      </c>
      <c r="O86">
        <v>114.06</v>
      </c>
      <c r="P86">
        <v>112.65172279202601</v>
      </c>
      <c r="Q86">
        <v>89.632873999721397</v>
      </c>
      <c r="R86">
        <v>43.695814857593902</v>
      </c>
      <c r="S86" s="1">
        <f>(Table2[[#This Row],[Close Price]]-Table2[[#This Row],[20D EMA]])/Table2[[#This Row],[20D EMA]]</f>
        <v>-4.3047518849728184E-2</v>
      </c>
      <c r="T86" s="1">
        <f>(Table2[[#This Row],[Close Price]]-Table2[[#This Row],[50D EMA]])/Table2[[#This Row],[50D EMA]]</f>
        <v>-3.1084502795316937E-2</v>
      </c>
      <c r="U86" s="1">
        <f>(Table2[[#This Row],[Close Price]]-Table2[[#This Row],[200D EMA]])/Table2[[#This Row],[200D EMA]]</f>
        <v>0.21774517684593347</v>
      </c>
      <c r="V86">
        <v>0.37799743958245302</v>
      </c>
      <c r="W86">
        <v>107.21</v>
      </c>
      <c r="X86">
        <v>111.49</v>
      </c>
      <c r="Y86">
        <v>106.03</v>
      </c>
      <c r="Z86">
        <v>113.59</v>
      </c>
      <c r="AA86">
        <v>106.03</v>
      </c>
      <c r="AB86">
        <v>114.75</v>
      </c>
      <c r="AC86" s="1">
        <f>(Table2[[#This Row],[Close Price]]/Table2[[#This Row],[Day Low]])-1</f>
        <v>1.8095326928458277E-2</v>
      </c>
      <c r="AD86" s="1">
        <f>(Table2[[#This Row],[Day High]]/Table2[[#This Row],[Close Price]])-1</f>
        <v>2.1438387540082315E-2</v>
      </c>
      <c r="AE86" s="1">
        <f>(Table2[[#This Row],[Close Price]]/Table2[[#This Row],[Current Week Low]])-1</f>
        <v>2.9425634254456323E-2</v>
      </c>
      <c r="AF86" s="1">
        <f>(Table2[[#This Row],[Current Week High]]/Table2[[#This Row],[Close Price]])-1</f>
        <v>4.067796610169494E-2</v>
      </c>
      <c r="AG86" s="1">
        <f>(Table2[[#This Row],[Close Price]]/Table2[[#This Row],[Current Month Low]])-1</f>
        <v>2.9425634254456323E-2</v>
      </c>
      <c r="AH86" s="1">
        <f>(Table2[[#This Row],[Current Month High]]/Table2[[#This Row],[Close Price]])-1</f>
        <v>5.1305542830966555E-2</v>
      </c>
      <c r="AI86">
        <v>33.330279431974297</v>
      </c>
      <c r="AJ86">
        <v>83.723278909274498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0.13</v>
      </c>
      <c r="AM86" t="s">
        <v>3180</v>
      </c>
      <c r="AN86">
        <v>-9.98</v>
      </c>
      <c r="AO86" t="s">
        <v>3179</v>
      </c>
      <c r="AP86">
        <v>0.101538537117618</v>
      </c>
      <c r="AQ86">
        <f>(Table2[[#This Row],[Sharpe Ratio]]-AVERAGE(Table2[Sharpe Ratio]))/_xlfn.STDEV.P(Table2[Sharpe Ratio])</f>
        <v>0.48084461811698276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0.42681088696059821</v>
      </c>
      <c r="AS86">
        <f>_xlfn.RANK.AVG(Table2[[#This Row],[1Y Return vs Nifty Z-Score]],Table2[1Y Return vs Nifty Z-Score])</f>
        <v>146</v>
      </c>
      <c r="AT86">
        <f>_xlfn.RANK.AVG(Table2[[#This Row],[6M Return vs Nifty Z-Score]],Table2[6M Return vs Nifty Z-Score])</f>
        <v>87</v>
      </c>
      <c r="AU86">
        <f>_xlfn.RANK.AVG(Table2[[#This Row],[Sharpe Ratio Z-Score]],Table2[Sharpe Ratio Z-Score])</f>
        <v>225</v>
      </c>
      <c r="AV86">
        <f>(Table2[[#This Row],[Rank 1Y]]+Table2[[#This Row],[Rank 6M]]+Table2[[#This Row],[Rank Sharpe]])/3</f>
        <v>152.66666666666666</v>
      </c>
    </row>
    <row r="87" spans="1:48" x14ac:dyDescent="0.3">
      <c r="A87" t="s">
        <v>600</v>
      </c>
      <c r="B87" t="s">
        <v>601</v>
      </c>
      <c r="C87" t="s">
        <v>3134</v>
      </c>
      <c r="D87" t="s">
        <v>382</v>
      </c>
      <c r="E87">
        <v>32218.395</v>
      </c>
      <c r="F87">
        <v>1541.55</v>
      </c>
      <c r="G87">
        <v>66.338905775262205</v>
      </c>
      <c r="H87">
        <f>(Table2[[#This Row],[1Y Return vs Nifty]]-AVERAGE(Table2[1Y Return vs Nifty]))/_xlfn.STDEV.P(Table2[1Y Return vs Nifty])</f>
        <v>0.82950800991556395</v>
      </c>
      <c r="I87">
        <v>11.4548586340046</v>
      </c>
      <c r="J87">
        <f>(Table2[[#This Row],[1M Return vs Nifty]]-AVERAGE(Table2[1M Return vs Nifty]))/_xlfn.STDEV.P(Table2[1M Return vs Nifty])</f>
        <v>1.3836961195987285</v>
      </c>
      <c r="K87">
        <v>35.913563321726997</v>
      </c>
      <c r="L87">
        <f>(Table2[[#This Row],[6M Return vs Nifty]]-AVERAGE(Table2[6M Return vs Nifty]))/_xlfn.STDEV.P(Table2[6M Return vs Nifty])</f>
        <v>1.0249377866623379</v>
      </c>
      <c r="M87">
        <v>4.0380937676337201</v>
      </c>
      <c r="N87">
        <f>(Table2[[#This Row],[1W Return vs Nifty]]-AVERAGE(Table2[1W Return vs Nifty]))/_xlfn.STDEV.P(Table2[1W Return vs Nifty])</f>
        <v>0.18722877680182634</v>
      </c>
      <c r="O87">
        <v>1503.52</v>
      </c>
      <c r="P87">
        <v>1452.07355696225</v>
      </c>
      <c r="Q87">
        <v>1197.0913774601499</v>
      </c>
      <c r="R87">
        <v>57.147833996847801</v>
      </c>
      <c r="S87" s="1">
        <f>(Table2[[#This Row],[Close Price]]-Table2[[#This Row],[20D EMA]])/Table2[[#This Row],[20D EMA]]</f>
        <v>2.5293976801106718E-2</v>
      </c>
      <c r="T87" s="1">
        <f>(Table2[[#This Row],[Close Price]]-Table2[[#This Row],[50D EMA]])/Table2[[#This Row],[50D EMA]]</f>
        <v>6.1619773054014858E-2</v>
      </c>
      <c r="U87" s="1">
        <f>(Table2[[#This Row],[Close Price]]-Table2[[#This Row],[200D EMA]])/Table2[[#This Row],[200D EMA]]</f>
        <v>0.28774630661084744</v>
      </c>
      <c r="V87">
        <v>0.801972493701119</v>
      </c>
      <c r="W87">
        <v>1506.8</v>
      </c>
      <c r="X87">
        <v>1549.9</v>
      </c>
      <c r="Y87">
        <v>1504</v>
      </c>
      <c r="Z87">
        <v>1556.45</v>
      </c>
      <c r="AA87">
        <v>1504</v>
      </c>
      <c r="AB87">
        <v>1570</v>
      </c>
      <c r="AC87" s="1">
        <f>(Table2[[#This Row],[Close Price]]/Table2[[#This Row],[Day Low]])-1</f>
        <v>2.3062118396601994E-2</v>
      </c>
      <c r="AD87" s="1">
        <f>(Table2[[#This Row],[Day High]]/Table2[[#This Row],[Close Price]])-1</f>
        <v>5.4166261230581547E-3</v>
      </c>
      <c r="AE87" s="1">
        <f>(Table2[[#This Row],[Close Price]]/Table2[[#This Row],[Current Week Low]])-1</f>
        <v>2.4966755319148826E-2</v>
      </c>
      <c r="AF87" s="1">
        <f>(Table2[[#This Row],[Current Week High]]/Table2[[#This Row],[Close Price]])-1</f>
        <v>9.6655963153968738E-3</v>
      </c>
      <c r="AG87" s="1">
        <f>(Table2[[#This Row],[Close Price]]/Table2[[#This Row],[Current Month Low]])-1</f>
        <v>2.4966755319148826E-2</v>
      </c>
      <c r="AH87" s="1">
        <f>(Table2[[#This Row],[Current Month High]]/Table2[[#This Row],[Close Price]])-1</f>
        <v>1.8455450682754337E-2</v>
      </c>
      <c r="AI87">
        <v>7.9692517271577401</v>
      </c>
      <c r="AJ87">
        <v>96.833402496249207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0.02</v>
      </c>
      <c r="AM87" t="s">
        <v>3180</v>
      </c>
      <c r="AN87">
        <v>-2.39</v>
      </c>
      <c r="AO87" t="s">
        <v>3179</v>
      </c>
      <c r="AP87">
        <v>9.0595165088401E-2</v>
      </c>
      <c r="AQ87">
        <f>(Table2[[#This Row],[Sharpe Ratio]]-AVERAGE(Table2[Sharpe Ratio]))/_xlfn.STDEV.P(Table2[Sharpe Ratio])</f>
        <v>0.34987946123613484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3.7752501542145911</v>
      </c>
      <c r="AS87">
        <f>_xlfn.RANK.AVG(Table2[[#This Row],[1Y Return vs Nifty Z-Score]],Table2[1Y Return vs Nifty Z-Score])</f>
        <v>116</v>
      </c>
      <c r="AT87">
        <f>_xlfn.RANK.AVG(Table2[[#This Row],[6M Return vs Nifty Z-Score]],Table2[6M Return vs Nifty Z-Score])</f>
        <v>94</v>
      </c>
      <c r="AU87">
        <f>_xlfn.RANK.AVG(Table2[[#This Row],[Sharpe Ratio Z-Score]],Table2[Sharpe Ratio Z-Score])</f>
        <v>254</v>
      </c>
      <c r="AV87">
        <f>(Table2[[#This Row],[Rank 1Y]]+Table2[[#This Row],[Rank 6M]]+Table2[[#This Row],[Rank Sharpe]])/3</f>
        <v>154.66666666666666</v>
      </c>
    </row>
    <row r="88" spans="1:48" x14ac:dyDescent="0.3">
      <c r="A88" t="s">
        <v>1013</v>
      </c>
      <c r="B88" t="s">
        <v>1014</v>
      </c>
      <c r="C88" t="s">
        <v>3145</v>
      </c>
      <c r="D88" t="s">
        <v>266</v>
      </c>
      <c r="E88">
        <v>13591.20495084</v>
      </c>
      <c r="F88">
        <v>2042.7</v>
      </c>
      <c r="G88">
        <v>79.4274883225727</v>
      </c>
      <c r="H88">
        <f>(Table2[[#This Row],[1Y Return vs Nifty]]-AVERAGE(Table2[1Y Return vs Nifty]))/_xlfn.STDEV.P(Table2[1Y Return vs Nifty])</f>
        <v>1.0650213627992808</v>
      </c>
      <c r="I88">
        <v>5.69555723498926</v>
      </c>
      <c r="J88">
        <f>(Table2[[#This Row],[1M Return vs Nifty]]-AVERAGE(Table2[1M Return vs Nifty]))/_xlfn.STDEV.P(Table2[1M Return vs Nifty])</f>
        <v>0.74555280640423494</v>
      </c>
      <c r="K88">
        <v>27.324248268899499</v>
      </c>
      <c r="L88">
        <f>(Table2[[#This Row],[6M Return vs Nifty]]-AVERAGE(Table2[6M Return vs Nifty]))/_xlfn.STDEV.P(Table2[6M Return vs Nifty])</f>
        <v>0.73131277547456575</v>
      </c>
      <c r="M88">
        <v>8.0358133081333296</v>
      </c>
      <c r="N88">
        <f>(Table2[[#This Row],[1W Return vs Nifty]]-AVERAGE(Table2[1W Return vs Nifty]))/_xlfn.STDEV.P(Table2[1W Return vs Nifty])</f>
        <v>1.1123652067083207</v>
      </c>
      <c r="O88">
        <v>1894.89</v>
      </c>
      <c r="P88">
        <v>1847.4385106100999</v>
      </c>
      <c r="Q88">
        <v>1587.9621068612901</v>
      </c>
      <c r="R88">
        <v>76.993826488791797</v>
      </c>
      <c r="S88" s="1">
        <f>(Table2[[#This Row],[Close Price]]-Table2[[#This Row],[20D EMA]])/Table2[[#This Row],[20D EMA]]</f>
        <v>7.8004527967322615E-2</v>
      </c>
      <c r="T88" s="1">
        <f>(Table2[[#This Row],[Close Price]]-Table2[[#This Row],[50D EMA]])/Table2[[#This Row],[50D EMA]]</f>
        <v>0.10569309249995919</v>
      </c>
      <c r="U88" s="1">
        <f>(Table2[[#This Row],[Close Price]]-Table2[[#This Row],[200D EMA]])/Table2[[#This Row],[200D EMA]]</f>
        <v>0.28636570808199502</v>
      </c>
      <c r="V88">
        <v>1.02415244045686</v>
      </c>
      <c r="W88">
        <v>1950</v>
      </c>
      <c r="X88">
        <v>2051</v>
      </c>
      <c r="Y88">
        <v>1884.8</v>
      </c>
      <c r="Z88">
        <v>2051</v>
      </c>
      <c r="AA88">
        <v>1884.8</v>
      </c>
      <c r="AB88">
        <v>2051</v>
      </c>
      <c r="AC88" s="1">
        <f>(Table2[[#This Row],[Close Price]]/Table2[[#This Row],[Day Low]])-1</f>
        <v>4.7538461538461529E-2</v>
      </c>
      <c r="AD88" s="1">
        <f>(Table2[[#This Row],[Day High]]/Table2[[#This Row],[Close Price]])-1</f>
        <v>4.0632496206001179E-3</v>
      </c>
      <c r="AE88" s="1">
        <f>(Table2[[#This Row],[Close Price]]/Table2[[#This Row],[Current Week Low]])-1</f>
        <v>8.3775466893039052E-2</v>
      </c>
      <c r="AF88" s="1">
        <f>(Table2[[#This Row],[Current Week High]]/Table2[[#This Row],[Close Price]])-1</f>
        <v>4.0632496206001179E-3</v>
      </c>
      <c r="AG88" s="1">
        <f>(Table2[[#This Row],[Close Price]]/Table2[[#This Row],[Current Month Low]])-1</f>
        <v>8.3775466893039052E-2</v>
      </c>
      <c r="AH88" s="1">
        <f>(Table2[[#This Row],[Current Month High]]/Table2[[#This Row],[Close Price]])-1</f>
        <v>4.0632496206001179E-3</v>
      </c>
      <c r="AI88">
        <v>0.40632496206001101</v>
      </c>
      <c r="AJ88">
        <v>111.909331396856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0.28000000000000003</v>
      </c>
      <c r="AM88" t="s">
        <v>3180</v>
      </c>
      <c r="AN88">
        <v>10.35</v>
      </c>
      <c r="AO88" t="s">
        <v>3180</v>
      </c>
      <c r="AP88">
        <v>0.14639607318951101</v>
      </c>
      <c r="AQ88">
        <f>(Table2[[#This Row],[Sharpe Ratio]]-AVERAGE(Table2[Sharpe Ratio]))/_xlfn.STDEV.P(Table2[Sharpe Ratio])</f>
        <v>1.0176786244231821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4.6719307758095843</v>
      </c>
      <c r="AS88">
        <f>_xlfn.RANK.AVG(Table2[[#This Row],[1Y Return vs Nifty Z-Score]],Table2[1Y Return vs Nifty Z-Score])</f>
        <v>87</v>
      </c>
      <c r="AT88">
        <f>_xlfn.RANK.AVG(Table2[[#This Row],[6M Return vs Nifty Z-Score]],Table2[6M Return vs Nifty Z-Score])</f>
        <v>117</v>
      </c>
      <c r="AU88">
        <f>_xlfn.RANK.AVG(Table2[[#This Row],[Sharpe Ratio Z-Score]],Table2[Sharpe Ratio Z-Score])</f>
        <v>110</v>
      </c>
      <c r="AV88">
        <f>(Table2[[#This Row],[Rank 1Y]]+Table2[[#This Row],[Rank 6M]]+Table2[[#This Row],[Rank Sharpe]])/3</f>
        <v>104.66666666666667</v>
      </c>
    </row>
    <row r="89" spans="1:48" x14ac:dyDescent="0.3">
      <c r="A89" t="s">
        <v>593</v>
      </c>
      <c r="B89" t="s">
        <v>594</v>
      </c>
      <c r="C89" t="s">
        <v>3134</v>
      </c>
      <c r="D89" t="s">
        <v>399</v>
      </c>
      <c r="E89">
        <v>32969.027890650003</v>
      </c>
      <c r="F89">
        <v>1755.75</v>
      </c>
      <c r="G89">
        <v>29.390249436901598</v>
      </c>
      <c r="H89">
        <f>(Table2[[#This Row],[1Y Return vs Nifty]]-AVERAGE(Table2[1Y Return vs Nifty]))/_xlfn.STDEV.P(Table2[1Y Return vs Nifty])</f>
        <v>0.16466123163829285</v>
      </c>
      <c r="I89">
        <v>-9.6258317896058792</v>
      </c>
      <c r="J89">
        <f>(Table2[[#This Row],[1M Return vs Nifty]]-AVERAGE(Table2[1M Return vs Nifty]))/_xlfn.STDEV.P(Table2[1M Return vs Nifty])</f>
        <v>-0.95209093152698265</v>
      </c>
      <c r="K89">
        <v>48.572560465916403</v>
      </c>
      <c r="L89">
        <f>(Table2[[#This Row],[6M Return vs Nifty]]-AVERAGE(Table2[6M Return vs Nifty]))/_xlfn.STDEV.P(Table2[6M Return vs Nifty])</f>
        <v>1.4576845371573031</v>
      </c>
      <c r="M89">
        <v>6.6449931568741896</v>
      </c>
      <c r="N89">
        <f>(Table2[[#This Row],[1W Return vs Nifty]]-AVERAGE(Table2[1W Return vs Nifty]))/_xlfn.STDEV.P(Table2[1W Return vs Nifty])</f>
        <v>0.79050711327711209</v>
      </c>
      <c r="O89">
        <v>1825.68</v>
      </c>
      <c r="P89">
        <v>1814.6798123737101</v>
      </c>
      <c r="Q89">
        <v>1478.4063680245099</v>
      </c>
      <c r="R89">
        <v>38.030739784190303</v>
      </c>
      <c r="S89" s="1">
        <f>(Table2[[#This Row],[Close Price]]-Table2[[#This Row],[20D EMA]])/Table2[[#This Row],[20D EMA]]</f>
        <v>-3.8303536216642599E-2</v>
      </c>
      <c r="T89" s="1">
        <f>(Table2[[#This Row],[Close Price]]-Table2[[#This Row],[50D EMA]])/Table2[[#This Row],[50D EMA]]</f>
        <v>-3.2473944974693005E-2</v>
      </c>
      <c r="U89" s="1">
        <f>(Table2[[#This Row],[Close Price]]-Table2[[#This Row],[200D EMA]])/Table2[[#This Row],[200D EMA]]</f>
        <v>0.18759634561509961</v>
      </c>
      <c r="V89">
        <v>0.47843046561916602</v>
      </c>
      <c r="W89">
        <v>1720.3</v>
      </c>
      <c r="X89">
        <v>1786.95</v>
      </c>
      <c r="Y89">
        <v>1710.75</v>
      </c>
      <c r="Z89">
        <v>1825.95</v>
      </c>
      <c r="AA89">
        <v>1710.75</v>
      </c>
      <c r="AB89">
        <v>1825.95</v>
      </c>
      <c r="AC89" s="1">
        <f>(Table2[[#This Row],[Close Price]]/Table2[[#This Row],[Day Low]])-1</f>
        <v>2.060687089461144E-2</v>
      </c>
      <c r="AD89" s="1">
        <f>(Table2[[#This Row],[Day High]]/Table2[[#This Row],[Close Price]])-1</f>
        <v>1.777018368218708E-2</v>
      </c>
      <c r="AE89" s="1">
        <f>(Table2[[#This Row],[Close Price]]/Table2[[#This Row],[Current Week Low]])-1</f>
        <v>2.6304252520824134E-2</v>
      </c>
      <c r="AF89" s="1">
        <f>(Table2[[#This Row],[Current Week High]]/Table2[[#This Row],[Close Price]])-1</f>
        <v>3.9982913284920985E-2</v>
      </c>
      <c r="AG89" s="1">
        <f>(Table2[[#This Row],[Close Price]]/Table2[[#This Row],[Current Month Low]])-1</f>
        <v>2.6304252520824134E-2</v>
      </c>
      <c r="AH89" s="1">
        <f>(Table2[[#This Row],[Current Month High]]/Table2[[#This Row],[Close Price]])-1</f>
        <v>3.9982913284920985E-2</v>
      </c>
      <c r="AI89">
        <v>22.7367221984906</v>
      </c>
      <c r="AJ89">
        <v>82.681302674019307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0.05</v>
      </c>
      <c r="AM89" t="s">
        <v>3180</v>
      </c>
      <c r="AN89">
        <v>-11.86</v>
      </c>
      <c r="AO89" t="s">
        <v>3179</v>
      </c>
      <c r="AP89">
        <v>0.11745425186694</v>
      </c>
      <c r="AQ89">
        <f>(Table2[[#This Row],[Sharpe Ratio]]-AVERAGE(Table2[Sharpe Ratio]))/_xlfn.STDEV.P(Table2[Sharpe Ratio])</f>
        <v>0.67131644649408329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2.1320783970398085</v>
      </c>
      <c r="AS89">
        <f>_xlfn.RANK.AVG(Table2[[#This Row],[1Y Return vs Nifty Z-Score]],Table2[1Y Return vs Nifty Z-Score])</f>
        <v>241</v>
      </c>
      <c r="AT89">
        <f>_xlfn.RANK.AVG(Table2[[#This Row],[6M Return vs Nifty Z-Score]],Table2[6M Return vs Nifty Z-Score])</f>
        <v>57</v>
      </c>
      <c r="AU89">
        <f>_xlfn.RANK.AVG(Table2[[#This Row],[Sharpe Ratio Z-Score]],Table2[Sharpe Ratio Z-Score])</f>
        <v>179</v>
      </c>
      <c r="AV89">
        <f>(Table2[[#This Row],[Rank 1Y]]+Table2[[#This Row],[Rank 6M]]+Table2[[#This Row],[Rank Sharpe]])/3</f>
        <v>159</v>
      </c>
    </row>
    <row r="90" spans="1:48" x14ac:dyDescent="0.3">
      <c r="A90" t="s">
        <v>245</v>
      </c>
      <c r="B90" t="s">
        <v>246</v>
      </c>
      <c r="C90" t="s">
        <v>3138</v>
      </c>
      <c r="D90" t="s">
        <v>247</v>
      </c>
      <c r="E90">
        <v>101548.91425638</v>
      </c>
      <c r="F90">
        <v>1044.5999999999999</v>
      </c>
      <c r="G90">
        <v>49.948317848227298</v>
      </c>
      <c r="H90">
        <f>(Table2[[#This Row],[1Y Return vs Nifty]]-AVERAGE(Table2[1Y Return vs Nifty]))/_xlfn.STDEV.P(Table2[1Y Return vs Nifty])</f>
        <v>0.53457902853212347</v>
      </c>
      <c r="I90">
        <v>14.6177746555426</v>
      </c>
      <c r="J90">
        <f>(Table2[[#This Row],[1M Return vs Nifty]]-AVERAGE(Table2[1M Return vs Nifty]))/_xlfn.STDEV.P(Table2[1M Return vs Nifty])</f>
        <v>1.734154199407729</v>
      </c>
      <c r="K90">
        <v>17.9207523121588</v>
      </c>
      <c r="L90">
        <f>(Table2[[#This Row],[6M Return vs Nifty]]-AVERAGE(Table2[6M Return vs Nifty]))/_xlfn.STDEV.P(Table2[6M Return vs Nifty])</f>
        <v>0.40985505870432848</v>
      </c>
      <c r="M90">
        <v>8.3059229441869906</v>
      </c>
      <c r="N90">
        <f>(Table2[[#This Row],[1W Return vs Nifty]]-AVERAGE(Table2[1W Return vs Nifty]))/_xlfn.STDEV.P(Table2[1W Return vs Nifty])</f>
        <v>1.1748729093749257</v>
      </c>
      <c r="O90">
        <v>977.71</v>
      </c>
      <c r="P90">
        <v>951.34883562398704</v>
      </c>
      <c r="Q90">
        <v>855.33199482415296</v>
      </c>
      <c r="R90">
        <v>75.511500664040398</v>
      </c>
      <c r="S90" s="1">
        <f>(Table2[[#This Row],[Close Price]]-Table2[[#This Row],[20D EMA]])/Table2[[#This Row],[20D EMA]]</f>
        <v>6.8414969674034085E-2</v>
      </c>
      <c r="T90" s="1">
        <f>(Table2[[#This Row],[Close Price]]-Table2[[#This Row],[50D EMA]])/Table2[[#This Row],[50D EMA]]</f>
        <v>9.8019949028317982E-2</v>
      </c>
      <c r="U90" s="1">
        <f>(Table2[[#This Row],[Close Price]]-Table2[[#This Row],[200D EMA]])/Table2[[#This Row],[200D EMA]]</f>
        <v>0.22128016527051395</v>
      </c>
      <c r="V90">
        <v>1.01523676476306</v>
      </c>
      <c r="W90">
        <v>1013.15</v>
      </c>
      <c r="X90">
        <v>1050</v>
      </c>
      <c r="Y90">
        <v>1010.75</v>
      </c>
      <c r="Z90">
        <v>1050</v>
      </c>
      <c r="AA90">
        <v>1000.15</v>
      </c>
      <c r="AB90">
        <v>1050</v>
      </c>
      <c r="AC90" s="1">
        <f>(Table2[[#This Row],[Close Price]]/Table2[[#This Row],[Day Low]])-1</f>
        <v>3.1041800325716684E-2</v>
      </c>
      <c r="AD90" s="1">
        <f>(Table2[[#This Row],[Day High]]/Table2[[#This Row],[Close Price]])-1</f>
        <v>5.1694428489374999E-3</v>
      </c>
      <c r="AE90" s="1">
        <f>(Table2[[#This Row],[Close Price]]/Table2[[#This Row],[Current Week Low]])-1</f>
        <v>3.3489982686124131E-2</v>
      </c>
      <c r="AF90" s="1">
        <f>(Table2[[#This Row],[Current Week High]]/Table2[[#This Row],[Close Price]])-1</f>
        <v>5.1694428489374999E-3</v>
      </c>
      <c r="AG90" s="1">
        <f>(Table2[[#This Row],[Close Price]]/Table2[[#This Row],[Current Month Low]])-1</f>
        <v>4.444333349997498E-2</v>
      </c>
      <c r="AH90" s="1">
        <f>(Table2[[#This Row],[Current Month High]]/Table2[[#This Row],[Close Price]])-1</f>
        <v>5.1694428489374999E-3</v>
      </c>
      <c r="AI90">
        <v>7.0266130576297199</v>
      </c>
      <c r="AJ90">
        <v>83.263157894736807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0.17</v>
      </c>
      <c r="AM90" t="s">
        <v>3180</v>
      </c>
      <c r="AN90">
        <v>11.44</v>
      </c>
      <c r="AO90" t="s">
        <v>3180</v>
      </c>
      <c r="AP90">
        <v>0.13559223889254099</v>
      </c>
      <c r="AQ90">
        <f>(Table2[[#This Row],[Sharpe Ratio]]-AVERAGE(Table2[Sharpe Ratio]))/_xlfn.STDEV.P(Table2[Sharpe Ratio])</f>
        <v>0.88838338984285847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4.7418445858619647</v>
      </c>
      <c r="AS90">
        <f>_xlfn.RANK.AVG(Table2[[#This Row],[1Y Return vs Nifty Z-Score]],Table2[1Y Return vs Nifty Z-Score])</f>
        <v>162</v>
      </c>
      <c r="AT90">
        <f>_xlfn.RANK.AVG(Table2[[#This Row],[6M Return vs Nifty Z-Score]],Table2[6M Return vs Nifty Z-Score])</f>
        <v>185</v>
      </c>
      <c r="AU90">
        <f>_xlfn.RANK.AVG(Table2[[#This Row],[Sharpe Ratio Z-Score]],Table2[Sharpe Ratio Z-Score])</f>
        <v>132</v>
      </c>
      <c r="AV90">
        <f>(Table2[[#This Row],[Rank 1Y]]+Table2[[#This Row],[Rank 6M]]+Table2[[#This Row],[Rank Sharpe]])/3</f>
        <v>159.66666666666666</v>
      </c>
    </row>
    <row r="91" spans="1:48" x14ac:dyDescent="0.3">
      <c r="A91" t="s">
        <v>109</v>
      </c>
      <c r="B91" t="s">
        <v>110</v>
      </c>
      <c r="C91" t="s">
        <v>3145</v>
      </c>
      <c r="D91" t="s">
        <v>111</v>
      </c>
      <c r="E91">
        <v>247776.183161325</v>
      </c>
      <c r="F91">
        <v>6957.65</v>
      </c>
      <c r="G91">
        <v>80.719869789594</v>
      </c>
      <c r="H91">
        <f>(Table2[[#This Row],[1Y Return vs Nifty]]-AVERAGE(Table2[1Y Return vs Nifty]))/_xlfn.STDEV.P(Table2[1Y Return vs Nifty])</f>
        <v>1.0882762180445118</v>
      </c>
      <c r="I91">
        <v>-1.7590192156742801</v>
      </c>
      <c r="J91">
        <f>(Table2[[#This Row],[1M Return vs Nifty]]-AVERAGE(Table2[1M Return vs Nifty]))/_xlfn.STDEV.P(Table2[1M Return vs Nifty])</f>
        <v>-8.0430726164731278E-2</v>
      </c>
      <c r="K91">
        <v>6.1866757908671302</v>
      </c>
      <c r="L91">
        <f>(Table2[[#This Row],[6M Return vs Nifty]]-AVERAGE(Table2[6M Return vs Nifty]))/_xlfn.STDEV.P(Table2[6M Return vs Nifty])</f>
        <v>8.7266417523560614E-3</v>
      </c>
      <c r="M91">
        <v>3.82781252003304</v>
      </c>
      <c r="N91">
        <f>(Table2[[#This Row],[1W Return vs Nifty]]-AVERAGE(Table2[1W Return vs Nifty]))/_xlfn.STDEV.P(Table2[1W Return vs Nifty])</f>
        <v>0.13856632294262827</v>
      </c>
      <c r="O91">
        <v>7106.49</v>
      </c>
      <c r="P91">
        <v>7116.3911901103002</v>
      </c>
      <c r="Q91">
        <v>6336.0585005642297</v>
      </c>
      <c r="R91">
        <v>40.270234399179003</v>
      </c>
      <c r="S91" s="1">
        <f>(Table2[[#This Row],[Close Price]]-Table2[[#This Row],[20D EMA]])/Table2[[#This Row],[20D EMA]]</f>
        <v>-2.0944235480525569E-2</v>
      </c>
      <c r="T91" s="1">
        <f>(Table2[[#This Row],[Close Price]]-Table2[[#This Row],[50D EMA]])/Table2[[#This Row],[50D EMA]]</f>
        <v>-2.230641709675886E-2</v>
      </c>
      <c r="U91" s="1">
        <f>(Table2[[#This Row],[Close Price]]-Table2[[#This Row],[200D EMA]])/Table2[[#This Row],[200D EMA]]</f>
        <v>9.8103813179821003E-2</v>
      </c>
      <c r="V91">
        <v>0.88859297568087803</v>
      </c>
      <c r="W91">
        <v>6820.25</v>
      </c>
      <c r="X91">
        <v>6998</v>
      </c>
      <c r="Y91">
        <v>6783.2</v>
      </c>
      <c r="Z91">
        <v>7006.9</v>
      </c>
      <c r="AA91">
        <v>6783.2</v>
      </c>
      <c r="AB91">
        <v>7008.95</v>
      </c>
      <c r="AC91" s="1">
        <f>(Table2[[#This Row],[Close Price]]/Table2[[#This Row],[Day Low]])-1</f>
        <v>2.014588908031234E-2</v>
      </c>
      <c r="AD91" s="1">
        <f>(Table2[[#This Row],[Day High]]/Table2[[#This Row],[Close Price]])-1</f>
        <v>5.7993719143676348E-3</v>
      </c>
      <c r="AE91" s="1">
        <f>(Table2[[#This Row],[Close Price]]/Table2[[#This Row],[Current Week Low]])-1</f>
        <v>2.5717950229980024E-2</v>
      </c>
      <c r="AF91" s="1">
        <f>(Table2[[#This Row],[Current Week High]]/Table2[[#This Row],[Close Price]])-1</f>
        <v>7.0785394493830811E-3</v>
      </c>
      <c r="AG91" s="1">
        <f>(Table2[[#This Row],[Close Price]]/Table2[[#This Row],[Current Month Low]])-1</f>
        <v>2.5717950229980024E-2</v>
      </c>
      <c r="AH91" s="1">
        <f>(Table2[[#This Row],[Current Month High]]/Table2[[#This Row],[Close Price]])-1</f>
        <v>7.3731791625046839E-3</v>
      </c>
      <c r="AI91">
        <v>16.8483611564249</v>
      </c>
      <c r="AJ91">
        <v>110.841073349596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0.03</v>
      </c>
      <c r="AM91" t="s">
        <v>3180</v>
      </c>
      <c r="AN91">
        <v>-10.83</v>
      </c>
      <c r="AO91" t="s">
        <v>3179</v>
      </c>
      <c r="AP91">
        <v>0.15744278474339299</v>
      </c>
      <c r="AQ91">
        <f>(Table2[[#This Row],[Sharpe Ratio]]-AVERAGE(Table2[Sharpe Ratio]))/_xlfn.STDEV.P(Table2[Sharpe Ratio])</f>
        <v>1.1498805003905794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85</v>
      </c>
      <c r="AT91">
        <f>_xlfn.RANK.AVG(Table2[[#This Row],[6M Return vs Nifty Z-Score]],Table2[6M Return vs Nifty Z-Score])</f>
        <v>310</v>
      </c>
      <c r="AU91">
        <f>_xlfn.RANK.AVG(Table2[[#This Row],[Sharpe Ratio Z-Score]],Table2[Sharpe Ratio Z-Score])</f>
        <v>90</v>
      </c>
      <c r="AV91">
        <f>(Table2[[#This Row],[Rank 1Y]]+Table2[[#This Row],[Rank 6M]]+Table2[[#This Row],[Rank Sharpe]])/3</f>
        <v>161.66666666666666</v>
      </c>
    </row>
    <row r="92" spans="1:48" x14ac:dyDescent="0.3">
      <c r="A92" t="s">
        <v>1483</v>
      </c>
      <c r="B92" t="s">
        <v>1484</v>
      </c>
      <c r="C92" t="s">
        <v>3144</v>
      </c>
      <c r="D92" t="s">
        <v>86</v>
      </c>
      <c r="E92">
        <v>6977.1710594300002</v>
      </c>
      <c r="F92">
        <v>2850.1</v>
      </c>
      <c r="G92">
        <v>39.961985736185902</v>
      </c>
      <c r="H92">
        <f>(Table2[[#This Row],[1Y Return vs Nifty]]-AVERAGE(Table2[1Y Return vs Nifty]))/_xlfn.STDEV.P(Table2[1Y Return vs Nifty])</f>
        <v>0.35488695338067933</v>
      </c>
      <c r="I92">
        <v>-9.8525962789689494</v>
      </c>
      <c r="J92">
        <f>(Table2[[#This Row],[1M Return vs Nifty]]-AVERAGE(Table2[1M Return vs Nifty]))/_xlfn.STDEV.P(Table2[1M Return vs Nifty])</f>
        <v>-0.97721693770921647</v>
      </c>
      <c r="K92">
        <v>15.2221844260535</v>
      </c>
      <c r="L92">
        <f>(Table2[[#This Row],[6M Return vs Nifty]]-AVERAGE(Table2[6M Return vs Nifty]))/_xlfn.STDEV.P(Table2[6M Return vs Nifty])</f>
        <v>0.31760474294861585</v>
      </c>
      <c r="M92">
        <v>4.7433179048352399</v>
      </c>
      <c r="N92">
        <f>(Table2[[#This Row],[1W Return vs Nifty]]-AVERAGE(Table2[1W Return vs Nifty]))/_xlfn.STDEV.P(Table2[1W Return vs Nifty])</f>
        <v>0.350428954794544</v>
      </c>
      <c r="O92">
        <v>2942.71</v>
      </c>
      <c r="P92">
        <v>3047.9174308987599</v>
      </c>
      <c r="Q92">
        <v>2745.5268466643201</v>
      </c>
      <c r="R92">
        <v>44.034329443430302</v>
      </c>
      <c r="S92" s="1">
        <f>(Table2[[#This Row],[Close Price]]-Table2[[#This Row],[20D EMA]])/Table2[[#This Row],[20D EMA]]</f>
        <v>-3.1470991025279463E-2</v>
      </c>
      <c r="T92" s="1">
        <f>(Table2[[#This Row],[Close Price]]-Table2[[#This Row],[50D EMA]])/Table2[[#This Row],[50D EMA]]</f>
        <v>-6.4902490104670668E-2</v>
      </c>
      <c r="U92" s="1">
        <f>(Table2[[#This Row],[Close Price]]-Table2[[#This Row],[200D EMA]])/Table2[[#This Row],[200D EMA]]</f>
        <v>3.8088556104534543E-2</v>
      </c>
      <c r="V92">
        <v>0.84077081633982498</v>
      </c>
      <c r="W92">
        <v>2784</v>
      </c>
      <c r="X92">
        <v>2884.35</v>
      </c>
      <c r="Y92">
        <v>2784</v>
      </c>
      <c r="Z92">
        <v>2965</v>
      </c>
      <c r="AA92">
        <v>2784</v>
      </c>
      <c r="AB92">
        <v>3080</v>
      </c>
      <c r="AC92" s="1">
        <f>(Table2[[#This Row],[Close Price]]/Table2[[#This Row],[Day Low]])-1</f>
        <v>2.3742816091953944E-2</v>
      </c>
      <c r="AD92" s="1">
        <f>(Table2[[#This Row],[Day High]]/Table2[[#This Row],[Close Price]])-1</f>
        <v>1.2017122206238406E-2</v>
      </c>
      <c r="AE92" s="1">
        <f>(Table2[[#This Row],[Close Price]]/Table2[[#This Row],[Current Week Low]])-1</f>
        <v>2.3742816091953944E-2</v>
      </c>
      <c r="AF92" s="1">
        <f>(Table2[[#This Row],[Current Week High]]/Table2[[#This Row],[Close Price]])-1</f>
        <v>4.0314374934212971E-2</v>
      </c>
      <c r="AG92" s="1">
        <f>(Table2[[#This Row],[Close Price]]/Table2[[#This Row],[Current Month Low]])-1</f>
        <v>2.3742816091953944E-2</v>
      </c>
      <c r="AH92" s="1">
        <f>(Table2[[#This Row],[Current Month High]]/Table2[[#This Row],[Close Price]])-1</f>
        <v>8.0663836356619001E-2</v>
      </c>
      <c r="AI92">
        <v>23.6781165573137</v>
      </c>
      <c r="AJ92">
        <v>69.633663660982606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-0.11</v>
      </c>
      <c r="AM92" t="s">
        <v>3179</v>
      </c>
      <c r="AN92">
        <v>-8.02</v>
      </c>
      <c r="AO92" t="s">
        <v>3179</v>
      </c>
      <c r="AP92">
        <v>0.16489167343198399</v>
      </c>
      <c r="AQ92">
        <f>(Table2[[#This Row],[Sharpe Ratio]]-AVERAGE(Table2[Sharpe Ratio]))/_xlfn.STDEV.P(Table2[Sharpe Ratio])</f>
        <v>1.239025315451673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199</v>
      </c>
      <c r="AT92">
        <f>_xlfn.RANK.AVG(Table2[[#This Row],[6M Return vs Nifty Z-Score]],Table2[6M Return vs Nifty Z-Score])</f>
        <v>210</v>
      </c>
      <c r="AU92">
        <f>_xlfn.RANK.AVG(Table2[[#This Row],[Sharpe Ratio Z-Score]],Table2[Sharpe Ratio Z-Score])</f>
        <v>77</v>
      </c>
      <c r="AV92">
        <f>(Table2[[#This Row],[Rank 1Y]]+Table2[[#This Row],[Rank 6M]]+Table2[[#This Row],[Rank Sharpe]])/3</f>
        <v>162</v>
      </c>
    </row>
    <row r="93" spans="1:48" x14ac:dyDescent="0.3">
      <c r="A93" t="s">
        <v>1230</v>
      </c>
      <c r="B93" t="s">
        <v>1231</v>
      </c>
      <c r="C93" t="s">
        <v>3140</v>
      </c>
      <c r="D93" t="s">
        <v>196</v>
      </c>
      <c r="E93">
        <v>9525.6072848849999</v>
      </c>
      <c r="F93">
        <v>1543.35</v>
      </c>
      <c r="G93">
        <v>54.2613406751423</v>
      </c>
      <c r="H93">
        <f>(Table2[[#This Row],[1Y Return vs Nifty]]-AVERAGE(Table2[1Y Return vs Nifty]))/_xlfn.STDEV.P(Table2[1Y Return vs Nifty])</f>
        <v>0.61218670402785436</v>
      </c>
      <c r="I93">
        <v>-1.7905017128232801</v>
      </c>
      <c r="J93">
        <f>(Table2[[#This Row],[1M Return vs Nifty]]-AVERAGE(Table2[1M Return vs Nifty]))/_xlfn.STDEV.P(Table2[1M Return vs Nifty])</f>
        <v>-8.3919056371192402E-2</v>
      </c>
      <c r="K93">
        <v>46.312022407127699</v>
      </c>
      <c r="L93">
        <f>(Table2[[#This Row],[6M Return vs Nifty]]-AVERAGE(Table2[6M Return vs Nifty]))/_xlfn.STDEV.P(Table2[6M Return vs Nifty])</f>
        <v>1.3804082341319857</v>
      </c>
      <c r="M93">
        <v>5.5740411087492499</v>
      </c>
      <c r="N93">
        <f>(Table2[[#This Row],[1W Return vs Nifty]]-AVERAGE(Table2[1W Return vs Nifty]))/_xlfn.STDEV.P(Table2[1W Return vs Nifty])</f>
        <v>0.54267162998066909</v>
      </c>
      <c r="O93">
        <v>1542.94</v>
      </c>
      <c r="P93">
        <v>1529.1208299672001</v>
      </c>
      <c r="Q93">
        <v>1300.7026804335301</v>
      </c>
      <c r="R93">
        <v>52.107250120574399</v>
      </c>
      <c r="S93" s="1">
        <f>(Table2[[#This Row],[Close Price]]-Table2[[#This Row],[20D EMA]])/Table2[[#This Row],[20D EMA]]</f>
        <v>2.6572647024502216E-4</v>
      </c>
      <c r="T93" s="1">
        <f>(Table2[[#This Row],[Close Price]]-Table2[[#This Row],[50D EMA]])/Table2[[#This Row],[50D EMA]]</f>
        <v>9.3054582436791974E-3</v>
      </c>
      <c r="U93" s="1">
        <f>(Table2[[#This Row],[Close Price]]-Table2[[#This Row],[200D EMA]])/Table2[[#This Row],[200D EMA]]</f>
        <v>0.18655094912666312</v>
      </c>
      <c r="V93">
        <v>0.75156247295365997</v>
      </c>
      <c r="W93">
        <v>1520.65</v>
      </c>
      <c r="X93">
        <v>1577.8</v>
      </c>
      <c r="Y93">
        <v>1515</v>
      </c>
      <c r="Z93">
        <v>1591.95</v>
      </c>
      <c r="AA93">
        <v>1515</v>
      </c>
      <c r="AB93">
        <v>1591.95</v>
      </c>
      <c r="AC93" s="1">
        <f>(Table2[[#This Row],[Close Price]]/Table2[[#This Row],[Day Low]])-1</f>
        <v>1.4927826916121267E-2</v>
      </c>
      <c r="AD93" s="1">
        <f>(Table2[[#This Row],[Day High]]/Table2[[#This Row],[Close Price]])-1</f>
        <v>2.2321573201153466E-2</v>
      </c>
      <c r="AE93" s="1">
        <f>(Table2[[#This Row],[Close Price]]/Table2[[#This Row],[Current Week Low]])-1</f>
        <v>1.8712871287128729E-2</v>
      </c>
      <c r="AF93" s="1">
        <f>(Table2[[#This Row],[Current Week High]]/Table2[[#This Row],[Close Price]])-1</f>
        <v>3.1489940713383291E-2</v>
      </c>
      <c r="AG93" s="1">
        <f>(Table2[[#This Row],[Close Price]]/Table2[[#This Row],[Current Month Low]])-1</f>
        <v>1.8712871287128729E-2</v>
      </c>
      <c r="AH93" s="1">
        <f>(Table2[[#This Row],[Current Month High]]/Table2[[#This Row],[Close Price]])-1</f>
        <v>3.1489940713383291E-2</v>
      </c>
      <c r="AI93">
        <v>13.9274953834191</v>
      </c>
      <c r="AJ93">
        <v>88.098720292504495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</v>
      </c>
      <c r="AM93" t="s">
        <v>3180</v>
      </c>
      <c r="AN93">
        <v>-0.53</v>
      </c>
      <c r="AO93" t="s">
        <v>3179</v>
      </c>
      <c r="AP93">
        <v>7.8363008863934006E-2</v>
      </c>
      <c r="AQ93">
        <f>(Table2[[#This Row],[Sharpe Ratio]]-AVERAGE(Table2[Sharpe Ratio]))/_xlfn.STDEV.P(Table2[Sharpe Ratio])</f>
        <v>0.20349073802985784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2.654838249799174</v>
      </c>
      <c r="AS93">
        <f>_xlfn.RANK.AVG(Table2[[#This Row],[1Y Return vs Nifty Z-Score]],Table2[1Y Return vs Nifty Z-Score])</f>
        <v>145</v>
      </c>
      <c r="AT93">
        <f>_xlfn.RANK.AVG(Table2[[#This Row],[6M Return vs Nifty Z-Score]],Table2[6M Return vs Nifty Z-Score])</f>
        <v>65</v>
      </c>
      <c r="AU93">
        <f>_xlfn.RANK.AVG(Table2[[#This Row],[Sharpe Ratio Z-Score]],Table2[Sharpe Ratio Z-Score])</f>
        <v>291</v>
      </c>
      <c r="AV93">
        <f>(Table2[[#This Row],[Rank 1Y]]+Table2[[#This Row],[Rank 6M]]+Table2[[#This Row],[Rank Sharpe]])/3</f>
        <v>167</v>
      </c>
    </row>
    <row r="94" spans="1:48" x14ac:dyDescent="0.3">
      <c r="A94" t="s">
        <v>1253</v>
      </c>
      <c r="B94" t="s">
        <v>1254</v>
      </c>
      <c r="C94" t="s">
        <v>3137</v>
      </c>
      <c r="D94" t="s">
        <v>46</v>
      </c>
      <c r="E94">
        <v>9281.9110053599998</v>
      </c>
      <c r="F94">
        <v>2935.8</v>
      </c>
      <c r="G94">
        <v>33.746034247876999</v>
      </c>
      <c r="H94">
        <f>(Table2[[#This Row],[1Y Return vs Nifty]]-AVERAGE(Table2[1Y Return vs Nifty]))/_xlfn.STDEV.P(Table2[1Y Return vs Nifty])</f>
        <v>0.24303835777588051</v>
      </c>
      <c r="I94">
        <v>-4.6325648016800498</v>
      </c>
      <c r="J94">
        <f>(Table2[[#This Row],[1M Return vs Nifty]]-AVERAGE(Table2[1M Return vs Nifty]))/_xlfn.STDEV.P(Table2[1M Return vs Nifty])</f>
        <v>-0.39882592270413197</v>
      </c>
      <c r="K94">
        <v>10.939428048546599</v>
      </c>
      <c r="L94">
        <f>(Table2[[#This Row],[6M Return vs Nifty]]-AVERAGE(Table2[6M Return vs Nifty]))/_xlfn.STDEV.P(Table2[6M Return vs Nifty])</f>
        <v>0.17119907712710145</v>
      </c>
      <c r="M94">
        <v>6.4149969819547596</v>
      </c>
      <c r="N94">
        <f>(Table2[[#This Row],[1W Return vs Nifty]]-AVERAGE(Table2[1W Return vs Nifty]))/_xlfn.STDEV.P(Table2[1W Return vs Nifty])</f>
        <v>0.73728230898518343</v>
      </c>
      <c r="O94">
        <v>2999.66</v>
      </c>
      <c r="P94">
        <v>3061.1457467366899</v>
      </c>
      <c r="Q94">
        <v>2750.39243971528</v>
      </c>
      <c r="R94">
        <v>46.560968423946697</v>
      </c>
      <c r="S94" s="1">
        <f>(Table2[[#This Row],[Close Price]]-Table2[[#This Row],[20D EMA]])/Table2[[#This Row],[20D EMA]]</f>
        <v>-2.1289079429001847E-2</v>
      </c>
      <c r="T94" s="1">
        <f>(Table2[[#This Row],[Close Price]]-Table2[[#This Row],[50D EMA]])/Table2[[#This Row],[50D EMA]]</f>
        <v>-4.0947330544556265E-2</v>
      </c>
      <c r="U94" s="1">
        <f>(Table2[[#This Row],[Close Price]]-Table2[[#This Row],[200D EMA]])/Table2[[#This Row],[200D EMA]]</f>
        <v>6.741131105781889E-2</v>
      </c>
      <c r="V94">
        <v>0.363949665785606</v>
      </c>
      <c r="W94">
        <v>2885</v>
      </c>
      <c r="X94">
        <v>2988.65</v>
      </c>
      <c r="Y94">
        <v>2885</v>
      </c>
      <c r="Z94">
        <v>3061</v>
      </c>
      <c r="AA94">
        <v>2885</v>
      </c>
      <c r="AB94">
        <v>3147.95</v>
      </c>
      <c r="AC94" s="1">
        <f>(Table2[[#This Row],[Close Price]]/Table2[[#This Row],[Day Low]])-1</f>
        <v>1.7608318890814711E-2</v>
      </c>
      <c r="AD94" s="1">
        <f>(Table2[[#This Row],[Day High]]/Table2[[#This Row],[Close Price]])-1</f>
        <v>1.8001907486886015E-2</v>
      </c>
      <c r="AE94" s="1">
        <f>(Table2[[#This Row],[Close Price]]/Table2[[#This Row],[Current Week Low]])-1</f>
        <v>1.7608318890814711E-2</v>
      </c>
      <c r="AF94" s="1">
        <f>(Table2[[#This Row],[Current Week High]]/Table2[[#This Row],[Close Price]])-1</f>
        <v>4.2645956809046925E-2</v>
      </c>
      <c r="AG94" s="1">
        <f>(Table2[[#This Row],[Close Price]]/Table2[[#This Row],[Current Month Low]])-1</f>
        <v>1.7608318890814711E-2</v>
      </c>
      <c r="AH94" s="1">
        <f>(Table2[[#This Row],[Current Month High]]/Table2[[#This Row],[Close Price]])-1</f>
        <v>7.226309694120836E-2</v>
      </c>
      <c r="AI94">
        <v>26.8819401866612</v>
      </c>
      <c r="AJ94">
        <v>74.492934516114602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0.01</v>
      </c>
      <c r="AM94" t="s">
        <v>3180</v>
      </c>
      <c r="AN94">
        <v>-7.65</v>
      </c>
      <c r="AO94" t="s">
        <v>3179</v>
      </c>
      <c r="AP94">
        <v>0.20165532237877101</v>
      </c>
      <c r="AQ94">
        <f>(Table2[[#This Row],[Sharpe Ratio]]-AVERAGE(Table2[Sharpe Ratio]))/_xlfn.STDEV.P(Table2[Sharpe Ratio])</f>
        <v>1.6789954671538885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225</v>
      </c>
      <c r="AT94">
        <f>_xlfn.RANK.AVG(Table2[[#This Row],[6M Return vs Nifty Z-Score]],Table2[6M Return vs Nifty Z-Score])</f>
        <v>254</v>
      </c>
      <c r="AU94">
        <f>_xlfn.RANK.AVG(Table2[[#This Row],[Sharpe Ratio Z-Score]],Table2[Sharpe Ratio Z-Score])</f>
        <v>27</v>
      </c>
      <c r="AV94">
        <f>(Table2[[#This Row],[Rank 1Y]]+Table2[[#This Row],[Rank 6M]]+Table2[[#This Row],[Rank Sharpe]])/3</f>
        <v>168.66666666666666</v>
      </c>
    </row>
    <row r="95" spans="1:48" x14ac:dyDescent="0.3">
      <c r="A95" t="s">
        <v>25</v>
      </c>
      <c r="B95" t="s">
        <v>26</v>
      </c>
      <c r="C95" t="s">
        <v>3135</v>
      </c>
      <c r="D95" t="s">
        <v>27</v>
      </c>
      <c r="E95">
        <v>944109.61182303994</v>
      </c>
      <c r="F95">
        <v>1578.4</v>
      </c>
      <c r="G95">
        <v>42.147653625075897</v>
      </c>
      <c r="H95">
        <f>(Table2[[#This Row],[1Y Return vs Nifty]]-AVERAGE(Table2[1Y Return vs Nifty]))/_xlfn.STDEV.P(Table2[1Y Return vs Nifty])</f>
        <v>0.39421542695236733</v>
      </c>
      <c r="I95">
        <v>-0.57305098253895503</v>
      </c>
      <c r="J95">
        <f>(Table2[[#This Row],[1M Return vs Nifty]]-AVERAGE(Table2[1M Return vs Nifty]))/_xlfn.STDEV.P(Table2[1M Return vs Nifty])</f>
        <v>5.0977173023491119E-2</v>
      </c>
      <c r="K95">
        <v>15.2555217328518</v>
      </c>
      <c r="L95">
        <f>(Table2[[#This Row],[6M Return vs Nifty]]-AVERAGE(Table2[6M Return vs Nifty]))/_xlfn.STDEV.P(Table2[6M Return vs Nifty])</f>
        <v>0.31874437597190325</v>
      </c>
      <c r="M95">
        <v>-2.64397588398595</v>
      </c>
      <c r="N95">
        <f>(Table2[[#This Row],[1W Return vs Nifty]]-AVERAGE(Table2[1W Return vs Nifty]))/_xlfn.STDEV.P(Table2[1W Return vs Nifty])</f>
        <v>-1.3591093290257246</v>
      </c>
      <c r="O95">
        <v>1648.69</v>
      </c>
      <c r="P95">
        <v>1629.27344549184</v>
      </c>
      <c r="Q95">
        <v>1415.0049479556901</v>
      </c>
      <c r="R95">
        <v>15.1364850786552</v>
      </c>
      <c r="S95" s="1">
        <f>(Table2[[#This Row],[Close Price]]-Table2[[#This Row],[20D EMA]])/Table2[[#This Row],[20D EMA]]</f>
        <v>-4.2633848691991799E-2</v>
      </c>
      <c r="T95" s="1">
        <f>(Table2[[#This Row],[Close Price]]-Table2[[#This Row],[50D EMA]])/Table2[[#This Row],[50D EMA]]</f>
        <v>-3.122462078578982E-2</v>
      </c>
      <c r="U95" s="1">
        <f>(Table2[[#This Row],[Close Price]]-Table2[[#This Row],[200D EMA]])/Table2[[#This Row],[200D EMA]]</f>
        <v>0.11547313122853234</v>
      </c>
      <c r="V95">
        <v>0.67825366416894095</v>
      </c>
      <c r="W95">
        <v>1566</v>
      </c>
      <c r="X95">
        <v>1593.9</v>
      </c>
      <c r="Y95">
        <v>1566</v>
      </c>
      <c r="Z95">
        <v>1623.85</v>
      </c>
      <c r="AA95">
        <v>1566</v>
      </c>
      <c r="AB95">
        <v>1626.35</v>
      </c>
      <c r="AC95" s="1">
        <f>(Table2[[#This Row],[Close Price]]/Table2[[#This Row],[Day Low]])-1</f>
        <v>7.9182630906768914E-3</v>
      </c>
      <c r="AD95" s="1">
        <f>(Table2[[#This Row],[Day High]]/Table2[[#This Row],[Close Price]])-1</f>
        <v>9.8200709579321366E-3</v>
      </c>
      <c r="AE95" s="1">
        <f>(Table2[[#This Row],[Close Price]]/Table2[[#This Row],[Current Week Low]])-1</f>
        <v>7.9182630906768914E-3</v>
      </c>
      <c r="AF95" s="1">
        <f>(Table2[[#This Row],[Current Week High]]/Table2[[#This Row],[Close Price]])-1</f>
        <v>2.879498226051691E-2</v>
      </c>
      <c r="AG95" s="1">
        <f>(Table2[[#This Row],[Close Price]]/Table2[[#This Row],[Current Month Low]])-1</f>
        <v>7.9182630906768914E-3</v>
      </c>
      <c r="AH95" s="1">
        <f>(Table2[[#This Row],[Current Month High]]/Table2[[#This Row],[Close Price]])-1</f>
        <v>3.0378864673086481E-2</v>
      </c>
      <c r="AI95">
        <v>12.709072478459101</v>
      </c>
      <c r="AJ95">
        <v>69.903121636167896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0.06</v>
      </c>
      <c r="AM95" t="s">
        <v>3180</v>
      </c>
      <c r="AN95">
        <v>-7.58</v>
      </c>
      <c r="AO95" t="s">
        <v>3179</v>
      </c>
      <c r="AP95">
        <v>0.14711772212476801</v>
      </c>
      <c r="AQ95">
        <f>(Table2[[#This Row],[Sharpe Ratio]]-AVERAGE(Table2[Sharpe Ratio]))/_xlfn.STDEV.P(Table2[Sharpe Ratio])</f>
        <v>1.026314981276125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0.43114262819816207</v>
      </c>
      <c r="AS95">
        <f>_xlfn.RANK.AVG(Table2[[#This Row],[1Y Return vs Nifty Z-Score]],Table2[1Y Return vs Nifty Z-Score])</f>
        <v>189</v>
      </c>
      <c r="AT95">
        <f>_xlfn.RANK.AVG(Table2[[#This Row],[6M Return vs Nifty Z-Score]],Table2[6M Return vs Nifty Z-Score])</f>
        <v>209</v>
      </c>
      <c r="AU95">
        <f>_xlfn.RANK.AVG(Table2[[#This Row],[Sharpe Ratio Z-Score]],Table2[Sharpe Ratio Z-Score])</f>
        <v>109</v>
      </c>
      <c r="AV95">
        <f>(Table2[[#This Row],[Rank 1Y]]+Table2[[#This Row],[Rank 6M]]+Table2[[#This Row],[Rank Sharpe]])/3</f>
        <v>169</v>
      </c>
    </row>
    <row r="96" spans="1:48" x14ac:dyDescent="0.3">
      <c r="A96" t="s">
        <v>842</v>
      </c>
      <c r="B96" t="s">
        <v>843</v>
      </c>
      <c r="C96" t="s">
        <v>3138</v>
      </c>
      <c r="D96" t="s">
        <v>51</v>
      </c>
      <c r="E96">
        <v>18726.5</v>
      </c>
      <c r="F96">
        <v>7490.6</v>
      </c>
      <c r="G96">
        <v>33.775076863171797</v>
      </c>
      <c r="H96">
        <f>(Table2[[#This Row],[1Y Return vs Nifty]]-AVERAGE(Table2[1Y Return vs Nifty]))/_xlfn.STDEV.P(Table2[1Y Return vs Nifty])</f>
        <v>0.24356094482301616</v>
      </c>
      <c r="I96">
        <v>2.0131410836716399</v>
      </c>
      <c r="J96">
        <f>(Table2[[#This Row],[1M Return vs Nifty]]-AVERAGE(Table2[1M Return vs Nifty]))/_xlfn.STDEV.P(Table2[1M Return vs Nifty])</f>
        <v>0.33753296501088431</v>
      </c>
      <c r="K96">
        <v>30.4981582489361</v>
      </c>
      <c r="L96">
        <f>(Table2[[#This Row],[6M Return vs Nifty]]-AVERAGE(Table2[6M Return vs Nifty]))/_xlfn.STDEV.P(Table2[6M Return vs Nifty])</f>
        <v>0.83981262065028162</v>
      </c>
      <c r="M96">
        <v>4.4846002605476301</v>
      </c>
      <c r="N96">
        <f>(Table2[[#This Row],[1W Return vs Nifty]]-AVERAGE(Table2[1W Return vs Nifty]))/_xlfn.STDEV.P(Table2[1W Return vs Nifty])</f>
        <v>0.29055754176386767</v>
      </c>
      <c r="O96">
        <v>7404.91</v>
      </c>
      <c r="P96">
        <v>7248.2697408386102</v>
      </c>
      <c r="Q96">
        <v>6364.8337392428102</v>
      </c>
      <c r="R96">
        <v>54.525445447076301</v>
      </c>
      <c r="S96" s="1">
        <f>(Table2[[#This Row],[Close Price]]-Table2[[#This Row],[20D EMA]])/Table2[[#This Row],[20D EMA]]</f>
        <v>1.1572051517169082E-2</v>
      </c>
      <c r="T96" s="1">
        <f>(Table2[[#This Row],[Close Price]]-Table2[[#This Row],[50D EMA]])/Table2[[#This Row],[50D EMA]]</f>
        <v>3.3432842295594949E-2</v>
      </c>
      <c r="U96" s="1">
        <f>(Table2[[#This Row],[Close Price]]-Table2[[#This Row],[200D EMA]])/Table2[[#This Row],[200D EMA]]</f>
        <v>0.17687284646827497</v>
      </c>
      <c r="V96">
        <v>0.17835820847283201</v>
      </c>
      <c r="W96">
        <v>7232.05</v>
      </c>
      <c r="X96">
        <v>7660.7</v>
      </c>
      <c r="Y96">
        <v>7215.55</v>
      </c>
      <c r="Z96">
        <v>7660.7</v>
      </c>
      <c r="AA96">
        <v>7215.55</v>
      </c>
      <c r="AB96">
        <v>7660.7</v>
      </c>
      <c r="AC96" s="1">
        <f>(Table2[[#This Row],[Close Price]]/Table2[[#This Row],[Day Low]])-1</f>
        <v>3.5750582476614445E-2</v>
      </c>
      <c r="AD96" s="1">
        <f>(Table2[[#This Row],[Day High]]/Table2[[#This Row],[Close Price]])-1</f>
        <v>2.270846127146009E-2</v>
      </c>
      <c r="AE96" s="1">
        <f>(Table2[[#This Row],[Close Price]]/Table2[[#This Row],[Current Week Low]])-1</f>
        <v>3.8119062302943041E-2</v>
      </c>
      <c r="AF96" s="1">
        <f>(Table2[[#This Row],[Current Week High]]/Table2[[#This Row],[Close Price]])-1</f>
        <v>2.270846127146009E-2</v>
      </c>
      <c r="AG96" s="1">
        <f>(Table2[[#This Row],[Close Price]]/Table2[[#This Row],[Current Month Low]])-1</f>
        <v>3.8119062302943041E-2</v>
      </c>
      <c r="AH96" s="1">
        <f>(Table2[[#This Row],[Current Month High]]/Table2[[#This Row],[Close Price]])-1</f>
        <v>2.270846127146009E-2</v>
      </c>
      <c r="AI96">
        <v>8.65618241529382</v>
      </c>
      <c r="AJ96">
        <v>66.088691796008803</v>
      </c>
      <c r="AK96" t="str">
        <f>IF(AND(Table2[[#This Row],[20D EMA]]&gt;Table2[[#This Row],[50D EMA]],Table2[[#This Row],[50D EMA]]&gt;Table2[[#This Row],[200D EMA]]),"Uptrend","Downtrend/NoTrend")</f>
        <v>Uptrend</v>
      </c>
      <c r="AL96">
        <v>0.11</v>
      </c>
      <c r="AM96" t="s">
        <v>3180</v>
      </c>
      <c r="AN96">
        <v>-0.39</v>
      </c>
      <c r="AO96" t="s">
        <v>3179</v>
      </c>
      <c r="AP96">
        <v>0.117756267514906</v>
      </c>
      <c r="AQ96">
        <f>(Table2[[#This Row],[Sharpe Ratio]]-AVERAGE(Table2[Sharpe Ratio]))/_xlfn.STDEV.P(Table2[Sharpe Ratio])</f>
        <v>0.67493082847897212</v>
      </c>
      <c r="AR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2.386394900727022</v>
      </c>
      <c r="AS96">
        <f>_xlfn.RANK.AVG(Table2[[#This Row],[1Y Return vs Nifty Z-Score]],Table2[1Y Return vs Nifty Z-Score])</f>
        <v>224</v>
      </c>
      <c r="AT96">
        <f>_xlfn.RANK.AVG(Table2[[#This Row],[6M Return vs Nifty Z-Score]],Table2[6M Return vs Nifty Z-Score])</f>
        <v>108</v>
      </c>
      <c r="AU96">
        <f>_xlfn.RANK.AVG(Table2[[#This Row],[Sharpe Ratio Z-Score]],Table2[Sharpe Ratio Z-Score])</f>
        <v>177</v>
      </c>
      <c r="AV96">
        <f>(Table2[[#This Row],[Rank 1Y]]+Table2[[#This Row],[Rank 6M]]+Table2[[#This Row],[Rank Sharpe]])/3</f>
        <v>169.66666666666666</v>
      </c>
    </row>
    <row r="97" spans="1:48" x14ac:dyDescent="0.3">
      <c r="A97" t="s">
        <v>1373</v>
      </c>
      <c r="B97" t="s">
        <v>1374</v>
      </c>
      <c r="C97" t="s">
        <v>3138</v>
      </c>
      <c r="D97" t="s">
        <v>51</v>
      </c>
      <c r="E97">
        <v>8151.3611363399996</v>
      </c>
      <c r="F97">
        <v>833.55</v>
      </c>
      <c r="G97">
        <v>107.773499861803</v>
      </c>
      <c r="H97">
        <f>(Table2[[#This Row],[1Y Return vs Nifty]]-AVERAGE(Table2[1Y Return vs Nifty]))/_xlfn.STDEV.P(Table2[1Y Return vs Nifty])</f>
        <v>1.5750738604134278</v>
      </c>
      <c r="I97">
        <v>4.4266086329542604</v>
      </c>
      <c r="J97">
        <f>(Table2[[#This Row],[1M Return vs Nifty]]-AVERAGE(Table2[1M Return vs Nifty]))/_xlfn.STDEV.P(Table2[1M Return vs Nifty])</f>
        <v>0.60495049909755694</v>
      </c>
      <c r="K97">
        <v>52.014815884495803</v>
      </c>
      <c r="L97">
        <f>(Table2[[#This Row],[6M Return vs Nifty]]-AVERAGE(Table2[6M Return vs Nifty]))/_xlfn.STDEV.P(Table2[6M Return vs Nifty])</f>
        <v>1.5753577485338988</v>
      </c>
      <c r="M97">
        <v>2.3033747395958701</v>
      </c>
      <c r="N97">
        <f>(Table2[[#This Row],[1W Return vs Nifty]]-AVERAGE(Table2[1W Return vs Nifty]))/_xlfn.STDEV.P(Table2[1W Return vs Nifty])</f>
        <v>-0.21421303326803065</v>
      </c>
      <c r="O97">
        <v>828.11</v>
      </c>
      <c r="P97">
        <v>805.66195139741001</v>
      </c>
      <c r="Q97">
        <v>636.29863259723902</v>
      </c>
      <c r="R97">
        <v>52.564098487479797</v>
      </c>
      <c r="S97" s="1">
        <f>(Table2[[#This Row],[Close Price]]-Table2[[#This Row],[20D EMA]])/Table2[[#This Row],[20D EMA]]</f>
        <v>6.5691755926144358E-3</v>
      </c>
      <c r="T97" s="1">
        <f>(Table2[[#This Row],[Close Price]]-Table2[[#This Row],[50D EMA]])/Table2[[#This Row],[50D EMA]]</f>
        <v>3.4615074665271826E-2</v>
      </c>
      <c r="U97" s="1">
        <f>(Table2[[#This Row],[Close Price]]-Table2[[#This Row],[200D EMA]])/Table2[[#This Row],[200D EMA]]</f>
        <v>0.30999810041650061</v>
      </c>
      <c r="V97">
        <v>0.49309355732535798</v>
      </c>
      <c r="W97">
        <v>810</v>
      </c>
      <c r="X97">
        <v>844.4</v>
      </c>
      <c r="Y97">
        <v>810</v>
      </c>
      <c r="Z97">
        <v>844.4</v>
      </c>
      <c r="AA97">
        <v>810</v>
      </c>
      <c r="AB97">
        <v>863</v>
      </c>
      <c r="AC97" s="1">
        <f>(Table2[[#This Row],[Close Price]]/Table2[[#This Row],[Day Low]])-1</f>
        <v>2.907407407407403E-2</v>
      </c>
      <c r="AD97" s="1">
        <f>(Table2[[#This Row],[Day High]]/Table2[[#This Row],[Close Price]])-1</f>
        <v>1.3016615679923182E-2</v>
      </c>
      <c r="AE97" s="1">
        <f>(Table2[[#This Row],[Close Price]]/Table2[[#This Row],[Current Week Low]])-1</f>
        <v>2.907407407407403E-2</v>
      </c>
      <c r="AF97" s="1">
        <f>(Table2[[#This Row],[Current Week High]]/Table2[[#This Row],[Close Price]])-1</f>
        <v>1.3016615679923182E-2</v>
      </c>
      <c r="AG97" s="1">
        <f>(Table2[[#This Row],[Close Price]]/Table2[[#This Row],[Current Month Low]])-1</f>
        <v>2.907407407407403E-2</v>
      </c>
      <c r="AH97" s="1">
        <f>(Table2[[#This Row],[Current Month High]]/Table2[[#This Row],[Close Price]])-1</f>
        <v>3.5330813988363019E-2</v>
      </c>
      <c r="AI97">
        <v>15.1100713814408</v>
      </c>
      <c r="AJ97">
        <v>166.182340731278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0.19</v>
      </c>
      <c r="AM97" t="s">
        <v>3180</v>
      </c>
      <c r="AN97">
        <v>-3.42</v>
      </c>
      <c r="AO97" t="s">
        <v>3179</v>
      </c>
      <c r="AP97">
        <v>3.9599912372434001E-2</v>
      </c>
      <c r="AQ97">
        <f>(Table2[[#This Row],[Sharpe Ratio]]-AVERAGE(Table2[Sharpe Ratio]))/_xlfn.STDEV.P(Table2[Sharpe Ratio])</f>
        <v>-0.2604078664992599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3.280761208277593</v>
      </c>
      <c r="AS97">
        <f>_xlfn.RANK.AVG(Table2[[#This Row],[1Y Return vs Nifty Z-Score]],Table2[1Y Return vs Nifty Z-Score])</f>
        <v>50</v>
      </c>
      <c r="AT97">
        <f>_xlfn.RANK.AVG(Table2[[#This Row],[6M Return vs Nifty Z-Score]],Table2[6M Return vs Nifty Z-Score])</f>
        <v>51</v>
      </c>
      <c r="AU97">
        <f>_xlfn.RANK.AVG(Table2[[#This Row],[Sharpe Ratio Z-Score]],Table2[Sharpe Ratio Z-Score])</f>
        <v>410</v>
      </c>
      <c r="AV97">
        <f>(Table2[[#This Row],[Rank 1Y]]+Table2[[#This Row],[Rank 6M]]+Table2[[#This Row],[Rank Sharpe]])/3</f>
        <v>170.33333333333334</v>
      </c>
    </row>
    <row r="98" spans="1:48" x14ac:dyDescent="0.3">
      <c r="A98" t="s">
        <v>928</v>
      </c>
      <c r="B98" t="s">
        <v>929</v>
      </c>
      <c r="C98" t="s">
        <v>3145</v>
      </c>
      <c r="D98" t="s">
        <v>266</v>
      </c>
      <c r="E98">
        <v>16049.56438041</v>
      </c>
      <c r="F98">
        <v>1106.05</v>
      </c>
      <c r="G98">
        <v>77.053306629516698</v>
      </c>
      <c r="H98">
        <f>(Table2[[#This Row],[1Y Return vs Nifty]]-AVERAGE(Table2[1Y Return vs Nifty]))/_xlfn.STDEV.P(Table2[1Y Return vs Nifty])</f>
        <v>1.0223008093042305</v>
      </c>
      <c r="I98">
        <v>-0.645453315835955</v>
      </c>
      <c r="J98">
        <f>(Table2[[#This Row],[1M Return vs Nifty]]-AVERAGE(Table2[1M Return vs Nifty]))/_xlfn.STDEV.P(Table2[1M Return vs Nifty])</f>
        <v>4.29548346091378E-2</v>
      </c>
      <c r="K98">
        <v>1.1007566370442201</v>
      </c>
      <c r="L98">
        <f>(Table2[[#This Row],[6M Return vs Nifty]]-AVERAGE(Table2[6M Return vs Nifty]))/_xlfn.STDEV.P(Table2[6M Return vs Nifty])</f>
        <v>-0.16513507588830298</v>
      </c>
      <c r="M98">
        <v>6.8365351543419202</v>
      </c>
      <c r="N98">
        <f>(Table2[[#This Row],[1W Return vs Nifty]]-AVERAGE(Table2[1W Return vs Nifty]))/_xlfn.STDEV.P(Table2[1W Return vs Nifty])</f>
        <v>0.83483300405541061</v>
      </c>
      <c r="O98">
        <v>1138.42</v>
      </c>
      <c r="P98">
        <v>1183.9490255606499</v>
      </c>
      <c r="Q98">
        <v>1081.5233525041101</v>
      </c>
      <c r="R98">
        <v>43.988903088900599</v>
      </c>
      <c r="S98" s="1">
        <f>(Table2[[#This Row],[Close Price]]-Table2[[#This Row],[20D EMA]])/Table2[[#This Row],[20D EMA]]</f>
        <v>-2.843414557017631E-2</v>
      </c>
      <c r="T98" s="1">
        <f>(Table2[[#This Row],[Close Price]]-Table2[[#This Row],[50D EMA]])/Table2[[#This Row],[50D EMA]]</f>
        <v>-6.5795928607451246E-2</v>
      </c>
      <c r="U98" s="1">
        <f>(Table2[[#This Row],[Close Price]]-Table2[[#This Row],[200D EMA]])/Table2[[#This Row],[200D EMA]]</f>
        <v>2.2677871392330049E-2</v>
      </c>
      <c r="V98">
        <v>0.68451015569160201</v>
      </c>
      <c r="W98">
        <v>1098</v>
      </c>
      <c r="X98">
        <v>1139.2</v>
      </c>
      <c r="Y98">
        <v>1098</v>
      </c>
      <c r="Z98">
        <v>1154.8</v>
      </c>
      <c r="AA98">
        <v>1098</v>
      </c>
      <c r="AB98">
        <v>1160</v>
      </c>
      <c r="AC98" s="1">
        <f>(Table2[[#This Row],[Close Price]]/Table2[[#This Row],[Day Low]])-1</f>
        <v>7.3315118397085932E-3</v>
      </c>
      <c r="AD98" s="1">
        <f>(Table2[[#This Row],[Day High]]/Table2[[#This Row],[Close Price]])-1</f>
        <v>2.9971520274852059E-2</v>
      </c>
      <c r="AE98" s="1">
        <f>(Table2[[#This Row],[Close Price]]/Table2[[#This Row],[Current Week Low]])-1</f>
        <v>7.3315118397085932E-3</v>
      </c>
      <c r="AF98" s="1">
        <f>(Table2[[#This Row],[Current Week High]]/Table2[[#This Row],[Close Price]])-1</f>
        <v>4.4075765110076492E-2</v>
      </c>
      <c r="AG98" s="1">
        <f>(Table2[[#This Row],[Close Price]]/Table2[[#This Row],[Current Month Low]])-1</f>
        <v>7.3315118397085932E-3</v>
      </c>
      <c r="AH98" s="1">
        <f>(Table2[[#This Row],[Current Month High]]/Table2[[#This Row],[Close Price]])-1</f>
        <v>4.8777180055151304E-2</v>
      </c>
      <c r="AI98">
        <v>31.097147506893801</v>
      </c>
      <c r="AJ98">
        <v>111.76526900248901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-0.09</v>
      </c>
      <c r="AM98" t="s">
        <v>3179</v>
      </c>
      <c r="AN98">
        <v>-6.27</v>
      </c>
      <c r="AO98" t="s">
        <v>3179</v>
      </c>
      <c r="AP98">
        <v>0.18272950794364501</v>
      </c>
      <c r="AQ98">
        <f>(Table2[[#This Row],[Sharpe Ratio]]-AVERAGE(Table2[Sharpe Ratio]))/_xlfn.STDEV.P(Table2[Sharpe Ratio])</f>
        <v>1.4525001739319654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94</v>
      </c>
      <c r="AT98">
        <f>_xlfn.RANK.AVG(Table2[[#This Row],[6M Return vs Nifty Z-Score]],Table2[6M Return vs Nifty Z-Score])</f>
        <v>370</v>
      </c>
      <c r="AU98">
        <f>_xlfn.RANK.AVG(Table2[[#This Row],[Sharpe Ratio Z-Score]],Table2[Sharpe Ratio Z-Score])</f>
        <v>54</v>
      </c>
      <c r="AV98">
        <f>(Table2[[#This Row],[Rank 1Y]]+Table2[[#This Row],[Rank 6M]]+Table2[[#This Row],[Rank Sharpe]])/3</f>
        <v>172.66666666666666</v>
      </c>
    </row>
    <row r="99" spans="1:48" x14ac:dyDescent="0.3">
      <c r="A99" t="s">
        <v>1503</v>
      </c>
      <c r="B99" t="s">
        <v>1504</v>
      </c>
      <c r="C99" t="s">
        <v>3137</v>
      </c>
      <c r="D99" t="s">
        <v>46</v>
      </c>
      <c r="E99">
        <v>6754.7620474539999</v>
      </c>
      <c r="F99">
        <v>240.62</v>
      </c>
      <c r="G99">
        <v>48.895398535228097</v>
      </c>
      <c r="H99">
        <f>(Table2[[#This Row],[1Y Return vs Nifty]]-AVERAGE(Table2[1Y Return vs Nifty]))/_xlfn.STDEV.P(Table2[1Y Return vs Nifty])</f>
        <v>0.51563300769112597</v>
      </c>
      <c r="I99">
        <v>1.9342728074245901</v>
      </c>
      <c r="J99">
        <f>(Table2[[#This Row],[1M Return vs Nifty]]-AVERAGE(Table2[1M Return vs Nifty]))/_xlfn.STDEV.P(Table2[1M Return vs Nifty])</f>
        <v>0.32879418583901532</v>
      </c>
      <c r="K99">
        <v>32.368683891501</v>
      </c>
      <c r="L99">
        <f>(Table2[[#This Row],[6M Return vs Nifty]]-AVERAGE(Table2[6M Return vs Nifty]))/_xlfn.STDEV.P(Table2[6M Return vs Nifty])</f>
        <v>0.90375638209658371</v>
      </c>
      <c r="M99">
        <v>5.9946882225675404</v>
      </c>
      <c r="N99">
        <f>(Table2[[#This Row],[1W Return vs Nifty]]-AVERAGE(Table2[1W Return vs Nifty]))/_xlfn.STDEV.P(Table2[1W Return vs Nifty])</f>
        <v>0.64001611980440742</v>
      </c>
      <c r="O99">
        <v>238.2</v>
      </c>
      <c r="P99">
        <v>238.622772706202</v>
      </c>
      <c r="Q99">
        <v>208.34711790103901</v>
      </c>
      <c r="R99">
        <v>54.146660963082901</v>
      </c>
      <c r="S99" s="1">
        <f>(Table2[[#This Row],[Close Price]]-Table2[[#This Row],[20D EMA]])/Table2[[#This Row],[20D EMA]]</f>
        <v>1.0159529806885038E-2</v>
      </c>
      <c r="T99" s="1">
        <f>(Table2[[#This Row],[Close Price]]-Table2[[#This Row],[50D EMA]])/Table2[[#This Row],[50D EMA]]</f>
        <v>8.3698101029822444E-3</v>
      </c>
      <c r="U99" s="1">
        <f>(Table2[[#This Row],[Close Price]]-Table2[[#This Row],[200D EMA]])/Table2[[#This Row],[200D EMA]]</f>
        <v>0.15489958500069104</v>
      </c>
      <c r="V99">
        <v>0.66558805870089699</v>
      </c>
      <c r="W99">
        <v>237.51</v>
      </c>
      <c r="X99">
        <v>246.9</v>
      </c>
      <c r="Y99">
        <v>236.85</v>
      </c>
      <c r="Z99">
        <v>247</v>
      </c>
      <c r="AA99">
        <v>236.85</v>
      </c>
      <c r="AB99">
        <v>247</v>
      </c>
      <c r="AC99" s="1">
        <f>(Table2[[#This Row],[Close Price]]/Table2[[#This Row],[Day Low]])-1</f>
        <v>1.3094185507978695E-2</v>
      </c>
      <c r="AD99" s="1">
        <f>(Table2[[#This Row],[Day High]]/Table2[[#This Row],[Close Price]])-1</f>
        <v>2.6099243620646639E-2</v>
      </c>
      <c r="AE99" s="1">
        <f>(Table2[[#This Row],[Close Price]]/Table2[[#This Row],[Current Week Low]])-1</f>
        <v>1.5917247202871021E-2</v>
      </c>
      <c r="AF99" s="1">
        <f>(Table2[[#This Row],[Current Week High]]/Table2[[#This Row],[Close Price]])-1</f>
        <v>2.6514836671930775E-2</v>
      </c>
      <c r="AG99" s="1">
        <f>(Table2[[#This Row],[Close Price]]/Table2[[#This Row],[Current Month Low]])-1</f>
        <v>1.5917247202871021E-2</v>
      </c>
      <c r="AH99" s="1">
        <f>(Table2[[#This Row],[Current Month High]]/Table2[[#This Row],[Close Price]])-1</f>
        <v>2.6514836671930775E-2</v>
      </c>
      <c r="AI99">
        <v>18.335965422658099</v>
      </c>
      <c r="AJ99">
        <v>83.889950324799401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0.08</v>
      </c>
      <c r="AM99" t="s">
        <v>3180</v>
      </c>
      <c r="AN99">
        <v>-2.61</v>
      </c>
      <c r="AO99" t="s">
        <v>3179</v>
      </c>
      <c r="AP99">
        <v>8.9664099929906996E-2</v>
      </c>
      <c r="AQ99">
        <f>(Table2[[#This Row],[Sharpe Ratio]]-AVERAGE(Table2[Sharpe Ratio]))/_xlfn.STDEV.P(Table2[Sharpe Ratio])</f>
        <v>0.33873690899328801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165</v>
      </c>
      <c r="AT99">
        <f>_xlfn.RANK.AVG(Table2[[#This Row],[6M Return vs Nifty Z-Score]],Table2[6M Return vs Nifty Z-Score])</f>
        <v>102</v>
      </c>
      <c r="AU99">
        <f>_xlfn.RANK.AVG(Table2[[#This Row],[Sharpe Ratio Z-Score]],Table2[Sharpe Ratio Z-Score])</f>
        <v>256</v>
      </c>
      <c r="AV99">
        <f>(Table2[[#This Row],[Rank 1Y]]+Table2[[#This Row],[Rank 6M]]+Table2[[#This Row],[Rank Sharpe]])/3</f>
        <v>174.33333333333334</v>
      </c>
    </row>
    <row r="100" spans="1:48" x14ac:dyDescent="0.3">
      <c r="A100" t="s">
        <v>269</v>
      </c>
      <c r="B100" t="s">
        <v>270</v>
      </c>
      <c r="C100" t="s">
        <v>3146</v>
      </c>
      <c r="D100" t="s">
        <v>271</v>
      </c>
      <c r="E100">
        <v>95085.272763600005</v>
      </c>
      <c r="F100">
        <v>666.55</v>
      </c>
      <c r="G100">
        <v>42.687177291272903</v>
      </c>
      <c r="H100">
        <f>(Table2[[#This Row],[1Y Return vs Nifty]]-AVERAGE(Table2[1Y Return vs Nifty]))/_xlfn.STDEV.P(Table2[1Y Return vs Nifty])</f>
        <v>0.40392350856677273</v>
      </c>
      <c r="I100">
        <v>2.9190895968022299</v>
      </c>
      <c r="J100">
        <f>(Table2[[#This Row],[1M Return vs Nifty]]-AVERAGE(Table2[1M Return vs Nifty]))/_xlfn.STDEV.P(Table2[1M Return vs Nifty])</f>
        <v>0.43791406085900597</v>
      </c>
      <c r="K100">
        <v>8.9422041271494397</v>
      </c>
      <c r="L100">
        <f>(Table2[[#This Row],[6M Return vs Nifty]]-AVERAGE(Table2[6M Return vs Nifty]))/_xlfn.STDEV.P(Table2[6M Return vs Nifty])</f>
        <v>0.102924145696838</v>
      </c>
      <c r="M100">
        <v>0.313928971985176</v>
      </c>
      <c r="N100">
        <f>(Table2[[#This Row],[1W Return vs Nifty]]-AVERAGE(Table2[1W Return vs Nifty]))/_xlfn.STDEV.P(Table2[1W Return vs Nifty])</f>
        <v>-0.67460269699865028</v>
      </c>
      <c r="O100">
        <v>679.53</v>
      </c>
      <c r="P100">
        <v>673.57414655749506</v>
      </c>
      <c r="Q100">
        <v>601.11359743122796</v>
      </c>
      <c r="R100">
        <v>42.773031931684798</v>
      </c>
      <c r="S100" s="1">
        <f>(Table2[[#This Row],[Close Price]]-Table2[[#This Row],[20D EMA]])/Table2[[#This Row],[20D EMA]]</f>
        <v>-1.9101437758450721E-2</v>
      </c>
      <c r="T100" s="1">
        <f>(Table2[[#This Row],[Close Price]]-Table2[[#This Row],[50D EMA]])/Table2[[#This Row],[50D EMA]]</f>
        <v>-1.0428171261314187E-2</v>
      </c>
      <c r="U100" s="1">
        <f>(Table2[[#This Row],[Close Price]]-Table2[[#This Row],[200D EMA]])/Table2[[#This Row],[200D EMA]]</f>
        <v>0.10885862979710491</v>
      </c>
      <c r="V100">
        <v>0.94002780586910195</v>
      </c>
      <c r="W100">
        <v>650.9</v>
      </c>
      <c r="X100">
        <v>670.4</v>
      </c>
      <c r="Y100">
        <v>650.9</v>
      </c>
      <c r="Z100">
        <v>689</v>
      </c>
      <c r="AA100">
        <v>650.9</v>
      </c>
      <c r="AB100">
        <v>692.6</v>
      </c>
      <c r="AC100" s="1">
        <f>(Table2[[#This Row],[Close Price]]/Table2[[#This Row],[Day Low]])-1</f>
        <v>2.4043631894300255E-2</v>
      </c>
      <c r="AD100" s="1">
        <f>(Table2[[#This Row],[Day High]]/Table2[[#This Row],[Close Price]])-1</f>
        <v>5.7760108018902745E-3</v>
      </c>
      <c r="AE100" s="1">
        <f>(Table2[[#This Row],[Close Price]]/Table2[[#This Row],[Current Week Low]])-1</f>
        <v>2.4043631894300255E-2</v>
      </c>
      <c r="AF100" s="1">
        <f>(Table2[[#This Row],[Current Week High]]/Table2[[#This Row],[Close Price]])-1</f>
        <v>3.3680894156477459E-2</v>
      </c>
      <c r="AG100" s="1">
        <f>(Table2[[#This Row],[Close Price]]/Table2[[#This Row],[Current Month Low]])-1</f>
        <v>2.4043631894300255E-2</v>
      </c>
      <c r="AH100" s="1">
        <f>(Table2[[#This Row],[Current Month High]]/Table2[[#This Row],[Close Price]])-1</f>
        <v>3.9081839321881473E-2</v>
      </c>
      <c r="AI100">
        <v>8.0864151226464696</v>
      </c>
      <c r="AJ100">
        <v>69.497774952320299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7.0000000000000007E-2</v>
      </c>
      <c r="AM100" t="s">
        <v>3180</v>
      </c>
      <c r="AN100">
        <v>-2.72</v>
      </c>
      <c r="AO100" t="s">
        <v>3179</v>
      </c>
      <c r="AP100">
        <v>0.17561807862057899</v>
      </c>
      <c r="AQ100">
        <f>(Table2[[#This Row],[Sharpe Ratio]]-AVERAGE(Table2[Sharpe Ratio]))/_xlfn.STDEV.P(Table2[Sharpe Ratio])</f>
        <v>1.3673939146861083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1.6375529328100746</v>
      </c>
      <c r="AS100">
        <f>_xlfn.RANK.AVG(Table2[[#This Row],[1Y Return vs Nifty Z-Score]],Table2[1Y Return vs Nifty Z-Score])</f>
        <v>184</v>
      </c>
      <c r="AT100">
        <f>_xlfn.RANK.AVG(Table2[[#This Row],[6M Return vs Nifty Z-Score]],Table2[6M Return vs Nifty Z-Score])</f>
        <v>277</v>
      </c>
      <c r="AU100">
        <f>_xlfn.RANK.AVG(Table2[[#This Row],[Sharpe Ratio Z-Score]],Table2[Sharpe Ratio Z-Score])</f>
        <v>64</v>
      </c>
      <c r="AV100">
        <f>(Table2[[#This Row],[Rank 1Y]]+Table2[[#This Row],[Rank 6M]]+Table2[[#This Row],[Rank Sharpe]])/3</f>
        <v>175</v>
      </c>
    </row>
    <row r="101" spans="1:48" x14ac:dyDescent="0.3">
      <c r="A101" t="s">
        <v>215</v>
      </c>
      <c r="B101" t="s">
        <v>216</v>
      </c>
      <c r="C101" t="s">
        <v>3140</v>
      </c>
      <c r="D101" t="s">
        <v>99</v>
      </c>
      <c r="E101">
        <v>116709.12626576</v>
      </c>
      <c r="F101">
        <v>2458.4</v>
      </c>
      <c r="G101">
        <v>26.2890819354703</v>
      </c>
      <c r="H101">
        <f>(Table2[[#This Row],[1Y Return vs Nifty]]-AVERAGE(Table2[1Y Return vs Nifty]))/_xlfn.STDEV.P(Table2[1Y Return vs Nifty])</f>
        <v>0.10885944000225485</v>
      </c>
      <c r="I101">
        <v>-6.9586819174696899</v>
      </c>
      <c r="J101">
        <f>(Table2[[#This Row],[1M Return vs Nifty]]-AVERAGE(Table2[1M Return vs Nifty]))/_xlfn.STDEV.P(Table2[1M Return vs Nifty])</f>
        <v>-0.65656483586505909</v>
      </c>
      <c r="K101">
        <v>11.7922737359088</v>
      </c>
      <c r="L101">
        <f>(Table2[[#This Row],[6M Return vs Nifty]]-AVERAGE(Table2[6M Return vs Nifty]))/_xlfn.STDEV.P(Table2[6M Return vs Nifty])</f>
        <v>0.20035353507316728</v>
      </c>
      <c r="M101">
        <v>-0.95663014119760803</v>
      </c>
      <c r="N101">
        <f>(Table2[[#This Row],[1W Return vs Nifty]]-AVERAGE(Table2[1W Return vs Nifty]))/_xlfn.STDEV.P(Table2[1W Return vs Nifty])</f>
        <v>-0.96863045708713902</v>
      </c>
      <c r="O101">
        <v>2575.73</v>
      </c>
      <c r="P101">
        <v>2638.3020943618999</v>
      </c>
      <c r="Q101">
        <v>2366.10607084296</v>
      </c>
      <c r="R101">
        <v>36.638324461588802</v>
      </c>
      <c r="S101" s="1">
        <f>(Table2[[#This Row],[Close Price]]-Table2[[#This Row],[20D EMA]])/Table2[[#This Row],[20D EMA]]</f>
        <v>-4.5552134734618895E-2</v>
      </c>
      <c r="T101" s="1">
        <f>(Table2[[#This Row],[Close Price]]-Table2[[#This Row],[50D EMA]])/Table2[[#This Row],[50D EMA]]</f>
        <v>-6.8188587935533951E-2</v>
      </c>
      <c r="U101" s="1">
        <f>(Table2[[#This Row],[Close Price]]-Table2[[#This Row],[200D EMA]])/Table2[[#This Row],[200D EMA]]</f>
        <v>3.9006674423585352E-2</v>
      </c>
      <c r="V101">
        <v>1.17905876038834</v>
      </c>
      <c r="W101">
        <v>2395</v>
      </c>
      <c r="X101">
        <v>2468.15</v>
      </c>
      <c r="Y101">
        <v>2395</v>
      </c>
      <c r="Z101">
        <v>2523.85</v>
      </c>
      <c r="AA101">
        <v>2395</v>
      </c>
      <c r="AB101">
        <v>2525</v>
      </c>
      <c r="AC101" s="1">
        <f>(Table2[[#This Row],[Close Price]]/Table2[[#This Row],[Day Low]])-1</f>
        <v>2.6471816283924809E-2</v>
      </c>
      <c r="AD101" s="1">
        <f>(Table2[[#This Row],[Day High]]/Table2[[#This Row],[Close Price]])-1</f>
        <v>3.9659941425316259E-3</v>
      </c>
      <c r="AE101" s="1">
        <f>(Table2[[#This Row],[Close Price]]/Table2[[#This Row],[Current Week Low]])-1</f>
        <v>2.6471816283924809E-2</v>
      </c>
      <c r="AF101" s="1">
        <f>(Table2[[#This Row],[Current Week High]]/Table2[[#This Row],[Close Price]])-1</f>
        <v>2.6623006833712992E-2</v>
      </c>
      <c r="AG101" s="1">
        <f>(Table2[[#This Row],[Close Price]]/Table2[[#This Row],[Current Month Low]])-1</f>
        <v>2.6471816283924809E-2</v>
      </c>
      <c r="AH101" s="1">
        <f>(Table2[[#This Row],[Current Month High]]/Table2[[#This Row],[Close Price]])-1</f>
        <v>2.7090790758216743E-2</v>
      </c>
      <c r="AI101">
        <v>20.3221607549625</v>
      </c>
      <c r="AJ101">
        <v>53.630796150481103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0</v>
      </c>
      <c r="AM101" t="s">
        <v>3181</v>
      </c>
      <c r="AN101">
        <v>-9.48</v>
      </c>
      <c r="AO101" t="s">
        <v>3179</v>
      </c>
      <c r="AP101">
        <v>0.205083471185422</v>
      </c>
      <c r="AQ101">
        <f>(Table2[[#This Row],[Sharpe Ratio]]-AVERAGE(Table2[Sharpe Ratio]))/_xlfn.STDEV.P(Table2[Sharpe Ratio])</f>
        <v>1.720021948303873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262</v>
      </c>
      <c r="AT101">
        <f>_xlfn.RANK.AVG(Table2[[#This Row],[6M Return vs Nifty Z-Score]],Table2[6M Return vs Nifty Z-Score])</f>
        <v>241</v>
      </c>
      <c r="AU101">
        <f>_xlfn.RANK.AVG(Table2[[#This Row],[Sharpe Ratio Z-Score]],Table2[Sharpe Ratio Z-Score])</f>
        <v>23</v>
      </c>
      <c r="AV101">
        <f>(Table2[[#This Row],[Rank 1Y]]+Table2[[#This Row],[Rank 6M]]+Table2[[#This Row],[Rank Sharpe]])/3</f>
        <v>175.33333333333334</v>
      </c>
    </row>
    <row r="102" spans="1:48" x14ac:dyDescent="0.3">
      <c r="A102" t="s">
        <v>486</v>
      </c>
      <c r="B102" t="s">
        <v>487</v>
      </c>
      <c r="C102" t="s">
        <v>3134</v>
      </c>
      <c r="D102" t="s">
        <v>138</v>
      </c>
      <c r="E102">
        <v>44588.318700000003</v>
      </c>
      <c r="F102">
        <v>222.73</v>
      </c>
      <c r="G102">
        <v>155.848112761305</v>
      </c>
      <c r="H102">
        <f>(Table2[[#This Row],[1Y Return vs Nifty]]-AVERAGE(Table2[1Y Return vs Nifty]))/_xlfn.STDEV.P(Table2[1Y Return vs Nifty])</f>
        <v>2.4401188896687187</v>
      </c>
      <c r="I102">
        <v>1.27459874346521</v>
      </c>
      <c r="J102">
        <f>(Table2[[#This Row],[1M Return vs Nifty]]-AVERAGE(Table2[1M Return vs Nifty]))/_xlfn.STDEV.P(Table2[1M Return vs Nifty])</f>
        <v>0.25570084280343691</v>
      </c>
      <c r="K102">
        <v>-3.55349643728298</v>
      </c>
      <c r="L102">
        <f>(Table2[[#This Row],[6M Return vs Nifty]]-AVERAGE(Table2[6M Return vs Nifty]))/_xlfn.STDEV.P(Table2[6M Return vs Nifty])</f>
        <v>-0.3242403249814978</v>
      </c>
      <c r="M102">
        <v>9.2971055652448609</v>
      </c>
      <c r="N102">
        <f>(Table2[[#This Row],[1W Return vs Nifty]]-AVERAGE(Table2[1W Return vs Nifty]))/_xlfn.STDEV.P(Table2[1W Return vs Nifty])</f>
        <v>1.4042484676503924</v>
      </c>
      <c r="O102">
        <v>218.02</v>
      </c>
      <c r="P102">
        <v>234.20063581388601</v>
      </c>
      <c r="Q102">
        <v>224.386265069541</v>
      </c>
      <c r="R102">
        <v>62.6980480051783</v>
      </c>
      <c r="S102" s="1">
        <f>(Table2[[#This Row],[Close Price]]-Table2[[#This Row],[20D EMA]])/Table2[[#This Row],[20D EMA]]</f>
        <v>2.1603522612604252E-2</v>
      </c>
      <c r="T102" s="1">
        <f>(Table2[[#This Row],[Close Price]]-Table2[[#This Row],[50D EMA]])/Table2[[#This Row],[50D EMA]]</f>
        <v>-4.897781670841183E-2</v>
      </c>
      <c r="U102" s="1">
        <f>(Table2[[#This Row],[Close Price]]-Table2[[#This Row],[200D EMA]])/Table2[[#This Row],[200D EMA]]</f>
        <v>-7.3813121717931501E-3</v>
      </c>
      <c r="V102">
        <v>0.72026337688542696</v>
      </c>
      <c r="W102">
        <v>214.01</v>
      </c>
      <c r="X102">
        <v>225.84</v>
      </c>
      <c r="Y102">
        <v>213.73</v>
      </c>
      <c r="Z102">
        <v>225.84</v>
      </c>
      <c r="AA102">
        <v>213.73</v>
      </c>
      <c r="AB102">
        <v>225.84</v>
      </c>
      <c r="AC102" s="1">
        <f>(Table2[[#This Row],[Close Price]]/Table2[[#This Row],[Day Low]])-1</f>
        <v>4.0745759543946436E-2</v>
      </c>
      <c r="AD102" s="1">
        <f>(Table2[[#This Row],[Day High]]/Table2[[#This Row],[Close Price]])-1</f>
        <v>1.3963094329457304E-2</v>
      </c>
      <c r="AE102" s="1">
        <f>(Table2[[#This Row],[Close Price]]/Table2[[#This Row],[Current Week Low]])-1</f>
        <v>4.2109203200299428E-2</v>
      </c>
      <c r="AF102" s="1">
        <f>(Table2[[#This Row],[Current Week High]]/Table2[[#This Row],[Close Price]])-1</f>
        <v>1.3963094329457304E-2</v>
      </c>
      <c r="AG102" s="1">
        <f>(Table2[[#This Row],[Close Price]]/Table2[[#This Row],[Current Month Low]])-1</f>
        <v>4.2109203200299428E-2</v>
      </c>
      <c r="AH102" s="1">
        <f>(Table2[[#This Row],[Current Month High]]/Table2[[#This Row],[Close Price]])-1</f>
        <v>1.3963094329457304E-2</v>
      </c>
      <c r="AI102">
        <v>58.8021371166883</v>
      </c>
      <c r="AJ102">
        <v>191.53141361256499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-0.27</v>
      </c>
      <c r="AM102" t="s">
        <v>3179</v>
      </c>
      <c r="AN102">
        <v>3.57</v>
      </c>
      <c r="AO102" t="s">
        <v>3180</v>
      </c>
      <c r="AP102">
        <v>0.165703950688074</v>
      </c>
      <c r="AQ102">
        <f>(Table2[[#This Row],[Sharpe Ratio]]-AVERAGE(Table2[Sharpe Ratio]))/_xlfn.STDEV.P(Table2[Sharpe Ratio])</f>
        <v>1.2487462696503018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2">
        <f>_xlfn.RANK.AVG(Table2[[#This Row],[1Y Return vs Nifty Z-Score]],Table2[1Y Return vs Nifty Z-Score])</f>
        <v>24</v>
      </c>
      <c r="AT102">
        <f>_xlfn.RANK.AVG(Table2[[#This Row],[6M Return vs Nifty Z-Score]],Table2[6M Return vs Nifty Z-Score])</f>
        <v>428</v>
      </c>
      <c r="AU102">
        <f>_xlfn.RANK.AVG(Table2[[#This Row],[Sharpe Ratio Z-Score]],Table2[Sharpe Ratio Z-Score])</f>
        <v>75</v>
      </c>
      <c r="AV102">
        <f>(Table2[[#This Row],[Rank 1Y]]+Table2[[#This Row],[Rank 6M]]+Table2[[#This Row],[Rank Sharpe]])/3</f>
        <v>175.66666666666666</v>
      </c>
    </row>
    <row r="103" spans="1:48" x14ac:dyDescent="0.3">
      <c r="A103" t="s">
        <v>894</v>
      </c>
      <c r="B103" t="s">
        <v>895</v>
      </c>
      <c r="C103" t="s">
        <v>3146</v>
      </c>
      <c r="D103" t="s">
        <v>705</v>
      </c>
      <c r="E103">
        <v>16994.366458299999</v>
      </c>
      <c r="F103">
        <v>413.05</v>
      </c>
      <c r="G103">
        <v>22.0567747981674</v>
      </c>
      <c r="H103">
        <f>(Table2[[#This Row],[1Y Return vs Nifty]]-AVERAGE(Table2[1Y Return vs Nifty]))/_xlfn.STDEV.P(Table2[1Y Return vs Nifty])</f>
        <v>3.2704146582440558E-2</v>
      </c>
      <c r="I103">
        <v>13.8070976507084</v>
      </c>
      <c r="J103">
        <f>(Table2[[#This Row],[1M Return vs Nifty]]-AVERAGE(Table2[1M Return vs Nifty]))/_xlfn.STDEV.P(Table2[1M Return vs Nifty])</f>
        <v>1.6443293970655679</v>
      </c>
      <c r="K103">
        <v>14.63675954669</v>
      </c>
      <c r="L103">
        <f>(Table2[[#This Row],[6M Return vs Nifty]]-AVERAGE(Table2[6M Return vs Nifty]))/_xlfn.STDEV.P(Table2[6M Return vs Nifty])</f>
        <v>0.29759204278620627</v>
      </c>
      <c r="M103">
        <v>7.2293544084705204</v>
      </c>
      <c r="N103">
        <f>(Table2[[#This Row],[1W Return vs Nifty]]-AVERAGE(Table2[1W Return vs Nifty]))/_xlfn.STDEV.P(Table2[1W Return vs Nifty])</f>
        <v>0.92573768075457907</v>
      </c>
      <c r="O103">
        <v>385.89</v>
      </c>
      <c r="P103">
        <v>384.97816210929801</v>
      </c>
      <c r="Q103">
        <v>356.326236521103</v>
      </c>
      <c r="R103">
        <v>69.111009335879203</v>
      </c>
      <c r="S103" s="1">
        <f>(Table2[[#This Row],[Close Price]]-Table2[[#This Row],[20D EMA]])/Table2[[#This Row],[20D EMA]]</f>
        <v>7.038275156132584E-2</v>
      </c>
      <c r="T103" s="1">
        <f>(Table2[[#This Row],[Close Price]]-Table2[[#This Row],[50D EMA]])/Table2[[#This Row],[50D EMA]]</f>
        <v>7.2918000690990387E-2</v>
      </c>
      <c r="U103" s="1">
        <f>(Table2[[#This Row],[Close Price]]-Table2[[#This Row],[200D EMA]])/Table2[[#This Row],[200D EMA]]</f>
        <v>0.15919053290238877</v>
      </c>
      <c r="V103">
        <v>0.74518018028132205</v>
      </c>
      <c r="W103">
        <v>390.75</v>
      </c>
      <c r="X103">
        <v>414.65</v>
      </c>
      <c r="Y103">
        <v>390</v>
      </c>
      <c r="Z103">
        <v>414.65</v>
      </c>
      <c r="AA103">
        <v>390</v>
      </c>
      <c r="AB103">
        <v>414.65</v>
      </c>
      <c r="AC103" s="1">
        <f>(Table2[[#This Row],[Close Price]]/Table2[[#This Row],[Day Low]])-1</f>
        <v>5.706973768394108E-2</v>
      </c>
      <c r="AD103" s="1">
        <f>(Table2[[#This Row],[Day High]]/Table2[[#This Row],[Close Price]])-1</f>
        <v>3.8736230480571621E-3</v>
      </c>
      <c r="AE103" s="1">
        <f>(Table2[[#This Row],[Close Price]]/Table2[[#This Row],[Current Week Low]])-1</f>
        <v>5.9102564102564203E-2</v>
      </c>
      <c r="AF103" s="1">
        <f>(Table2[[#This Row],[Current Week High]]/Table2[[#This Row],[Close Price]])-1</f>
        <v>3.8736230480571621E-3</v>
      </c>
      <c r="AG103" s="1">
        <f>(Table2[[#This Row],[Close Price]]/Table2[[#This Row],[Current Month Low]])-1</f>
        <v>5.9102564102564203E-2</v>
      </c>
      <c r="AH103" s="1">
        <f>(Table2[[#This Row],[Current Month High]]/Table2[[#This Row],[Close Price]])-1</f>
        <v>3.8736230480571621E-3</v>
      </c>
      <c r="AI103">
        <v>14.852923374894001</v>
      </c>
      <c r="AJ103">
        <v>60.283275126115598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0.04</v>
      </c>
      <c r="AM103" t="s">
        <v>3180</v>
      </c>
      <c r="AN103">
        <v>9.17</v>
      </c>
      <c r="AO103" t="s">
        <v>3180</v>
      </c>
      <c r="AP103">
        <v>0.21579367140339101</v>
      </c>
      <c r="AQ103">
        <f>(Table2[[#This Row],[Sharpe Ratio]]-AVERAGE(Table2[Sharpe Ratio]))/_xlfn.STDEV.P(Table2[Sharpe Ratio])</f>
        <v>1.8481966140309194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4.7485598812197134</v>
      </c>
      <c r="AS103">
        <f>_xlfn.RANK.AVG(Table2[[#This Row],[1Y Return vs Nifty Z-Score]],Table2[1Y Return vs Nifty Z-Score])</f>
        <v>293</v>
      </c>
      <c r="AT103">
        <f>_xlfn.RANK.AVG(Table2[[#This Row],[6M Return vs Nifty Z-Score]],Table2[6M Return vs Nifty Z-Score])</f>
        <v>216</v>
      </c>
      <c r="AU103">
        <f>_xlfn.RANK.AVG(Table2[[#This Row],[Sharpe Ratio Z-Score]],Table2[Sharpe Ratio Z-Score])</f>
        <v>18</v>
      </c>
      <c r="AV103">
        <f>(Table2[[#This Row],[Rank 1Y]]+Table2[[#This Row],[Rank 6M]]+Table2[[#This Row],[Rank Sharpe]])/3</f>
        <v>175.66666666666666</v>
      </c>
    </row>
    <row r="104" spans="1:48" x14ac:dyDescent="0.3">
      <c r="A104" t="s">
        <v>1648</v>
      </c>
      <c r="B104" t="s">
        <v>1649</v>
      </c>
      <c r="C104" t="s">
        <v>3137</v>
      </c>
      <c r="D104" t="s">
        <v>46</v>
      </c>
      <c r="E104">
        <v>5653.34828079</v>
      </c>
      <c r="F104">
        <v>747.15</v>
      </c>
      <c r="G104">
        <v>53.133585332560202</v>
      </c>
      <c r="H104">
        <f>(Table2[[#This Row],[1Y Return vs Nifty]]-AVERAGE(Table2[1Y Return vs Nifty]))/_xlfn.STDEV.P(Table2[1Y Return vs Nifty])</f>
        <v>0.59189409854487085</v>
      </c>
      <c r="I104">
        <v>1.7359487282508399</v>
      </c>
      <c r="J104">
        <f>(Table2[[#This Row],[1M Return vs Nifty]]-AVERAGE(Table2[1M Return vs Nifty]))/_xlfn.STDEV.P(Table2[1M Return vs Nifty])</f>
        <v>0.30681943991031269</v>
      </c>
      <c r="K104">
        <v>5.7579689341991296</v>
      </c>
      <c r="L104">
        <f>(Table2[[#This Row],[6M Return vs Nifty]]-AVERAGE(Table2[6M Return vs Nifty]))/_xlfn.STDEV.P(Table2[6M Return vs Nifty])</f>
        <v>-5.9286660121412307E-3</v>
      </c>
      <c r="M104">
        <v>3.4828673829529699</v>
      </c>
      <c r="N104">
        <f>(Table2[[#This Row],[1W Return vs Nifty]]-AVERAGE(Table2[1W Return vs Nifty]))/_xlfn.STDEV.P(Table2[1W Return vs Nifty])</f>
        <v>5.8740484886970042E-2</v>
      </c>
      <c r="O104">
        <v>749.77</v>
      </c>
      <c r="P104">
        <v>763.64842421826404</v>
      </c>
      <c r="Q104">
        <v>709.548218104527</v>
      </c>
      <c r="R104">
        <v>48.680840166122799</v>
      </c>
      <c r="S104" s="1">
        <f>(Table2[[#This Row],[Close Price]]-Table2[[#This Row],[20D EMA]])/Table2[[#This Row],[20D EMA]]</f>
        <v>-3.4944049508516006E-3</v>
      </c>
      <c r="T104" s="1">
        <f>(Table2[[#This Row],[Close Price]]-Table2[[#This Row],[50D EMA]])/Table2[[#This Row],[50D EMA]]</f>
        <v>-2.1604738116435273E-2</v>
      </c>
      <c r="U104" s="1">
        <f>(Table2[[#This Row],[Close Price]]-Table2[[#This Row],[200D EMA]])/Table2[[#This Row],[200D EMA]]</f>
        <v>5.2993976922275463E-2</v>
      </c>
      <c r="V104">
        <v>0.80776032585744395</v>
      </c>
      <c r="W104">
        <v>742.25</v>
      </c>
      <c r="X104">
        <v>762</v>
      </c>
      <c r="Y104">
        <v>737.3</v>
      </c>
      <c r="Z104">
        <v>798</v>
      </c>
      <c r="AA104">
        <v>737.3</v>
      </c>
      <c r="AB104">
        <v>798.95</v>
      </c>
      <c r="AC104" s="1">
        <f>(Table2[[#This Row],[Close Price]]/Table2[[#This Row],[Day Low]])-1</f>
        <v>6.60154934321322E-3</v>
      </c>
      <c r="AD104" s="1">
        <f>(Table2[[#This Row],[Day High]]/Table2[[#This Row],[Close Price]])-1</f>
        <v>1.9875527002609861E-2</v>
      </c>
      <c r="AE104" s="1">
        <f>(Table2[[#This Row],[Close Price]]/Table2[[#This Row],[Current Week Low]])-1</f>
        <v>1.3359555133595657E-2</v>
      </c>
      <c r="AF104" s="1">
        <f>(Table2[[#This Row],[Current Week High]]/Table2[[#This Row],[Close Price]])-1</f>
        <v>6.8058622766512755E-2</v>
      </c>
      <c r="AG104" s="1">
        <f>(Table2[[#This Row],[Close Price]]/Table2[[#This Row],[Current Month Low]])-1</f>
        <v>1.3359555133595657E-2</v>
      </c>
      <c r="AH104" s="1">
        <f>(Table2[[#This Row],[Current Month High]]/Table2[[#This Row],[Close Price]])-1</f>
        <v>6.9330121126949251E-2</v>
      </c>
      <c r="AI104">
        <v>25.383122532289299</v>
      </c>
      <c r="AJ104">
        <v>82.968042120729706</v>
      </c>
      <c r="AK104" t="str">
        <f>IF(AND(Table2[[#This Row],[20D EMA]]&gt;Table2[[#This Row],[50D EMA]],Table2[[#This Row],[50D EMA]]&gt;Table2[[#This Row],[200D EMA]]),"Uptrend","Downtrend/NoTrend")</f>
        <v>Downtrend/NoTrend</v>
      </c>
      <c r="AL104">
        <v>-0.09</v>
      </c>
      <c r="AM104" t="s">
        <v>3179</v>
      </c>
      <c r="AN104">
        <v>1.25</v>
      </c>
      <c r="AO104" t="s">
        <v>3180</v>
      </c>
      <c r="AP104">
        <v>0.17184461255439801</v>
      </c>
      <c r="AQ104">
        <f>(Table2[[#This Row],[Sharpe Ratio]]-AVERAGE(Table2[Sharpe Ratio]))/_xlfn.STDEV.P(Table2[Sharpe Ratio])</f>
        <v>1.3222348381215414</v>
      </c>
      <c r="AR1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4">
        <f>_xlfn.RANK.AVG(Table2[[#This Row],[1Y Return vs Nifty Z-Score]],Table2[1Y Return vs Nifty Z-Score])</f>
        <v>149</v>
      </c>
      <c r="AT104">
        <f>_xlfn.RANK.AVG(Table2[[#This Row],[6M Return vs Nifty Z-Score]],Table2[6M Return vs Nifty Z-Score])</f>
        <v>317</v>
      </c>
      <c r="AU104">
        <f>_xlfn.RANK.AVG(Table2[[#This Row],[Sharpe Ratio Z-Score]],Table2[Sharpe Ratio Z-Score])</f>
        <v>68</v>
      </c>
      <c r="AV104">
        <f>(Table2[[#This Row],[Rank 1Y]]+Table2[[#This Row],[Rank 6M]]+Table2[[#This Row],[Rank Sharpe]])/3</f>
        <v>178</v>
      </c>
    </row>
    <row r="105" spans="1:48" x14ac:dyDescent="0.3">
      <c r="A105" t="s">
        <v>733</v>
      </c>
      <c r="B105" t="s">
        <v>734</v>
      </c>
      <c r="C105" t="s">
        <v>3134</v>
      </c>
      <c r="D105" t="s">
        <v>214</v>
      </c>
      <c r="E105">
        <v>23720.102453700001</v>
      </c>
      <c r="F105">
        <v>822.6</v>
      </c>
      <c r="G105">
        <v>58.756922471176999</v>
      </c>
      <c r="H105">
        <f>(Table2[[#This Row],[1Y Return vs Nifty]]-AVERAGE(Table2[1Y Return vs Nifty]))/_xlfn.STDEV.P(Table2[1Y Return vs Nifty])</f>
        <v>0.69307930932870065</v>
      </c>
      <c r="I105">
        <v>12.7344058372906</v>
      </c>
      <c r="J105">
        <f>(Table2[[#This Row],[1M Return vs Nifty]]-AVERAGE(Table2[1M Return vs Nifty]))/_xlfn.STDEV.P(Table2[1M Return vs Nifty])</f>
        <v>1.5254727753287582</v>
      </c>
      <c r="K105">
        <v>46.444569274854501</v>
      </c>
      <c r="L105">
        <f>(Table2[[#This Row],[6M Return vs Nifty]]-AVERAGE(Table2[6M Return vs Nifty]))/_xlfn.STDEV.P(Table2[6M Return vs Nifty])</f>
        <v>1.3849393376343977</v>
      </c>
      <c r="M105">
        <v>3.0454738559480901</v>
      </c>
      <c r="N105">
        <f>(Table2[[#This Row],[1W Return vs Nifty]]-AVERAGE(Table2[1W Return vs Nifty]))/_xlfn.STDEV.P(Table2[1W Return vs Nifty])</f>
        <v>-4.2479393580776084E-2</v>
      </c>
      <c r="O105">
        <v>762.9</v>
      </c>
      <c r="P105">
        <v>738.85201428990194</v>
      </c>
      <c r="Q105">
        <v>634.58507088882095</v>
      </c>
      <c r="R105">
        <v>69.8004177084361</v>
      </c>
      <c r="S105" s="1">
        <f>(Table2[[#This Row],[Close Price]]-Table2[[#This Row],[20D EMA]])/Table2[[#This Row],[20D EMA]]</f>
        <v>7.8254030672434194E-2</v>
      </c>
      <c r="T105" s="1">
        <f>(Table2[[#This Row],[Close Price]]-Table2[[#This Row],[50D EMA]])/Table2[[#This Row],[50D EMA]]</f>
        <v>0.11334879528018454</v>
      </c>
      <c r="U105" s="1">
        <f>(Table2[[#This Row],[Close Price]]-Table2[[#This Row],[200D EMA]])/Table2[[#This Row],[200D EMA]]</f>
        <v>0.29628010133903576</v>
      </c>
      <c r="V105">
        <v>0.85680108365948005</v>
      </c>
      <c r="W105">
        <v>781.05</v>
      </c>
      <c r="X105">
        <v>831.9</v>
      </c>
      <c r="Y105">
        <v>781.05</v>
      </c>
      <c r="Z105">
        <v>831.9</v>
      </c>
      <c r="AA105">
        <v>781.05</v>
      </c>
      <c r="AB105">
        <v>831.9</v>
      </c>
      <c r="AC105" s="1">
        <f>(Table2[[#This Row],[Close Price]]/Table2[[#This Row],[Day Low]])-1</f>
        <v>5.3197618590359319E-2</v>
      </c>
      <c r="AD105" s="1">
        <f>(Table2[[#This Row],[Day High]]/Table2[[#This Row],[Close Price]])-1</f>
        <v>1.1305616338439073E-2</v>
      </c>
      <c r="AE105" s="1">
        <f>(Table2[[#This Row],[Close Price]]/Table2[[#This Row],[Current Week Low]])-1</f>
        <v>5.3197618590359319E-2</v>
      </c>
      <c r="AF105" s="1">
        <f>(Table2[[#This Row],[Current Week High]]/Table2[[#This Row],[Close Price]])-1</f>
        <v>1.1305616338439073E-2</v>
      </c>
      <c r="AG105" s="1">
        <f>(Table2[[#This Row],[Close Price]]/Table2[[#This Row],[Current Month Low]])-1</f>
        <v>5.3197618590359319E-2</v>
      </c>
      <c r="AH105" s="1">
        <f>(Table2[[#This Row],[Current Month High]]/Table2[[#This Row],[Close Price]])-1</f>
        <v>1.1305616338439073E-2</v>
      </c>
      <c r="AI105">
        <v>1.1305616338439</v>
      </c>
      <c r="AJ105">
        <v>87.337736278751905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0.09</v>
      </c>
      <c r="AM105" t="s">
        <v>3180</v>
      </c>
      <c r="AN105">
        <v>8</v>
      </c>
      <c r="AO105" t="s">
        <v>3180</v>
      </c>
      <c r="AP105">
        <v>1.9220940377515001E-2</v>
      </c>
      <c r="AQ105">
        <f>(Table2[[#This Row],[Sharpe Ratio]]-AVERAGE(Table2[Sharpe Ratio]))/_xlfn.STDEV.P(Table2[Sharpe Ratio])</f>
        <v>-0.50429386957576661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3.0567181591353139</v>
      </c>
      <c r="AS105">
        <f>_xlfn.RANK.AVG(Table2[[#This Row],[1Y Return vs Nifty Z-Score]],Table2[1Y Return vs Nifty Z-Score])</f>
        <v>127</v>
      </c>
      <c r="AT105">
        <f>_xlfn.RANK.AVG(Table2[[#This Row],[6M Return vs Nifty Z-Score]],Table2[6M Return vs Nifty Z-Score])</f>
        <v>64</v>
      </c>
      <c r="AU105">
        <f>_xlfn.RANK.AVG(Table2[[#This Row],[Sharpe Ratio Z-Score]],Table2[Sharpe Ratio Z-Score])</f>
        <v>467</v>
      </c>
      <c r="AV105">
        <f>(Table2[[#This Row],[Rank 1Y]]+Table2[[#This Row],[Rank 6M]]+Table2[[#This Row],[Rank Sharpe]])/3</f>
        <v>219.33333333333334</v>
      </c>
    </row>
    <row r="106" spans="1:48" x14ac:dyDescent="0.3">
      <c r="A106" t="s">
        <v>1671</v>
      </c>
      <c r="B106" t="s">
        <v>1672</v>
      </c>
      <c r="C106" t="s">
        <v>3146</v>
      </c>
      <c r="D106" t="s">
        <v>128</v>
      </c>
      <c r="E106">
        <v>5319.0351207499998</v>
      </c>
      <c r="F106">
        <v>1124.5</v>
      </c>
      <c r="G106">
        <v>34.069814504935202</v>
      </c>
      <c r="H106">
        <f>(Table2[[#This Row],[1Y Return vs Nifty]]-AVERAGE(Table2[1Y Return vs Nifty]))/_xlfn.STDEV.P(Table2[1Y Return vs Nifty])</f>
        <v>0.2488643953671702</v>
      </c>
      <c r="I106">
        <v>23.9076467437216</v>
      </c>
      <c r="J106">
        <f>(Table2[[#This Row],[1M Return vs Nifty]]-AVERAGE(Table2[1M Return vs Nifty]))/_xlfn.STDEV.P(Table2[1M Return vs Nifty])</f>
        <v>2.7634925414707343</v>
      </c>
      <c r="K106">
        <v>31.139724425962498</v>
      </c>
      <c r="L106">
        <f>(Table2[[#This Row],[6M Return vs Nifty]]-AVERAGE(Table2[6M Return vs Nifty]))/_xlfn.STDEV.P(Table2[6M Return vs Nifty])</f>
        <v>0.86174450634180244</v>
      </c>
      <c r="M106">
        <v>6.9839531344666597</v>
      </c>
      <c r="N106">
        <f>(Table2[[#This Row],[1W Return vs Nifty]]-AVERAGE(Table2[1W Return vs Nifty]))/_xlfn.STDEV.P(Table2[1W Return vs Nifty])</f>
        <v>0.86894788941817513</v>
      </c>
      <c r="O106">
        <v>1028.46</v>
      </c>
      <c r="P106">
        <v>975.23424089058904</v>
      </c>
      <c r="Q106">
        <v>849.65292010625797</v>
      </c>
      <c r="R106">
        <v>78.885954255626203</v>
      </c>
      <c r="S106" s="1">
        <f>(Table2[[#This Row],[Close Price]]-Table2[[#This Row],[20D EMA]])/Table2[[#This Row],[20D EMA]]</f>
        <v>9.3382338642241755E-2</v>
      </c>
      <c r="T106" s="1">
        <f>(Table2[[#This Row],[Close Price]]-Table2[[#This Row],[50D EMA]])/Table2[[#This Row],[50D EMA]]</f>
        <v>0.15305631493527205</v>
      </c>
      <c r="U106" s="1">
        <f>(Table2[[#This Row],[Close Price]]-Table2[[#This Row],[200D EMA]])/Table2[[#This Row],[200D EMA]]</f>
        <v>0.32348159276539595</v>
      </c>
      <c r="V106">
        <v>0.779835900933599</v>
      </c>
      <c r="W106">
        <v>1090.55</v>
      </c>
      <c r="X106">
        <v>1137</v>
      </c>
      <c r="Y106">
        <v>1060</v>
      </c>
      <c r="Z106">
        <v>1137</v>
      </c>
      <c r="AA106">
        <v>1060</v>
      </c>
      <c r="AB106">
        <v>1137</v>
      </c>
      <c r="AC106" s="1">
        <f>(Table2[[#This Row],[Close Price]]/Table2[[#This Row],[Day Low]])-1</f>
        <v>3.1131080647379905E-2</v>
      </c>
      <c r="AD106" s="1">
        <f>(Table2[[#This Row],[Day High]]/Table2[[#This Row],[Close Price]])-1</f>
        <v>1.1116051578479391E-2</v>
      </c>
      <c r="AE106" s="1">
        <f>(Table2[[#This Row],[Close Price]]/Table2[[#This Row],[Current Week Low]])-1</f>
        <v>6.0849056603773599E-2</v>
      </c>
      <c r="AF106" s="1">
        <f>(Table2[[#This Row],[Current Week High]]/Table2[[#This Row],[Close Price]])-1</f>
        <v>1.1116051578479391E-2</v>
      </c>
      <c r="AG106" s="1">
        <f>(Table2[[#This Row],[Close Price]]/Table2[[#This Row],[Current Month Low]])-1</f>
        <v>6.0849056603773599E-2</v>
      </c>
      <c r="AH106" s="1">
        <f>(Table2[[#This Row],[Current Month High]]/Table2[[#This Row],[Close Price]])-1</f>
        <v>1.1116051578479391E-2</v>
      </c>
      <c r="AI106">
        <v>1.11160515784793</v>
      </c>
      <c r="AJ106">
        <v>80.237217502804896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0.3</v>
      </c>
      <c r="AM106" t="s">
        <v>3180</v>
      </c>
      <c r="AN106">
        <v>7.11</v>
      </c>
      <c r="AO106" t="s">
        <v>3180</v>
      </c>
      <c r="AP106">
        <v>7.054664512482E-3</v>
      </c>
      <c r="AQ106">
        <f>(Table2[[#This Row],[Sharpe Ratio]]-AVERAGE(Table2[Sharpe Ratio]))/_xlfn.STDEV.P(Table2[Sharpe Ratio])</f>
        <v>-0.64989416746070705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4.0931551651371754</v>
      </c>
      <c r="AS106">
        <f>_xlfn.RANK.AVG(Table2[[#This Row],[1Y Return vs Nifty Z-Score]],Table2[1Y Return vs Nifty Z-Score])</f>
        <v>222</v>
      </c>
      <c r="AT106">
        <f>_xlfn.RANK.AVG(Table2[[#This Row],[6M Return vs Nifty Z-Score]],Table2[6M Return vs Nifty Z-Score])</f>
        <v>106</v>
      </c>
      <c r="AU106">
        <f>_xlfn.RANK.AVG(Table2[[#This Row],[Sharpe Ratio Z-Score]],Table2[Sharpe Ratio Z-Score])</f>
        <v>500</v>
      </c>
      <c r="AV106">
        <f>(Table2[[#This Row],[Rank 1Y]]+Table2[[#This Row],[Rank 6M]]+Table2[[#This Row],[Rank Sharpe]])/3</f>
        <v>276</v>
      </c>
    </row>
    <row r="107" spans="1:48" x14ac:dyDescent="0.3">
      <c r="A107" t="s">
        <v>1782</v>
      </c>
      <c r="B107" t="s">
        <v>1783</v>
      </c>
      <c r="C107" t="s">
        <v>3144</v>
      </c>
      <c r="D107" t="s">
        <v>839</v>
      </c>
      <c r="E107">
        <v>4471.756658325</v>
      </c>
      <c r="F107">
        <v>361.35</v>
      </c>
      <c r="G107">
        <v>93.889002062634205</v>
      </c>
      <c r="H107">
        <f>(Table2[[#This Row],[1Y Return vs Nifty]]-AVERAGE(Table2[1Y Return vs Nifty]))/_xlfn.STDEV.P(Table2[1Y Return vs Nifty])</f>
        <v>1.325238966683032</v>
      </c>
      <c r="I107">
        <v>-7.2362311838457902</v>
      </c>
      <c r="J107">
        <f>(Table2[[#This Row],[1M Return vs Nifty]]-AVERAGE(Table2[1M Return vs Nifty]))/_xlfn.STDEV.P(Table2[1M Return vs Nifty])</f>
        <v>-0.68731790748763932</v>
      </c>
      <c r="K107">
        <v>36.809702814353997</v>
      </c>
      <c r="L107">
        <f>(Table2[[#This Row],[6M Return vs Nifty]]-AVERAGE(Table2[6M Return vs Nifty]))/_xlfn.STDEV.P(Table2[6M Return vs Nifty])</f>
        <v>1.0555722396926512</v>
      </c>
      <c r="M107">
        <v>-9.3071396271695708</v>
      </c>
      <c r="N107">
        <f>(Table2[[#This Row],[1W Return vs Nifty]]-AVERAGE(Table2[1W Return vs Nifty]))/_xlfn.STDEV.P(Table2[1W Return vs Nifty])</f>
        <v>-2.9010723043676387</v>
      </c>
      <c r="O107">
        <v>366.34</v>
      </c>
      <c r="P107">
        <v>368.75735697443201</v>
      </c>
      <c r="Q107">
        <v>313.94465487385401</v>
      </c>
      <c r="R107">
        <v>49.093793297641298</v>
      </c>
      <c r="S107" s="1">
        <f>(Table2[[#This Row],[Close Price]]-Table2[[#This Row],[20D EMA]])/Table2[[#This Row],[20D EMA]]</f>
        <v>-1.3621226183326835E-2</v>
      </c>
      <c r="T107" s="1">
        <f>(Table2[[#This Row],[Close Price]]-Table2[[#This Row],[50D EMA]])/Table2[[#This Row],[50D EMA]]</f>
        <v>-2.0087346962261648E-2</v>
      </c>
      <c r="U107" s="1">
        <f>(Table2[[#This Row],[Close Price]]-Table2[[#This Row],[200D EMA]])/Table2[[#This Row],[200D EMA]]</f>
        <v>0.15099905155319157</v>
      </c>
      <c r="V107">
        <v>1.08732585654928</v>
      </c>
      <c r="W107">
        <v>330.7</v>
      </c>
      <c r="X107">
        <v>374.95</v>
      </c>
      <c r="Y107">
        <v>330.7</v>
      </c>
      <c r="Z107">
        <v>374.95</v>
      </c>
      <c r="AA107">
        <v>330.7</v>
      </c>
      <c r="AB107">
        <v>374.95</v>
      </c>
      <c r="AC107" s="1">
        <f>(Table2[[#This Row],[Close Price]]/Table2[[#This Row],[Day Low]])-1</f>
        <v>9.2682189295433925E-2</v>
      </c>
      <c r="AD107" s="1">
        <f>(Table2[[#This Row],[Day High]]/Table2[[#This Row],[Close Price]])-1</f>
        <v>3.7636640376366381E-2</v>
      </c>
      <c r="AE107" s="1">
        <f>(Table2[[#This Row],[Close Price]]/Table2[[#This Row],[Current Week Low]])-1</f>
        <v>9.2682189295433925E-2</v>
      </c>
      <c r="AF107" s="1">
        <f>(Table2[[#This Row],[Current Week High]]/Table2[[#This Row],[Close Price]])-1</f>
        <v>3.7636640376366381E-2</v>
      </c>
      <c r="AG107" s="1">
        <f>(Table2[[#This Row],[Close Price]]/Table2[[#This Row],[Current Month Low]])-1</f>
        <v>9.2682189295433925E-2</v>
      </c>
      <c r="AH107" s="1">
        <f>(Table2[[#This Row],[Current Month High]]/Table2[[#This Row],[Close Price]])-1</f>
        <v>3.7636640376366381E-2</v>
      </c>
      <c r="AI107">
        <v>14.003044140030401</v>
      </c>
      <c r="AJ107">
        <v>128.55787476280801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0.02</v>
      </c>
      <c r="AM107" t="s">
        <v>3180</v>
      </c>
      <c r="AN107">
        <v>-6.87</v>
      </c>
      <c r="AO107" t="s">
        <v>3179</v>
      </c>
      <c r="AP107">
        <v>4.8973583814507997E-2</v>
      </c>
      <c r="AQ107">
        <f>(Table2[[#This Row],[Sharpe Ratio]]-AVERAGE(Table2[Sharpe Ratio]))/_xlfn.STDEV.P(Table2[Sharpe Ratio])</f>
        <v>-0.14822815190277258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67</v>
      </c>
      <c r="AT107">
        <f>_xlfn.RANK.AVG(Table2[[#This Row],[6M Return vs Nifty Z-Score]],Table2[6M Return vs Nifty Z-Score])</f>
        <v>88</v>
      </c>
      <c r="AU107">
        <f>_xlfn.RANK.AVG(Table2[[#This Row],[Sharpe Ratio Z-Score]],Table2[Sharpe Ratio Z-Score])</f>
        <v>381</v>
      </c>
      <c r="AV107">
        <f>(Table2[[#This Row],[Rank 1Y]]+Table2[[#This Row],[Rank 6M]]+Table2[[#This Row],[Rank Sharpe]])/3</f>
        <v>178.66666666666666</v>
      </c>
    </row>
    <row r="108" spans="1:48" x14ac:dyDescent="0.3">
      <c r="A108" t="s">
        <v>456</v>
      </c>
      <c r="B108" t="s">
        <v>457</v>
      </c>
      <c r="C108" t="s">
        <v>3148</v>
      </c>
      <c r="D108" t="s">
        <v>405</v>
      </c>
      <c r="E108">
        <v>49161.728493884999</v>
      </c>
      <c r="F108">
        <v>1669.15</v>
      </c>
      <c r="G108">
        <v>25.9548943952461</v>
      </c>
      <c r="H108">
        <f>(Table2[[#This Row],[1Y Return vs Nifty]]-AVERAGE(Table2[1Y Return vs Nifty]))/_xlfn.STDEV.P(Table2[1Y Return vs Nifty])</f>
        <v>0.10284613582621663</v>
      </c>
      <c r="I108">
        <v>3.3074416971514098</v>
      </c>
      <c r="J108">
        <f>(Table2[[#This Row],[1M Return vs Nifty]]-AVERAGE(Table2[1M Return vs Nifty]))/_xlfn.STDEV.P(Table2[1M Return vs Nifty])</f>
        <v>0.48094433117013019</v>
      </c>
      <c r="K108">
        <v>28.816659620636699</v>
      </c>
      <c r="L108">
        <f>(Table2[[#This Row],[6M Return vs Nifty]]-AVERAGE(Table2[6M Return vs Nifty]))/_xlfn.STDEV.P(Table2[6M Return vs Nifty])</f>
        <v>0.78233073175576429</v>
      </c>
      <c r="M108">
        <v>2.6273999222900302</v>
      </c>
      <c r="N108">
        <f>(Table2[[#This Row],[1W Return vs Nifty]]-AVERAGE(Table2[1W Return vs Nifty]))/_xlfn.STDEV.P(Table2[1W Return vs Nifty])</f>
        <v>-0.13922840823852903</v>
      </c>
      <c r="O108">
        <v>1637.25</v>
      </c>
      <c r="P108">
        <v>1640.3741420971301</v>
      </c>
      <c r="Q108">
        <v>1464.8813148658301</v>
      </c>
      <c r="R108">
        <v>57.955489743464497</v>
      </c>
      <c r="S108" s="1">
        <f>(Table2[[#This Row],[Close Price]]-Table2[[#This Row],[20D EMA]])/Table2[[#This Row],[20D EMA]]</f>
        <v>1.9483890670331405E-2</v>
      </c>
      <c r="T108" s="1">
        <f>(Table2[[#This Row],[Close Price]]-Table2[[#This Row],[50D EMA]])/Table2[[#This Row],[50D EMA]]</f>
        <v>1.7542252809521638E-2</v>
      </c>
      <c r="U108" s="1">
        <f>(Table2[[#This Row],[Close Price]]-Table2[[#This Row],[200D EMA]])/Table2[[#This Row],[200D EMA]]</f>
        <v>0.13944384644764152</v>
      </c>
      <c r="V108">
        <v>0.80914182871691298</v>
      </c>
      <c r="W108">
        <v>1635.05</v>
      </c>
      <c r="X108">
        <v>1673.95</v>
      </c>
      <c r="Y108">
        <v>1623</v>
      </c>
      <c r="Z108">
        <v>1700</v>
      </c>
      <c r="AA108">
        <v>1623</v>
      </c>
      <c r="AB108">
        <v>1700</v>
      </c>
      <c r="AC108" s="1">
        <f>(Table2[[#This Row],[Close Price]]/Table2[[#This Row],[Day Low]])-1</f>
        <v>2.0855631326259116E-2</v>
      </c>
      <c r="AD108" s="1">
        <f>(Table2[[#This Row],[Day High]]/Table2[[#This Row],[Close Price]])-1</f>
        <v>2.8757151843752382E-3</v>
      </c>
      <c r="AE108" s="1">
        <f>(Table2[[#This Row],[Close Price]]/Table2[[#This Row],[Current Week Low]])-1</f>
        <v>2.8434996919285416E-2</v>
      </c>
      <c r="AF108" s="1">
        <f>(Table2[[#This Row],[Current Week High]]/Table2[[#This Row],[Close Price]])-1</f>
        <v>1.8482461132911965E-2</v>
      </c>
      <c r="AG108" s="1">
        <f>(Table2[[#This Row],[Close Price]]/Table2[[#This Row],[Current Month Low]])-1</f>
        <v>2.8434996919285416E-2</v>
      </c>
      <c r="AH108" s="1">
        <f>(Table2[[#This Row],[Current Month High]]/Table2[[#This Row],[Close Price]])-1</f>
        <v>1.8482461132911965E-2</v>
      </c>
      <c r="AI108">
        <v>7.1803013509870102</v>
      </c>
      <c r="AJ108">
        <v>62.907476088229501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</v>
      </c>
      <c r="AM108" t="s">
        <v>3181</v>
      </c>
      <c r="AN108">
        <v>2.96</v>
      </c>
      <c r="AO108" t="s">
        <v>3180</v>
      </c>
      <c r="AP108">
        <v>0.122889236015139</v>
      </c>
      <c r="AQ108">
        <f>(Table2[[#This Row],[Sharpe Ratio]]-AVERAGE(Table2[Sharpe Ratio]))/_xlfn.STDEV.P(Table2[Sharpe Ratio])</f>
        <v>0.7363597941673079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265</v>
      </c>
      <c r="AT108">
        <f>_xlfn.RANK.AVG(Table2[[#This Row],[6M Return vs Nifty Z-Score]],Table2[6M Return vs Nifty Z-Score])</f>
        <v>114</v>
      </c>
      <c r="AU108">
        <f>_xlfn.RANK.AVG(Table2[[#This Row],[Sharpe Ratio Z-Score]],Table2[Sharpe Ratio Z-Score])</f>
        <v>159</v>
      </c>
      <c r="AV108">
        <f>(Table2[[#This Row],[Rank 1Y]]+Table2[[#This Row],[Rank 6M]]+Table2[[#This Row],[Rank Sharpe]])/3</f>
        <v>179.33333333333334</v>
      </c>
    </row>
    <row r="109" spans="1:48" x14ac:dyDescent="0.3">
      <c r="A109" t="s">
        <v>327</v>
      </c>
      <c r="B109" t="s">
        <v>328</v>
      </c>
      <c r="C109" t="s">
        <v>3132</v>
      </c>
      <c r="D109" t="s">
        <v>72</v>
      </c>
      <c r="E109">
        <v>80614.682121959995</v>
      </c>
      <c r="F109">
        <v>472.3</v>
      </c>
      <c r="G109">
        <v>101.66763112231</v>
      </c>
      <c r="H109">
        <f>(Table2[[#This Row],[1Y Return vs Nifty]]-AVERAGE(Table2[1Y Return vs Nifty]))/_xlfn.STDEV.P(Table2[1Y Return vs Nifty])</f>
        <v>1.4652060719108937</v>
      </c>
      <c r="I109">
        <v>-13.864273904952499</v>
      </c>
      <c r="J109">
        <f>(Table2[[#This Row],[1M Return vs Nifty]]-AVERAGE(Table2[1M Return vs Nifty]))/_xlfn.STDEV.P(Table2[1M Return vs Nifty])</f>
        <v>-1.4217196775989966</v>
      </c>
      <c r="K109">
        <v>4.1096270388390304</v>
      </c>
      <c r="L109">
        <f>(Table2[[#This Row],[6M Return vs Nifty]]-AVERAGE(Table2[6M Return vs Nifty]))/_xlfn.STDEV.P(Table2[6M Return vs Nifty])</f>
        <v>-6.2277094785522596E-2</v>
      </c>
      <c r="M109">
        <v>-0.97614799606448599</v>
      </c>
      <c r="N109">
        <f>(Table2[[#This Row],[1W Return vs Nifty]]-AVERAGE(Table2[1W Return vs Nifty]))/_xlfn.STDEV.P(Table2[1W Return vs Nifty])</f>
        <v>-0.973147201793227</v>
      </c>
      <c r="O109">
        <v>510.68</v>
      </c>
      <c r="P109">
        <v>549.61369065919496</v>
      </c>
      <c r="Q109">
        <v>479.54338666049301</v>
      </c>
      <c r="R109">
        <v>48.050893339912101</v>
      </c>
      <c r="S109" s="1">
        <f>(Table2[[#This Row],[Close Price]]-Table2[[#This Row],[20D EMA]])/Table2[[#This Row],[20D EMA]]</f>
        <v>-7.5154695699851171E-2</v>
      </c>
      <c r="T109" s="1">
        <f>(Table2[[#This Row],[Close Price]]-Table2[[#This Row],[50D EMA]])/Table2[[#This Row],[50D EMA]]</f>
        <v>-0.14066914993778004</v>
      </c>
      <c r="U109" s="1">
        <f>(Table2[[#This Row],[Close Price]]-Table2[[#This Row],[200D EMA]])/Table2[[#This Row],[200D EMA]]</f>
        <v>-1.5104757696556814E-2</v>
      </c>
      <c r="V109">
        <v>0.33528451241649898</v>
      </c>
      <c r="W109">
        <v>467.15</v>
      </c>
      <c r="X109">
        <v>498.5</v>
      </c>
      <c r="Y109">
        <v>459.05</v>
      </c>
      <c r="Z109">
        <v>498.5</v>
      </c>
      <c r="AA109">
        <v>459.05</v>
      </c>
      <c r="AB109">
        <v>498.5</v>
      </c>
      <c r="AC109" s="1">
        <f>(Table2[[#This Row],[Close Price]]/Table2[[#This Row],[Day Low]])-1</f>
        <v>1.1024296264583233E-2</v>
      </c>
      <c r="AD109" s="1">
        <f>(Table2[[#This Row],[Day High]]/Table2[[#This Row],[Close Price]])-1</f>
        <v>5.5473216176159301E-2</v>
      </c>
      <c r="AE109" s="1">
        <f>(Table2[[#This Row],[Close Price]]/Table2[[#This Row],[Current Week Low]])-1</f>
        <v>2.8863958174490723E-2</v>
      </c>
      <c r="AF109" s="1">
        <f>(Table2[[#This Row],[Current Week High]]/Table2[[#This Row],[Close Price]])-1</f>
        <v>5.5473216176159301E-2</v>
      </c>
      <c r="AG109" s="1">
        <f>(Table2[[#This Row],[Close Price]]/Table2[[#This Row],[Current Month Low]])-1</f>
        <v>2.8863958174490723E-2</v>
      </c>
      <c r="AH109" s="1">
        <f>(Table2[[#This Row],[Current Month High]]/Table2[[#This Row],[Close Price]])-1</f>
        <v>5.5473216176159301E-2</v>
      </c>
      <c r="AI109">
        <v>62.5873385560025</v>
      </c>
      <c r="AJ109">
        <v>141.62687585265999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-0.2</v>
      </c>
      <c r="AM109" t="s">
        <v>3179</v>
      </c>
      <c r="AN109">
        <v>-7.09</v>
      </c>
      <c r="AO109" t="s">
        <v>3179</v>
      </c>
      <c r="AP109">
        <v>0.126076610919681</v>
      </c>
      <c r="AQ109">
        <f>(Table2[[#This Row],[Sharpe Ratio]]-AVERAGE(Table2[Sharpe Ratio]))/_xlfn.STDEV.P(Table2[Sharpe Ratio])</f>
        <v>0.77450480589650239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56</v>
      </c>
      <c r="AT109">
        <f>_xlfn.RANK.AVG(Table2[[#This Row],[6M Return vs Nifty Z-Score]],Table2[6M Return vs Nifty Z-Score])</f>
        <v>333</v>
      </c>
      <c r="AU109">
        <f>_xlfn.RANK.AVG(Table2[[#This Row],[Sharpe Ratio Z-Score]],Table2[Sharpe Ratio Z-Score])</f>
        <v>151</v>
      </c>
      <c r="AV109">
        <f>(Table2[[#This Row],[Rank 1Y]]+Table2[[#This Row],[Rank 6M]]+Table2[[#This Row],[Rank Sharpe]])/3</f>
        <v>180</v>
      </c>
    </row>
    <row r="110" spans="1:48" x14ac:dyDescent="0.3">
      <c r="A110" t="s">
        <v>918</v>
      </c>
      <c r="B110" t="s">
        <v>919</v>
      </c>
      <c r="C110" t="s">
        <v>3140</v>
      </c>
      <c r="D110" t="s">
        <v>766</v>
      </c>
      <c r="E110">
        <v>16623.9949518299</v>
      </c>
      <c r="F110">
        <v>919.7</v>
      </c>
      <c r="G110">
        <v>9.0717529773864207</v>
      </c>
      <c r="H110">
        <f>(Table2[[#This Row],[1Y Return vs Nifty]]-AVERAGE(Table2[1Y Return vs Nifty]))/_xlfn.STDEV.P(Table2[1Y Return vs Nifty])</f>
        <v>-0.20094575517172272</v>
      </c>
      <c r="I110">
        <v>-2.3166542204807201</v>
      </c>
      <c r="J110">
        <f>(Table2[[#This Row],[1M Return vs Nifty]]-AVERAGE(Table2[1M Return vs Nifty]))/_xlfn.STDEV.P(Table2[1M Return vs Nifty])</f>
        <v>-0.14221791611475687</v>
      </c>
      <c r="K110">
        <v>23.327771927286001</v>
      </c>
      <c r="L110">
        <f>(Table2[[#This Row],[6M Return vs Nifty]]-AVERAGE(Table2[6M Return vs Nifty]))/_xlfn.STDEV.P(Table2[6M Return vs Nifty])</f>
        <v>0.59469356855286371</v>
      </c>
      <c r="M110">
        <v>4.44423502989972</v>
      </c>
      <c r="N110">
        <f>(Table2[[#This Row],[1W Return vs Nifty]]-AVERAGE(Table2[1W Return vs Nifty]))/_xlfn.STDEV.P(Table2[1W Return vs Nifty])</f>
        <v>0.28121637988503995</v>
      </c>
      <c r="O110">
        <v>943.89</v>
      </c>
      <c r="P110">
        <v>951.06762254238402</v>
      </c>
      <c r="Q110">
        <v>842.75530856796797</v>
      </c>
      <c r="R110">
        <v>42.980678980052502</v>
      </c>
      <c r="S110" s="1">
        <f>(Table2[[#This Row],[Close Price]]-Table2[[#This Row],[20D EMA]])/Table2[[#This Row],[20D EMA]]</f>
        <v>-2.5627986311964255E-2</v>
      </c>
      <c r="T110" s="1">
        <f>(Table2[[#This Row],[Close Price]]-Table2[[#This Row],[50D EMA]])/Table2[[#This Row],[50D EMA]]</f>
        <v>-3.2981485016315003E-2</v>
      </c>
      <c r="U110" s="1">
        <f>(Table2[[#This Row],[Close Price]]-Table2[[#This Row],[200D EMA]])/Table2[[#This Row],[200D EMA]]</f>
        <v>9.1301342928089668E-2</v>
      </c>
      <c r="V110">
        <v>0.49704166255282201</v>
      </c>
      <c r="W110">
        <v>909.1</v>
      </c>
      <c r="X110">
        <v>925</v>
      </c>
      <c r="Y110">
        <v>908.1</v>
      </c>
      <c r="Z110">
        <v>940.05</v>
      </c>
      <c r="AA110">
        <v>908.1</v>
      </c>
      <c r="AB110">
        <v>942.55</v>
      </c>
      <c r="AC110" s="1">
        <f>(Table2[[#This Row],[Close Price]]/Table2[[#This Row],[Day Low]])-1</f>
        <v>1.1659883401166082E-2</v>
      </c>
      <c r="AD110" s="1">
        <f>(Table2[[#This Row],[Day High]]/Table2[[#This Row],[Close Price]])-1</f>
        <v>5.7627487224094498E-3</v>
      </c>
      <c r="AE110" s="1">
        <f>(Table2[[#This Row],[Close Price]]/Table2[[#This Row],[Current Week Low]])-1</f>
        <v>1.2773923576698598E-2</v>
      </c>
      <c r="AF110" s="1">
        <f>(Table2[[#This Row],[Current Week High]]/Table2[[#This Row],[Close Price]])-1</f>
        <v>2.2126780471892982E-2</v>
      </c>
      <c r="AG110" s="1">
        <f>(Table2[[#This Row],[Close Price]]/Table2[[#This Row],[Current Month Low]])-1</f>
        <v>1.2773923576698598E-2</v>
      </c>
      <c r="AH110" s="1">
        <f>(Table2[[#This Row],[Current Month High]]/Table2[[#This Row],[Close Price]])-1</f>
        <v>2.4845058171142576E-2</v>
      </c>
      <c r="AI110">
        <v>15.695335435467999</v>
      </c>
      <c r="AJ110">
        <v>52.761398554937301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0.03</v>
      </c>
      <c r="AM110" t="s">
        <v>3180</v>
      </c>
      <c r="AN110">
        <v>-9.91</v>
      </c>
      <c r="AO110" t="s">
        <v>3179</v>
      </c>
      <c r="AP110">
        <v>0.185081070588829</v>
      </c>
      <c r="AQ110">
        <f>(Table2[[#This Row],[Sharpe Ratio]]-AVERAGE(Table2[Sharpe Ratio]))/_xlfn.STDEV.P(Table2[Sharpe Ratio])</f>
        <v>1.4806425755536434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0">
        <f>_xlfn.RANK.AVG(Table2[[#This Row],[1Y Return vs Nifty Z-Score]],Table2[1Y Return vs Nifty Z-Score])</f>
        <v>360</v>
      </c>
      <c r="AT110">
        <f>_xlfn.RANK.AVG(Table2[[#This Row],[6M Return vs Nifty Z-Score]],Table2[6M Return vs Nifty Z-Score])</f>
        <v>134</v>
      </c>
      <c r="AU110">
        <f>_xlfn.RANK.AVG(Table2[[#This Row],[Sharpe Ratio Z-Score]],Table2[Sharpe Ratio Z-Score])</f>
        <v>46</v>
      </c>
      <c r="AV110">
        <f>(Table2[[#This Row],[Rank 1Y]]+Table2[[#This Row],[Rank 6M]]+Table2[[#This Row],[Rank Sharpe]])/3</f>
        <v>180</v>
      </c>
    </row>
    <row r="111" spans="1:48" x14ac:dyDescent="0.3">
      <c r="A111" t="s">
        <v>1144</v>
      </c>
      <c r="B111" t="s">
        <v>1145</v>
      </c>
      <c r="C111" t="s">
        <v>3145</v>
      </c>
      <c r="D111" t="s">
        <v>173</v>
      </c>
      <c r="E111">
        <v>10718.4310272</v>
      </c>
      <c r="F111">
        <v>10594.35</v>
      </c>
      <c r="G111">
        <v>71.278296398597902</v>
      </c>
      <c r="H111">
        <f>(Table2[[#This Row],[1Y Return vs Nifty]]-AVERAGE(Table2[1Y Return vs Nifty]))/_xlfn.STDEV.P(Table2[1Y Return vs Nifty])</f>
        <v>0.91838642304389928</v>
      </c>
      <c r="I111">
        <v>-6.7312159040721502</v>
      </c>
      <c r="J111">
        <f>(Table2[[#This Row],[1M Return vs Nifty]]-AVERAGE(Table2[1M Return vs Nifty]))/_xlfn.STDEV.P(Table2[1M Return vs Nifty])</f>
        <v>-0.63136109927064044</v>
      </c>
      <c r="K111">
        <v>-0.104607658334048</v>
      </c>
      <c r="L111">
        <f>(Table2[[#This Row],[6M Return vs Nifty]]-AVERAGE(Table2[6M Return vs Nifty]))/_xlfn.STDEV.P(Table2[6M Return vs Nifty])</f>
        <v>-0.20634035273971818</v>
      </c>
      <c r="M111">
        <v>4.9856873572226501</v>
      </c>
      <c r="N111">
        <f>(Table2[[#This Row],[1W Return vs Nifty]]-AVERAGE(Table2[1W Return vs Nifty]))/_xlfn.STDEV.P(Table2[1W Return vs Nifty])</f>
        <v>0.40651713397483202</v>
      </c>
      <c r="O111">
        <v>12084.32</v>
      </c>
      <c r="P111">
        <v>12671.151483755601</v>
      </c>
      <c r="Q111">
        <v>11018.1382077574</v>
      </c>
      <c r="R111">
        <v>32.772964316675697</v>
      </c>
      <c r="S111" s="1">
        <f>(Table2[[#This Row],[Close Price]]-Table2[[#This Row],[20D EMA]])/Table2[[#This Row],[20D EMA]]</f>
        <v>-0.12329779416632458</v>
      </c>
      <c r="T111" s="1">
        <f>(Table2[[#This Row],[Close Price]]-Table2[[#This Row],[50D EMA]])/Table2[[#This Row],[50D EMA]]</f>
        <v>-0.16389998070957143</v>
      </c>
      <c r="U111" s="1">
        <f>(Table2[[#This Row],[Close Price]]-Table2[[#This Row],[200D EMA]])/Table2[[#This Row],[200D EMA]]</f>
        <v>-3.8462778353880907E-2</v>
      </c>
      <c r="V111">
        <v>2.1415782233703098</v>
      </c>
      <c r="W111">
        <v>10390.049999999999</v>
      </c>
      <c r="X111">
        <v>11200.65</v>
      </c>
      <c r="Y111">
        <v>10390.049999999999</v>
      </c>
      <c r="Z111">
        <v>12024.95</v>
      </c>
      <c r="AA111">
        <v>10390.049999999999</v>
      </c>
      <c r="AB111">
        <v>12024.95</v>
      </c>
      <c r="AC111" s="1">
        <f>(Table2[[#This Row],[Close Price]]/Table2[[#This Row],[Day Low]])-1</f>
        <v>1.9663043007492886E-2</v>
      </c>
      <c r="AD111" s="1">
        <f>(Table2[[#This Row],[Day High]]/Table2[[#This Row],[Close Price]])-1</f>
        <v>5.7228617140268057E-2</v>
      </c>
      <c r="AE111" s="1">
        <f>(Table2[[#This Row],[Close Price]]/Table2[[#This Row],[Current Week Low]])-1</f>
        <v>1.9663043007492886E-2</v>
      </c>
      <c r="AF111" s="1">
        <f>(Table2[[#This Row],[Current Week High]]/Table2[[#This Row],[Close Price]])-1</f>
        <v>0.13503423994865194</v>
      </c>
      <c r="AG111" s="1">
        <f>(Table2[[#This Row],[Close Price]]/Table2[[#This Row],[Current Month Low]])-1</f>
        <v>1.9663043007492886E-2</v>
      </c>
      <c r="AH111" s="1">
        <f>(Table2[[#This Row],[Current Month High]]/Table2[[#This Row],[Close Price]])-1</f>
        <v>0.13503423994865194</v>
      </c>
      <c r="AI111">
        <v>39.697102700967903</v>
      </c>
      <c r="AJ111">
        <v>113.98404362754999</v>
      </c>
      <c r="AK111" t="str">
        <f>IF(AND(Table2[[#This Row],[20D EMA]]&gt;Table2[[#This Row],[50D EMA]],Table2[[#This Row],[50D EMA]]&gt;Table2[[#This Row],[200D EMA]]),"Uptrend","Downtrend/NoTrend")</f>
        <v>Downtrend/NoTrend</v>
      </c>
      <c r="AL111">
        <v>-0.21</v>
      </c>
      <c r="AM111" t="s">
        <v>3179</v>
      </c>
      <c r="AN111">
        <v>-20.34</v>
      </c>
      <c r="AO111" t="s">
        <v>3179</v>
      </c>
      <c r="AP111">
        <v>0.18613943607758299</v>
      </c>
      <c r="AQ111">
        <f>(Table2[[#This Row],[Sharpe Ratio]]-AVERAGE(Table2[Sharpe Ratio]))/_xlfn.STDEV.P(Table2[Sharpe Ratio])</f>
        <v>1.4933085985949766</v>
      </c>
      <c r="AR1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1">
        <f>_xlfn.RANK.AVG(Table2[[#This Row],[1Y Return vs Nifty Z-Score]],Table2[1Y Return vs Nifty Z-Score])</f>
        <v>109</v>
      </c>
      <c r="AT111">
        <f>_xlfn.RANK.AVG(Table2[[#This Row],[6M Return vs Nifty Z-Score]],Table2[6M Return vs Nifty Z-Score])</f>
        <v>390</v>
      </c>
      <c r="AU111">
        <f>_xlfn.RANK.AVG(Table2[[#This Row],[Sharpe Ratio Z-Score]],Table2[Sharpe Ratio Z-Score])</f>
        <v>42</v>
      </c>
      <c r="AV111">
        <f>(Table2[[#This Row],[Rank 1Y]]+Table2[[#This Row],[Rank 6M]]+Table2[[#This Row],[Rank Sharpe]])/3</f>
        <v>180.33333333333334</v>
      </c>
    </row>
    <row r="112" spans="1:48" x14ac:dyDescent="0.3">
      <c r="A112" t="s">
        <v>55</v>
      </c>
      <c r="B112" t="s">
        <v>56</v>
      </c>
      <c r="C112" t="s">
        <v>3139</v>
      </c>
      <c r="D112" t="s">
        <v>57</v>
      </c>
      <c r="E112">
        <v>390872.61186154</v>
      </c>
      <c r="F112">
        <v>400.95</v>
      </c>
      <c r="G112">
        <v>44.091851981161497</v>
      </c>
      <c r="H112">
        <f>(Table2[[#This Row],[1Y Return vs Nifty]]-AVERAGE(Table2[1Y Return vs Nifty]))/_xlfn.STDEV.P(Table2[1Y Return vs Nifty])</f>
        <v>0.42919894574499767</v>
      </c>
      <c r="I112">
        <v>-3.7148367338384398</v>
      </c>
      <c r="J112">
        <f>(Table2[[#This Row],[1M Return vs Nifty]]-AVERAGE(Table2[1M Return vs Nifty]))/_xlfn.STDEV.P(Table2[1M Return vs Nifty])</f>
        <v>-0.29713962618140577</v>
      </c>
      <c r="K112">
        <v>4.6435817381208802</v>
      </c>
      <c r="L112">
        <f>(Table2[[#This Row],[6M Return vs Nifty]]-AVERAGE(Table2[6M Return vs Nifty]))/_xlfn.STDEV.P(Table2[6M Return vs Nifty])</f>
        <v>-4.4023898391383369E-2</v>
      </c>
      <c r="M112">
        <v>-1.32580871510468</v>
      </c>
      <c r="N112">
        <f>(Table2[[#This Row],[1W Return vs Nifty]]-AVERAGE(Table2[1W Return vs Nifty]))/_xlfn.STDEV.P(Table2[1W Return vs Nifty])</f>
        <v>-1.0540643011580706</v>
      </c>
      <c r="O112">
        <v>412.33</v>
      </c>
      <c r="P112">
        <v>412.414093643287</v>
      </c>
      <c r="Q112">
        <v>369.17993349775702</v>
      </c>
      <c r="R112">
        <v>39.221845413629197</v>
      </c>
      <c r="S112" s="1">
        <f>(Table2[[#This Row],[Close Price]]-Table2[[#This Row],[20D EMA]])/Table2[[#This Row],[20D EMA]]</f>
        <v>-2.7599253025489281E-2</v>
      </c>
      <c r="T112" s="1">
        <f>(Table2[[#This Row],[Close Price]]-Table2[[#This Row],[50D EMA]])/Table2[[#This Row],[50D EMA]]</f>
        <v>-2.7797531219199204E-2</v>
      </c>
      <c r="U112" s="1">
        <f>(Table2[[#This Row],[Close Price]]-Table2[[#This Row],[200D EMA]])/Table2[[#This Row],[200D EMA]]</f>
        <v>8.6055778279281778E-2</v>
      </c>
      <c r="V112">
        <v>0.86066602230536005</v>
      </c>
      <c r="W112">
        <v>397.15</v>
      </c>
      <c r="X112">
        <v>404.1</v>
      </c>
      <c r="Y112">
        <v>393.7</v>
      </c>
      <c r="Z112">
        <v>414.3</v>
      </c>
      <c r="AA112">
        <v>393.7</v>
      </c>
      <c r="AB112">
        <v>415.45</v>
      </c>
      <c r="AC112" s="1">
        <f>(Table2[[#This Row],[Close Price]]/Table2[[#This Row],[Day Low]])-1</f>
        <v>9.5681732342944859E-3</v>
      </c>
      <c r="AD112" s="1">
        <f>(Table2[[#This Row],[Day High]]/Table2[[#This Row],[Close Price]])-1</f>
        <v>7.8563411896745983E-3</v>
      </c>
      <c r="AE112" s="1">
        <f>(Table2[[#This Row],[Close Price]]/Table2[[#This Row],[Current Week Low]])-1</f>
        <v>1.8415036830073728E-2</v>
      </c>
      <c r="AF112" s="1">
        <f>(Table2[[#This Row],[Current Week High]]/Table2[[#This Row],[Close Price]])-1</f>
        <v>3.3295922184811033E-2</v>
      </c>
      <c r="AG112" s="1">
        <f>(Table2[[#This Row],[Close Price]]/Table2[[#This Row],[Current Month Low]])-1</f>
        <v>1.8415036830073728E-2</v>
      </c>
      <c r="AH112" s="1">
        <f>(Table2[[#This Row],[Current Month High]]/Table2[[#This Row],[Close Price]])-1</f>
        <v>3.6164110238184222E-2</v>
      </c>
      <c r="AI112">
        <v>11.8468636987155</v>
      </c>
      <c r="AJ112">
        <v>70.944361543380893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0.11</v>
      </c>
      <c r="AM112" t="s">
        <v>3180</v>
      </c>
      <c r="AN112">
        <v>-5.14</v>
      </c>
      <c r="AO112" t="s">
        <v>3179</v>
      </c>
      <c r="AP112">
        <v>0.19150282416717301</v>
      </c>
      <c r="AQ112">
        <f>(Table2[[#This Row],[Sharpe Ratio]]-AVERAGE(Table2[Sharpe Ratio]))/_xlfn.STDEV.P(Table2[Sharpe Ratio])</f>
        <v>1.5574951181330758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178</v>
      </c>
      <c r="AT112">
        <f>_xlfn.RANK.AVG(Table2[[#This Row],[6M Return vs Nifty Z-Score]],Table2[6M Return vs Nifty Z-Score])</f>
        <v>329</v>
      </c>
      <c r="AU112">
        <f>_xlfn.RANK.AVG(Table2[[#This Row],[Sharpe Ratio Z-Score]],Table2[Sharpe Ratio Z-Score])</f>
        <v>37</v>
      </c>
      <c r="AV112">
        <f>(Table2[[#This Row],[Rank 1Y]]+Table2[[#This Row],[Rank 6M]]+Table2[[#This Row],[Rank Sharpe]])/3</f>
        <v>181.33333333333334</v>
      </c>
    </row>
    <row r="113" spans="1:48" x14ac:dyDescent="0.3">
      <c r="A113" t="s">
        <v>723</v>
      </c>
      <c r="B113" t="s">
        <v>724</v>
      </c>
      <c r="C113" t="s">
        <v>3139</v>
      </c>
      <c r="D113" t="s">
        <v>57</v>
      </c>
      <c r="E113">
        <v>24155.869945890001</v>
      </c>
      <c r="F113">
        <v>182.23</v>
      </c>
      <c r="G113">
        <v>84.153132566010299</v>
      </c>
      <c r="H113">
        <f>(Table2[[#This Row],[1Y Return vs Nifty]]-AVERAGE(Table2[1Y Return vs Nifty]))/_xlfn.STDEV.P(Table2[1Y Return vs Nifty])</f>
        <v>1.1500536660517302</v>
      </c>
      <c r="I113">
        <v>-3.75762150829213</v>
      </c>
      <c r="J113">
        <f>(Table2[[#This Row],[1M Return vs Nifty]]-AVERAGE(Table2[1M Return vs Nifty]))/_xlfn.STDEV.P(Table2[1M Return vs Nifty])</f>
        <v>-0.30188027367188519</v>
      </c>
      <c r="K113">
        <v>14.571716237172801</v>
      </c>
      <c r="L113">
        <f>(Table2[[#This Row],[6M Return vs Nifty]]-AVERAGE(Table2[6M Return vs Nifty]))/_xlfn.STDEV.P(Table2[6M Return vs Nifty])</f>
        <v>0.29536854273210245</v>
      </c>
      <c r="M113">
        <v>2.6318057546931199</v>
      </c>
      <c r="N113">
        <f>(Table2[[#This Row],[1W Return vs Nifty]]-AVERAGE(Table2[1W Return vs Nifty]))/_xlfn.STDEV.P(Table2[1W Return vs Nifty])</f>
        <v>-0.13820882794559747</v>
      </c>
      <c r="O113">
        <v>187.14</v>
      </c>
      <c r="P113">
        <v>187.30417043773201</v>
      </c>
      <c r="Q113">
        <v>161.148919742586</v>
      </c>
      <c r="R113">
        <v>42.524820221344697</v>
      </c>
      <c r="S113" s="1">
        <f>(Table2[[#This Row],[Close Price]]-Table2[[#This Row],[20D EMA]])/Table2[[#This Row],[20D EMA]]</f>
        <v>-2.6237041786897494E-2</v>
      </c>
      <c r="T113" s="1">
        <f>(Table2[[#This Row],[Close Price]]-Table2[[#This Row],[50D EMA]])/Table2[[#This Row],[50D EMA]]</f>
        <v>-2.7090536349904153E-2</v>
      </c>
      <c r="U113" s="1">
        <f>(Table2[[#This Row],[Close Price]]-Table2[[#This Row],[200D EMA]])/Table2[[#This Row],[200D EMA]]</f>
        <v>0.13081738488280414</v>
      </c>
      <c r="V113">
        <v>0.38515092003740098</v>
      </c>
      <c r="W113">
        <v>179.2</v>
      </c>
      <c r="X113">
        <v>184.65</v>
      </c>
      <c r="Y113">
        <v>179.2</v>
      </c>
      <c r="Z113">
        <v>191.4</v>
      </c>
      <c r="AA113">
        <v>179.2</v>
      </c>
      <c r="AB113">
        <v>192.56</v>
      </c>
      <c r="AC113" s="1">
        <f>(Table2[[#This Row],[Close Price]]/Table2[[#This Row],[Day Low]])-1</f>
        <v>1.6908482142857117E-2</v>
      </c>
      <c r="AD113" s="1">
        <f>(Table2[[#This Row],[Day High]]/Table2[[#This Row],[Close Price]])-1</f>
        <v>1.3279920978982673E-2</v>
      </c>
      <c r="AE113" s="1">
        <f>(Table2[[#This Row],[Close Price]]/Table2[[#This Row],[Current Week Low]])-1</f>
        <v>1.6908482142857117E-2</v>
      </c>
      <c r="AF113" s="1">
        <f>(Table2[[#This Row],[Current Week High]]/Table2[[#This Row],[Close Price]])-1</f>
        <v>5.0321022883169642E-2</v>
      </c>
      <c r="AG113" s="1">
        <f>(Table2[[#This Row],[Close Price]]/Table2[[#This Row],[Current Month Low]])-1</f>
        <v>1.6908482142857117E-2</v>
      </c>
      <c r="AH113" s="1">
        <f>(Table2[[#This Row],[Current Month High]]/Table2[[#This Row],[Close Price]])-1</f>
        <v>5.6686604840037402E-2</v>
      </c>
      <c r="AI113">
        <v>16.605388794380701</v>
      </c>
      <c r="AJ113">
        <v>110.54881571346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0.17</v>
      </c>
      <c r="AM113" t="s">
        <v>3180</v>
      </c>
      <c r="AN113">
        <v>-7.51</v>
      </c>
      <c r="AO113" t="s">
        <v>3179</v>
      </c>
      <c r="AP113">
        <v>9.1225403520005993E-2</v>
      </c>
      <c r="AQ113">
        <f>(Table2[[#This Row],[Sharpe Ratio]]-AVERAGE(Table2[Sharpe Ratio]))/_xlfn.STDEV.P(Table2[Sharpe Ratio])</f>
        <v>0.35742185994533715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76</v>
      </c>
      <c r="AT113">
        <f>_xlfn.RANK.AVG(Table2[[#This Row],[6M Return vs Nifty Z-Score]],Table2[6M Return vs Nifty Z-Score])</f>
        <v>217</v>
      </c>
      <c r="AU113">
        <f>_xlfn.RANK.AVG(Table2[[#This Row],[Sharpe Ratio Z-Score]],Table2[Sharpe Ratio Z-Score])</f>
        <v>251</v>
      </c>
      <c r="AV113">
        <f>(Table2[[#This Row],[Rank 1Y]]+Table2[[#This Row],[Rank 6M]]+Table2[[#This Row],[Rank Sharpe]])/3</f>
        <v>181.33333333333334</v>
      </c>
    </row>
    <row r="114" spans="1:48" x14ac:dyDescent="0.3">
      <c r="A114" t="s">
        <v>781</v>
      </c>
      <c r="B114" t="s">
        <v>782</v>
      </c>
      <c r="C114" t="s">
        <v>3144</v>
      </c>
      <c r="D114" t="s">
        <v>304</v>
      </c>
      <c r="E114">
        <v>20478.912090860002</v>
      </c>
      <c r="F114">
        <v>6063.1</v>
      </c>
      <c r="G114">
        <v>55.1372401266417</v>
      </c>
      <c r="H114">
        <f>(Table2[[#This Row],[1Y Return vs Nifty]]-AVERAGE(Table2[1Y Return vs Nifty]))/_xlfn.STDEV.P(Table2[1Y Return vs Nifty])</f>
        <v>0.62794746466530171</v>
      </c>
      <c r="I114">
        <v>24.691653243506199</v>
      </c>
      <c r="J114">
        <f>(Table2[[#This Row],[1M Return vs Nifty]]-AVERAGE(Table2[1M Return vs Nifty]))/_xlfn.STDEV.P(Table2[1M Return vs Nifty])</f>
        <v>2.8503621929573018</v>
      </c>
      <c r="K114">
        <v>41.640252936302197</v>
      </c>
      <c r="L114">
        <f>(Table2[[#This Row],[6M Return vs Nifty]]-AVERAGE(Table2[6M Return vs Nifty]))/_xlfn.STDEV.P(Table2[6M Return vs Nifty])</f>
        <v>1.220704188500749</v>
      </c>
      <c r="M114">
        <v>-2.3403127665102099</v>
      </c>
      <c r="N114">
        <f>(Table2[[#This Row],[1W Return vs Nifty]]-AVERAGE(Table2[1W Return vs Nifty]))/_xlfn.STDEV.P(Table2[1W Return vs Nifty])</f>
        <v>-1.2888368125198084</v>
      </c>
      <c r="O114">
        <v>5798.43</v>
      </c>
      <c r="P114">
        <v>5270.9502242627696</v>
      </c>
      <c r="Q114">
        <v>4318.2853107302899</v>
      </c>
      <c r="R114">
        <v>55.472389775907402</v>
      </c>
      <c r="S114" s="1">
        <f>(Table2[[#This Row],[Close Price]]-Table2[[#This Row],[20D EMA]])/Table2[[#This Row],[20D EMA]]</f>
        <v>4.5645114280934679E-2</v>
      </c>
      <c r="T114" s="1">
        <f>(Table2[[#This Row],[Close Price]]-Table2[[#This Row],[50D EMA]])/Table2[[#This Row],[50D EMA]]</f>
        <v>0.15028595263352656</v>
      </c>
      <c r="U114" s="1">
        <f>(Table2[[#This Row],[Close Price]]-Table2[[#This Row],[200D EMA]])/Table2[[#This Row],[200D EMA]]</f>
        <v>0.40405266528686934</v>
      </c>
      <c r="V114">
        <v>2.5539394959426298</v>
      </c>
      <c r="W114">
        <v>5992.05</v>
      </c>
      <c r="X114">
        <v>6195.25</v>
      </c>
      <c r="Y114">
        <v>5950</v>
      </c>
      <c r="Z114">
        <v>6340</v>
      </c>
      <c r="AA114">
        <v>5950</v>
      </c>
      <c r="AB114">
        <v>6340</v>
      </c>
      <c r="AC114" s="1">
        <f>(Table2[[#This Row],[Close Price]]/Table2[[#This Row],[Day Low]])-1</f>
        <v>1.1857377692108706E-2</v>
      </c>
      <c r="AD114" s="1">
        <f>(Table2[[#This Row],[Day High]]/Table2[[#This Row],[Close Price]])-1</f>
        <v>2.1795781036103579E-2</v>
      </c>
      <c r="AE114" s="1">
        <f>(Table2[[#This Row],[Close Price]]/Table2[[#This Row],[Current Week Low]])-1</f>
        <v>1.9008403361344683E-2</v>
      </c>
      <c r="AF114" s="1">
        <f>(Table2[[#This Row],[Current Week High]]/Table2[[#This Row],[Close Price]])-1</f>
        <v>4.5669706915604236E-2</v>
      </c>
      <c r="AG114" s="1">
        <f>(Table2[[#This Row],[Close Price]]/Table2[[#This Row],[Current Month Low]])-1</f>
        <v>1.9008403361344683E-2</v>
      </c>
      <c r="AH114" s="1">
        <f>(Table2[[#This Row],[Current Month High]]/Table2[[#This Row],[Close Price]])-1</f>
        <v>4.5669706915604236E-2</v>
      </c>
      <c r="AI114">
        <v>18.074912173640499</v>
      </c>
      <c r="AJ114">
        <v>104.106983555233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0.49</v>
      </c>
      <c r="AM114" t="s">
        <v>3180</v>
      </c>
      <c r="AN114">
        <v>12.21</v>
      </c>
      <c r="AO114" t="s">
        <v>3180</v>
      </c>
      <c r="AP114">
        <v>6.5216693358176994E-2</v>
      </c>
      <c r="AQ114">
        <f>(Table2[[#This Row],[Sharpe Ratio]]-AVERAGE(Table2[Sharpe Ratio]))/_xlfn.STDEV.P(Table2[Sharpe Ratio])</f>
        <v>4.6161784210147501E-2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3.4563388178136911</v>
      </c>
      <c r="AS114">
        <f>_xlfn.RANK.AVG(Table2[[#This Row],[1Y Return vs Nifty Z-Score]],Table2[1Y Return vs Nifty Z-Score])</f>
        <v>139</v>
      </c>
      <c r="AT114">
        <f>_xlfn.RANK.AVG(Table2[[#This Row],[6M Return vs Nifty Z-Score]],Table2[6M Return vs Nifty Z-Score])</f>
        <v>74</v>
      </c>
      <c r="AU114">
        <f>_xlfn.RANK.AVG(Table2[[#This Row],[Sharpe Ratio Z-Score]],Table2[Sharpe Ratio Z-Score])</f>
        <v>333</v>
      </c>
      <c r="AV114">
        <f>(Table2[[#This Row],[Rank 1Y]]+Table2[[#This Row],[Rank 6M]]+Table2[[#This Row],[Rank Sharpe]])/3</f>
        <v>182</v>
      </c>
    </row>
    <row r="115" spans="1:48" x14ac:dyDescent="0.3">
      <c r="A115" t="s">
        <v>903</v>
      </c>
      <c r="B115" t="s">
        <v>904</v>
      </c>
      <c r="C115" t="s">
        <v>3145</v>
      </c>
      <c r="D115" t="s">
        <v>766</v>
      </c>
      <c r="E115">
        <v>16866.022499999999</v>
      </c>
      <c r="F115">
        <v>4050</v>
      </c>
      <c r="G115">
        <v>72.784722913450494</v>
      </c>
      <c r="H115">
        <f>(Table2[[#This Row],[1Y Return vs Nifty]]-AVERAGE(Table2[1Y Return vs Nifty]))/_xlfn.STDEV.P(Table2[1Y Return vs Nifty])</f>
        <v>0.94549276233644308</v>
      </c>
      <c r="I115">
        <v>10.4727302430833</v>
      </c>
      <c r="J115">
        <f>(Table2[[#This Row],[1M Return vs Nifty]]-AVERAGE(Table2[1M Return vs Nifty]))/_xlfn.STDEV.P(Table2[1M Return vs Nifty])</f>
        <v>1.2748741250644526</v>
      </c>
      <c r="K115">
        <v>9.1056132690044205</v>
      </c>
      <c r="L115">
        <f>(Table2[[#This Row],[6M Return vs Nifty]]-AVERAGE(Table2[6M Return vs Nifty]))/_xlfn.STDEV.P(Table2[6M Return vs Nifty])</f>
        <v>0.10851027343930079</v>
      </c>
      <c r="M115">
        <v>6.43281084250465</v>
      </c>
      <c r="N115">
        <f>(Table2[[#This Row],[1W Return vs Nifty]]-AVERAGE(Table2[1W Return vs Nifty]))/_xlfn.STDEV.P(Table2[1W Return vs Nifty])</f>
        <v>0.74140472207219998</v>
      </c>
      <c r="O115">
        <v>3897.97</v>
      </c>
      <c r="P115">
        <v>3898.1907021219199</v>
      </c>
      <c r="Q115">
        <v>3676.9917146459902</v>
      </c>
      <c r="R115">
        <v>62.539078371531403</v>
      </c>
      <c r="S115" s="1">
        <f>(Table2[[#This Row],[Close Price]]-Table2[[#This Row],[20D EMA]])/Table2[[#This Row],[20D EMA]]</f>
        <v>3.9002352506561158E-2</v>
      </c>
      <c r="T115" s="1">
        <f>(Table2[[#This Row],[Close Price]]-Table2[[#This Row],[50D EMA]])/Table2[[#This Row],[50D EMA]]</f>
        <v>3.8943527774422386E-2</v>
      </c>
      <c r="U115" s="1">
        <f>(Table2[[#This Row],[Close Price]]-Table2[[#This Row],[200D EMA]])/Table2[[#This Row],[200D EMA]]</f>
        <v>0.1014438743139572</v>
      </c>
      <c r="V115">
        <v>0.65343089596179305</v>
      </c>
      <c r="W115">
        <v>3933</v>
      </c>
      <c r="X115">
        <v>4098</v>
      </c>
      <c r="Y115">
        <v>3933</v>
      </c>
      <c r="Z115">
        <v>4098</v>
      </c>
      <c r="AA115">
        <v>3933</v>
      </c>
      <c r="AB115">
        <v>4099</v>
      </c>
      <c r="AC115" s="1">
        <f>(Table2[[#This Row],[Close Price]]/Table2[[#This Row],[Day Low]])-1</f>
        <v>2.9748283752860427E-2</v>
      </c>
      <c r="AD115" s="1">
        <f>(Table2[[#This Row],[Day High]]/Table2[[#This Row],[Close Price]])-1</f>
        <v>1.185185185185178E-2</v>
      </c>
      <c r="AE115" s="1">
        <f>(Table2[[#This Row],[Close Price]]/Table2[[#This Row],[Current Week Low]])-1</f>
        <v>2.9748283752860427E-2</v>
      </c>
      <c r="AF115" s="1">
        <f>(Table2[[#This Row],[Current Week High]]/Table2[[#This Row],[Close Price]])-1</f>
        <v>1.185185185185178E-2</v>
      </c>
      <c r="AG115" s="1">
        <f>(Table2[[#This Row],[Close Price]]/Table2[[#This Row],[Current Month Low]])-1</f>
        <v>2.9748283752860427E-2</v>
      </c>
      <c r="AH115" s="1">
        <f>(Table2[[#This Row],[Current Month High]]/Table2[[#This Row],[Close Price]])-1</f>
        <v>1.2098765432098757E-2</v>
      </c>
      <c r="AI115">
        <v>35.5061728395061</v>
      </c>
      <c r="AJ115">
        <v>99.995061850324703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0.11</v>
      </c>
      <c r="AM115" t="s">
        <v>3180</v>
      </c>
      <c r="AN115">
        <v>0.27</v>
      </c>
      <c r="AO115" t="s">
        <v>3180</v>
      </c>
      <c r="AP115">
        <v>0.121327510804961</v>
      </c>
      <c r="AQ115">
        <f>(Table2[[#This Row],[Sharpe Ratio]]-AVERAGE(Table2[Sharpe Ratio]))/_xlfn.STDEV.P(Table2[Sharpe Ratio])</f>
        <v>0.71766979746339699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104</v>
      </c>
      <c r="AT115">
        <f>_xlfn.RANK.AVG(Table2[[#This Row],[6M Return vs Nifty Z-Score]],Table2[6M Return vs Nifty Z-Score])</f>
        <v>275</v>
      </c>
      <c r="AU115">
        <f>_xlfn.RANK.AVG(Table2[[#This Row],[Sharpe Ratio Z-Score]],Table2[Sharpe Ratio Z-Score])</f>
        <v>168</v>
      </c>
      <c r="AV115">
        <f>(Table2[[#This Row],[Rank 1Y]]+Table2[[#This Row],[Rank 6M]]+Table2[[#This Row],[Rank Sharpe]])/3</f>
        <v>182.33333333333334</v>
      </c>
    </row>
    <row r="116" spans="1:48" x14ac:dyDescent="0.3">
      <c r="A116" t="s">
        <v>498</v>
      </c>
      <c r="B116" t="s">
        <v>499</v>
      </c>
      <c r="C116" t="s">
        <v>3141</v>
      </c>
      <c r="D116" t="s">
        <v>176</v>
      </c>
      <c r="E116">
        <v>43166.356889860901</v>
      </c>
      <c r="F116">
        <v>235.03</v>
      </c>
      <c r="G116">
        <v>121.62001108390101</v>
      </c>
      <c r="H116">
        <f>(Table2[[#This Row],[1Y Return vs Nifty]]-AVERAGE(Table2[1Y Return vs Nifty]))/_xlfn.STDEV.P(Table2[1Y Return vs Nifty])</f>
        <v>1.8242252312261829</v>
      </c>
      <c r="I116">
        <v>7.3686796776651002</v>
      </c>
      <c r="J116">
        <f>(Table2[[#This Row],[1M Return vs Nifty]]-AVERAGE(Table2[1M Return vs Nifty]))/_xlfn.STDEV.P(Table2[1M Return vs Nifty])</f>
        <v>0.930938467785278</v>
      </c>
      <c r="K116">
        <v>20.666315761636199</v>
      </c>
      <c r="L116">
        <f>(Table2[[#This Row],[6M Return vs Nifty]]-AVERAGE(Table2[6M Return vs Nifty]))/_xlfn.STDEV.P(Table2[6M Return vs Nifty])</f>
        <v>0.50371191383320857</v>
      </c>
      <c r="M116">
        <v>4.6824608910936796</v>
      </c>
      <c r="N116">
        <f>(Table2[[#This Row],[1W Return vs Nifty]]-AVERAGE(Table2[1W Return vs Nifty]))/_xlfn.STDEV.P(Table2[1W Return vs Nifty])</f>
        <v>0.33634566559497164</v>
      </c>
      <c r="O116">
        <v>223.19</v>
      </c>
      <c r="P116">
        <v>209.95023887920999</v>
      </c>
      <c r="Q116">
        <v>178.65296402530299</v>
      </c>
      <c r="R116">
        <v>69.307597396025301</v>
      </c>
      <c r="S116" s="1">
        <f>(Table2[[#This Row],[Close Price]]-Table2[[#This Row],[20D EMA]])/Table2[[#This Row],[20D EMA]]</f>
        <v>5.3048971728124034E-2</v>
      </c>
      <c r="T116" s="1">
        <f>(Table2[[#This Row],[Close Price]]-Table2[[#This Row],[50D EMA]])/Table2[[#This Row],[50D EMA]]</f>
        <v>0.11945573986805069</v>
      </c>
      <c r="U116" s="1">
        <f>(Table2[[#This Row],[Close Price]]-Table2[[#This Row],[200D EMA]])/Table2[[#This Row],[200D EMA]]</f>
        <v>0.3155673138829771</v>
      </c>
      <c r="V116">
        <v>0.77546629988562399</v>
      </c>
      <c r="W116">
        <v>228.78</v>
      </c>
      <c r="X116">
        <v>236.9</v>
      </c>
      <c r="Y116">
        <v>223.05</v>
      </c>
      <c r="Z116">
        <v>236.9</v>
      </c>
      <c r="AA116">
        <v>223.05</v>
      </c>
      <c r="AB116">
        <v>236.9</v>
      </c>
      <c r="AC116" s="1">
        <f>(Table2[[#This Row],[Close Price]]/Table2[[#This Row],[Day Low]])-1</f>
        <v>2.7318821575312624E-2</v>
      </c>
      <c r="AD116" s="1">
        <f>(Table2[[#This Row],[Day High]]/Table2[[#This Row],[Close Price]])-1</f>
        <v>7.9564310939028715E-3</v>
      </c>
      <c r="AE116" s="1">
        <f>(Table2[[#This Row],[Close Price]]/Table2[[#This Row],[Current Week Low]])-1</f>
        <v>5.370993050885442E-2</v>
      </c>
      <c r="AF116" s="1">
        <f>(Table2[[#This Row],[Current Week High]]/Table2[[#This Row],[Close Price]])-1</f>
        <v>7.9564310939028715E-3</v>
      </c>
      <c r="AG116" s="1">
        <f>(Table2[[#This Row],[Close Price]]/Table2[[#This Row],[Current Month Low]])-1</f>
        <v>5.370993050885442E-2</v>
      </c>
      <c r="AH116" s="1">
        <f>(Table2[[#This Row],[Current Month High]]/Table2[[#This Row],[Close Price]])-1</f>
        <v>7.9564310939028715E-3</v>
      </c>
      <c r="AI116">
        <v>0.79564310939028704</v>
      </c>
      <c r="AJ116">
        <v>163.338935574229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0.32</v>
      </c>
      <c r="AM116" t="s">
        <v>3180</v>
      </c>
      <c r="AN116">
        <v>1.25</v>
      </c>
      <c r="AO116" t="s">
        <v>3180</v>
      </c>
      <c r="AP116">
        <v>0.103305031398752</v>
      </c>
      <c r="AQ116">
        <f>(Table2[[#This Row],[Sharpe Ratio]]-AVERAGE(Table2[Sharpe Ratio]))/_xlfn.STDEV.P(Table2[Sharpe Ratio])</f>
        <v>0.501985195266345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4.0972064737059863</v>
      </c>
      <c r="AS116">
        <f>_xlfn.RANK.AVG(Table2[[#This Row],[1Y Return vs Nifty Z-Score]],Table2[1Y Return vs Nifty Z-Score])</f>
        <v>41</v>
      </c>
      <c r="AT116">
        <f>_xlfn.RANK.AVG(Table2[[#This Row],[6M Return vs Nifty Z-Score]],Table2[6M Return vs Nifty Z-Score])</f>
        <v>159</v>
      </c>
      <c r="AU116">
        <f>_xlfn.RANK.AVG(Table2[[#This Row],[Sharpe Ratio Z-Score]],Table2[Sharpe Ratio Z-Score])</f>
        <v>220</v>
      </c>
      <c r="AV116">
        <f>(Table2[[#This Row],[Rank 1Y]]+Table2[[#This Row],[Rank 6M]]+Table2[[#This Row],[Rank Sharpe]])/3</f>
        <v>140</v>
      </c>
    </row>
    <row r="117" spans="1:48" x14ac:dyDescent="0.3">
      <c r="A117" t="s">
        <v>967</v>
      </c>
      <c r="B117" t="s">
        <v>968</v>
      </c>
      <c r="C117" t="s">
        <v>3134</v>
      </c>
      <c r="D117" t="s">
        <v>138</v>
      </c>
      <c r="E117">
        <v>15069.966000066001</v>
      </c>
      <c r="F117">
        <v>57.12</v>
      </c>
      <c r="G117">
        <v>117.15356177687499</v>
      </c>
      <c r="H117">
        <f>(Table2[[#This Row],[1Y Return vs Nifty]]-AVERAGE(Table2[1Y Return vs Nifty]))/_xlfn.STDEV.P(Table2[1Y Return vs Nifty])</f>
        <v>1.7438568301422166</v>
      </c>
      <c r="I117">
        <v>-5.8846860236104996</v>
      </c>
      <c r="J117">
        <f>(Table2[[#This Row],[1M Return vs Nifty]]-AVERAGE(Table2[1M Return vs Nifty]))/_xlfn.STDEV.P(Table2[1M Return vs Nifty])</f>
        <v>-0.53756371913556111</v>
      </c>
      <c r="K117">
        <v>0.145056922002783</v>
      </c>
      <c r="L117">
        <f>(Table2[[#This Row],[6M Return vs Nifty]]-AVERAGE(Table2[6M Return vs Nifty]))/_xlfn.STDEV.P(Table2[6M Return vs Nifty])</f>
        <v>-0.19780559010221771</v>
      </c>
      <c r="M117">
        <v>8.3240537054608801</v>
      </c>
      <c r="N117">
        <f>(Table2[[#This Row],[1W Return vs Nifty]]-AVERAGE(Table2[1W Return vs Nifty]))/_xlfn.STDEV.P(Table2[1W Return vs Nifty])</f>
        <v>1.1790686583729451</v>
      </c>
      <c r="O117">
        <v>58.18</v>
      </c>
      <c r="P117">
        <v>62.6164414068243</v>
      </c>
      <c r="Q117">
        <v>56.558311866718903</v>
      </c>
      <c r="R117">
        <v>52.290259473997303</v>
      </c>
      <c r="S117" s="1">
        <f>(Table2[[#This Row],[Close Price]]-Table2[[#This Row],[20D EMA]])/Table2[[#This Row],[20D EMA]]</f>
        <v>-1.8219319353729842E-2</v>
      </c>
      <c r="T117" s="1">
        <f>(Table2[[#This Row],[Close Price]]-Table2[[#This Row],[50D EMA]])/Table2[[#This Row],[50D EMA]]</f>
        <v>-8.7779523769379669E-2</v>
      </c>
      <c r="U117" s="1">
        <f>(Table2[[#This Row],[Close Price]]-Table2[[#This Row],[200D EMA]])/Table2[[#This Row],[200D EMA]]</f>
        <v>9.9311332807232137E-3</v>
      </c>
      <c r="V117">
        <v>0.43271678944916098</v>
      </c>
      <c r="W117">
        <v>55.86</v>
      </c>
      <c r="X117">
        <v>58.46</v>
      </c>
      <c r="Y117">
        <v>55.86</v>
      </c>
      <c r="Z117">
        <v>58.92</v>
      </c>
      <c r="AA117">
        <v>55.86</v>
      </c>
      <c r="AB117">
        <v>59.34</v>
      </c>
      <c r="AC117" s="1">
        <f>(Table2[[#This Row],[Close Price]]/Table2[[#This Row],[Day Low]])-1</f>
        <v>2.2556390977443552E-2</v>
      </c>
      <c r="AD117" s="1">
        <f>(Table2[[#This Row],[Day High]]/Table2[[#This Row],[Close Price]])-1</f>
        <v>2.3459383753501539E-2</v>
      </c>
      <c r="AE117" s="1">
        <f>(Table2[[#This Row],[Close Price]]/Table2[[#This Row],[Current Week Low]])-1</f>
        <v>2.2556390977443552E-2</v>
      </c>
      <c r="AF117" s="1">
        <f>(Table2[[#This Row],[Current Week High]]/Table2[[#This Row],[Close Price]])-1</f>
        <v>3.1512605042016917E-2</v>
      </c>
      <c r="AG117" s="1">
        <f>(Table2[[#This Row],[Close Price]]/Table2[[#This Row],[Current Month Low]])-1</f>
        <v>2.2556390977443552E-2</v>
      </c>
      <c r="AH117" s="1">
        <f>(Table2[[#This Row],[Current Month High]]/Table2[[#This Row],[Close Price]])-1</f>
        <v>3.8865546218487479E-2</v>
      </c>
      <c r="AI117">
        <v>60.0140056022409</v>
      </c>
      <c r="AJ117">
        <v>152.74336283185801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-0.24</v>
      </c>
      <c r="AM117" t="s">
        <v>3179</v>
      </c>
      <c r="AN117">
        <v>-2.75</v>
      </c>
      <c r="AO117" t="s">
        <v>3179</v>
      </c>
      <c r="AP117">
        <v>0.14073543772868299</v>
      </c>
      <c r="AQ117">
        <f>(Table2[[#This Row],[Sharpe Ratio]]-AVERAGE(Table2[Sharpe Ratio]))/_xlfn.STDEV.P(Table2[Sharpe Ratio])</f>
        <v>0.94993478740536352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45</v>
      </c>
      <c r="AT117">
        <f>_xlfn.RANK.AVG(Table2[[#This Row],[6M Return vs Nifty Z-Score]],Table2[6M Return vs Nifty Z-Score])</f>
        <v>386</v>
      </c>
      <c r="AU117">
        <f>_xlfn.RANK.AVG(Table2[[#This Row],[Sharpe Ratio Z-Score]],Table2[Sharpe Ratio Z-Score])</f>
        <v>122</v>
      </c>
      <c r="AV117">
        <f>(Table2[[#This Row],[Rank 1Y]]+Table2[[#This Row],[Rank 6M]]+Table2[[#This Row],[Rank Sharpe]])/3</f>
        <v>184.33333333333334</v>
      </c>
    </row>
    <row r="118" spans="1:48" x14ac:dyDescent="0.3">
      <c r="A118" t="s">
        <v>1076</v>
      </c>
      <c r="B118" t="s">
        <v>1077</v>
      </c>
      <c r="C118" t="s">
        <v>3140</v>
      </c>
      <c r="D118" t="s">
        <v>196</v>
      </c>
      <c r="E118">
        <v>12241.66579933</v>
      </c>
      <c r="F118">
        <v>520.29999999999995</v>
      </c>
      <c r="G118">
        <v>28.344104951396499</v>
      </c>
      <c r="H118">
        <f>(Table2[[#This Row],[1Y Return vs Nifty]]-AVERAGE(Table2[1Y Return vs Nifty]))/_xlfn.STDEV.P(Table2[1Y Return vs Nifty])</f>
        <v>0.14583711569666674</v>
      </c>
      <c r="I118">
        <v>-12.8466707442853</v>
      </c>
      <c r="J118">
        <f>(Table2[[#This Row],[1M Return vs Nifty]]-AVERAGE(Table2[1M Return vs Nifty]))/_xlfn.STDEV.P(Table2[1M Return vs Nifty])</f>
        <v>-1.3089670002384441</v>
      </c>
      <c r="K118">
        <v>19.856755291058299</v>
      </c>
      <c r="L118">
        <f>(Table2[[#This Row],[6M Return vs Nifty]]-AVERAGE(Table2[6M Return vs Nifty]))/_xlfn.STDEV.P(Table2[6M Return vs Nifty])</f>
        <v>0.4760371573749082</v>
      </c>
      <c r="M118">
        <v>0.85794104040167496</v>
      </c>
      <c r="N118">
        <f>(Table2[[#This Row],[1W Return vs Nifty]]-AVERAGE(Table2[1W Return vs Nifty]))/_xlfn.STDEV.P(Table2[1W Return vs Nifty])</f>
        <v>-0.54870957775847728</v>
      </c>
      <c r="O118">
        <v>525.04999999999995</v>
      </c>
      <c r="P118">
        <v>536.14315597728398</v>
      </c>
      <c r="Q118">
        <v>477.23773782561102</v>
      </c>
      <c r="R118">
        <v>51.488007016104902</v>
      </c>
      <c r="S118" s="1">
        <f>(Table2[[#This Row],[Close Price]]-Table2[[#This Row],[20D EMA]])/Table2[[#This Row],[20D EMA]]</f>
        <v>-9.0467574516712706E-3</v>
      </c>
      <c r="T118" s="1">
        <f>(Table2[[#This Row],[Close Price]]-Table2[[#This Row],[50D EMA]])/Table2[[#This Row],[50D EMA]]</f>
        <v>-2.955023448617013E-2</v>
      </c>
      <c r="U118" s="1">
        <f>(Table2[[#This Row],[Close Price]]-Table2[[#This Row],[200D EMA]])/Table2[[#This Row],[200D EMA]]</f>
        <v>9.0232307215663762E-2</v>
      </c>
      <c r="V118">
        <v>0.31130438205538102</v>
      </c>
      <c r="W118">
        <v>498.55</v>
      </c>
      <c r="X118">
        <v>524.70000000000005</v>
      </c>
      <c r="Y118">
        <v>498</v>
      </c>
      <c r="Z118">
        <v>524.70000000000005</v>
      </c>
      <c r="AA118">
        <v>498</v>
      </c>
      <c r="AB118">
        <v>524.70000000000005</v>
      </c>
      <c r="AC118" s="1">
        <f>(Table2[[#This Row],[Close Price]]/Table2[[#This Row],[Day Low]])-1</f>
        <v>4.3626516899007095E-2</v>
      </c>
      <c r="AD118" s="1">
        <f>(Table2[[#This Row],[Day High]]/Table2[[#This Row],[Close Price]])-1</f>
        <v>8.4566596194504129E-3</v>
      </c>
      <c r="AE118" s="1">
        <f>(Table2[[#This Row],[Close Price]]/Table2[[#This Row],[Current Week Low]])-1</f>
        <v>4.47791164658633E-2</v>
      </c>
      <c r="AF118" s="1">
        <f>(Table2[[#This Row],[Current Week High]]/Table2[[#This Row],[Close Price]])-1</f>
        <v>8.4566596194504129E-3</v>
      </c>
      <c r="AG118" s="1">
        <f>(Table2[[#This Row],[Close Price]]/Table2[[#This Row],[Current Month Low]])-1</f>
        <v>4.47791164658633E-2</v>
      </c>
      <c r="AH118" s="1">
        <f>(Table2[[#This Row],[Current Month High]]/Table2[[#This Row],[Close Price]])-1</f>
        <v>8.4566596194504129E-3</v>
      </c>
      <c r="AI118">
        <v>25.312319815491001</v>
      </c>
      <c r="AJ118">
        <v>55.638647921028898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7.0000000000000007E-2</v>
      </c>
      <c r="AM118" t="s">
        <v>3180</v>
      </c>
      <c r="AN118">
        <v>-3.02</v>
      </c>
      <c r="AO118" t="s">
        <v>3179</v>
      </c>
      <c r="AP118">
        <v>0.13258386628442001</v>
      </c>
      <c r="AQ118">
        <f>(Table2[[#This Row],[Sharpe Ratio]]-AVERAGE(Table2[Sharpe Ratio]))/_xlfn.STDEV.P(Table2[Sharpe Ratio])</f>
        <v>0.85238059385577924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250</v>
      </c>
      <c r="AT118">
        <f>_xlfn.RANK.AVG(Table2[[#This Row],[6M Return vs Nifty Z-Score]],Table2[6M Return vs Nifty Z-Score])</f>
        <v>170</v>
      </c>
      <c r="AU118">
        <f>_xlfn.RANK.AVG(Table2[[#This Row],[Sharpe Ratio Z-Score]],Table2[Sharpe Ratio Z-Score])</f>
        <v>135</v>
      </c>
      <c r="AV118">
        <f>(Table2[[#This Row],[Rank 1Y]]+Table2[[#This Row],[Rank 6M]]+Table2[[#This Row],[Rank Sharpe]])/3</f>
        <v>185</v>
      </c>
    </row>
    <row r="119" spans="1:48" x14ac:dyDescent="0.3">
      <c r="A119" t="s">
        <v>1134</v>
      </c>
      <c r="B119" t="s">
        <v>1135</v>
      </c>
      <c r="C119" t="s">
        <v>3147</v>
      </c>
      <c r="D119" t="s">
        <v>469</v>
      </c>
      <c r="E119">
        <v>10908.7778123649</v>
      </c>
      <c r="F119">
        <v>1639.15</v>
      </c>
      <c r="G119">
        <v>17.874731790361601</v>
      </c>
      <c r="H119">
        <f>(Table2[[#This Row],[1Y Return vs Nifty]]-AVERAGE(Table2[1Y Return vs Nifty]))/_xlfn.STDEV.P(Table2[1Y Return vs Nifty])</f>
        <v>-4.2546704081647208E-2</v>
      </c>
      <c r="I119">
        <v>4.2422825177883601</v>
      </c>
      <c r="J119">
        <f>(Table2[[#This Row],[1M Return vs Nifty]]-AVERAGE(Table2[1M Return vs Nifty]))/_xlfn.STDEV.P(Table2[1M Return vs Nifty])</f>
        <v>0.58452675849242941</v>
      </c>
      <c r="K119">
        <v>16.094038637264401</v>
      </c>
      <c r="L119">
        <f>(Table2[[#This Row],[6M Return vs Nifty]]-AVERAGE(Table2[6M Return vs Nifty]))/_xlfn.STDEV.P(Table2[6M Return vs Nifty])</f>
        <v>0.34740900568044286</v>
      </c>
      <c r="M119">
        <v>8.3606648601834408</v>
      </c>
      <c r="N119">
        <f>(Table2[[#This Row],[1W Return vs Nifty]]-AVERAGE(Table2[1W Return vs Nifty]))/_xlfn.STDEV.P(Table2[1W Return vs Nifty])</f>
        <v>1.1875410668627489</v>
      </c>
      <c r="O119">
        <v>1656.55</v>
      </c>
      <c r="P119">
        <v>1726.1126778098801</v>
      </c>
      <c r="Q119">
        <v>1564.22529302966</v>
      </c>
      <c r="R119">
        <v>49.2580351967772</v>
      </c>
      <c r="S119" s="1">
        <f>(Table2[[#This Row],[Close Price]]-Table2[[#This Row],[20D EMA]])/Table2[[#This Row],[20D EMA]]</f>
        <v>-1.0503757809906047E-2</v>
      </c>
      <c r="T119" s="1">
        <f>(Table2[[#This Row],[Close Price]]-Table2[[#This Row],[50D EMA]])/Table2[[#This Row],[50D EMA]]</f>
        <v>-5.0380649495153279E-2</v>
      </c>
      <c r="U119" s="1">
        <f>(Table2[[#This Row],[Close Price]]-Table2[[#This Row],[200D EMA]])/Table2[[#This Row],[200D EMA]]</f>
        <v>4.7898923067036393E-2</v>
      </c>
      <c r="V119">
        <v>0.67780860406362897</v>
      </c>
      <c r="W119">
        <v>1620.5</v>
      </c>
      <c r="X119">
        <v>1763</v>
      </c>
      <c r="Y119">
        <v>1325</v>
      </c>
      <c r="Z119">
        <v>1763</v>
      </c>
      <c r="AA119">
        <v>1325</v>
      </c>
      <c r="AB119">
        <v>1763</v>
      </c>
      <c r="AC119" s="1">
        <f>(Table2[[#This Row],[Close Price]]/Table2[[#This Row],[Day Low]])-1</f>
        <v>1.1508793582227783E-2</v>
      </c>
      <c r="AD119" s="1">
        <f>(Table2[[#This Row],[Day High]]/Table2[[#This Row],[Close Price]])-1</f>
        <v>7.5557453558246612E-2</v>
      </c>
      <c r="AE119" s="1">
        <f>(Table2[[#This Row],[Close Price]]/Table2[[#This Row],[Current Week Low]])-1</f>
        <v>0.23709433962264148</v>
      </c>
      <c r="AF119" s="1">
        <f>(Table2[[#This Row],[Current Week High]]/Table2[[#This Row],[Close Price]])-1</f>
        <v>7.5557453558246612E-2</v>
      </c>
      <c r="AG119" s="1">
        <f>(Table2[[#This Row],[Close Price]]/Table2[[#This Row],[Current Month Low]])-1</f>
        <v>0.23709433962264148</v>
      </c>
      <c r="AH119" s="1">
        <f>(Table2[[#This Row],[Current Month High]]/Table2[[#This Row],[Close Price]])-1</f>
        <v>7.5557453558246612E-2</v>
      </c>
      <c r="AI119">
        <v>45.197205868895402</v>
      </c>
      <c r="AJ119">
        <v>82.456940120878897</v>
      </c>
      <c r="AK119" t="str">
        <f>IF(AND(Table2[[#This Row],[20D EMA]]&gt;Table2[[#This Row],[50D EMA]],Table2[[#This Row],[50D EMA]]&gt;Table2[[#This Row],[200D EMA]]),"Uptrend","Downtrend/NoTrend")</f>
        <v>Downtrend/NoTrend</v>
      </c>
      <c r="AL119">
        <v>-0.09</v>
      </c>
      <c r="AM119" t="s">
        <v>3179</v>
      </c>
      <c r="AN119">
        <v>-3.68</v>
      </c>
      <c r="AO119" t="s">
        <v>3179</v>
      </c>
      <c r="AP119">
        <v>0.18461640290751</v>
      </c>
      <c r="AQ119">
        <f>(Table2[[#This Row],[Sharpe Ratio]]-AVERAGE(Table2[Sharpe Ratio]))/_xlfn.STDEV.P(Table2[Sharpe Ratio])</f>
        <v>1.4750816501260029</v>
      </c>
      <c r="AR1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9">
        <f>_xlfn.RANK.AVG(Table2[[#This Row],[1Y Return vs Nifty Z-Score]],Table2[1Y Return vs Nifty Z-Score])</f>
        <v>309</v>
      </c>
      <c r="AT119">
        <f>_xlfn.RANK.AVG(Table2[[#This Row],[6M Return vs Nifty Z-Score]],Table2[6M Return vs Nifty Z-Score])</f>
        <v>201</v>
      </c>
      <c r="AU119">
        <f>_xlfn.RANK.AVG(Table2[[#This Row],[Sharpe Ratio Z-Score]],Table2[Sharpe Ratio Z-Score])</f>
        <v>49</v>
      </c>
      <c r="AV119">
        <f>(Table2[[#This Row],[Rank 1Y]]+Table2[[#This Row],[Rank 6M]]+Table2[[#This Row],[Rank Sharpe]])/3</f>
        <v>186.33333333333334</v>
      </c>
    </row>
    <row r="120" spans="1:48" x14ac:dyDescent="0.3">
      <c r="A120" t="s">
        <v>816</v>
      </c>
      <c r="B120" t="s">
        <v>817</v>
      </c>
      <c r="C120" t="s">
        <v>3141</v>
      </c>
      <c r="D120" t="s">
        <v>117</v>
      </c>
      <c r="E120">
        <v>19191.033332909999</v>
      </c>
      <c r="F120">
        <v>1051.8499999999999</v>
      </c>
      <c r="G120">
        <v>52.945368786104602</v>
      </c>
      <c r="H120">
        <f>(Table2[[#This Row],[1Y Return vs Nifty]]-AVERAGE(Table2[1Y Return vs Nifty]))/_xlfn.STDEV.P(Table2[1Y Return vs Nifty])</f>
        <v>0.58850736741766707</v>
      </c>
      <c r="I120">
        <v>0.99166095939766896</v>
      </c>
      <c r="J120">
        <f>(Table2[[#This Row],[1M Return vs Nifty]]-AVERAGE(Table2[1M Return vs Nifty]))/_xlfn.STDEV.P(Table2[1M Return vs Nifty])</f>
        <v>0.22435071152125777</v>
      </c>
      <c r="K120">
        <v>-0.51900373951404799</v>
      </c>
      <c r="L120">
        <f>(Table2[[#This Row],[6M Return vs Nifty]]-AVERAGE(Table2[6M Return vs Nifty]))/_xlfn.STDEV.P(Table2[6M Return vs Nifty])</f>
        <v>-0.22050644785024642</v>
      </c>
      <c r="M120">
        <v>5.8314700384171001</v>
      </c>
      <c r="N120">
        <f>(Table2[[#This Row],[1W Return vs Nifty]]-AVERAGE(Table2[1W Return vs Nifty]))/_xlfn.STDEV.P(Table2[1W Return vs Nifty])</f>
        <v>0.60224481377579886</v>
      </c>
      <c r="O120">
        <v>1061.74</v>
      </c>
      <c r="P120">
        <v>1047.8483608643301</v>
      </c>
      <c r="Q120">
        <v>923.76162998456095</v>
      </c>
      <c r="R120">
        <v>47.723194857555598</v>
      </c>
      <c r="S120" s="1">
        <f>(Table2[[#This Row],[Close Price]]-Table2[[#This Row],[20D EMA]])/Table2[[#This Row],[20D EMA]]</f>
        <v>-9.3148981859966663E-3</v>
      </c>
      <c r="T120" s="1">
        <f>(Table2[[#This Row],[Close Price]]-Table2[[#This Row],[50D EMA]])/Table2[[#This Row],[50D EMA]]</f>
        <v>3.8189105266806436E-3</v>
      </c>
      <c r="U120" s="1">
        <f>(Table2[[#This Row],[Close Price]]-Table2[[#This Row],[200D EMA]])/Table2[[#This Row],[200D EMA]]</f>
        <v>0.13865954793725274</v>
      </c>
      <c r="V120">
        <v>0.83738833162723803</v>
      </c>
      <c r="W120">
        <v>1020</v>
      </c>
      <c r="X120">
        <v>1065</v>
      </c>
      <c r="Y120">
        <v>1020</v>
      </c>
      <c r="Z120">
        <v>1085.7</v>
      </c>
      <c r="AA120">
        <v>1020</v>
      </c>
      <c r="AB120">
        <v>1123.45</v>
      </c>
      <c r="AC120" s="1">
        <f>(Table2[[#This Row],[Close Price]]/Table2[[#This Row],[Day Low]])-1</f>
        <v>3.1225490196078232E-2</v>
      </c>
      <c r="AD120" s="1">
        <f>(Table2[[#This Row],[Day High]]/Table2[[#This Row],[Close Price]])-1</f>
        <v>1.2501782573560938E-2</v>
      </c>
      <c r="AE120" s="1">
        <f>(Table2[[#This Row],[Close Price]]/Table2[[#This Row],[Current Week Low]])-1</f>
        <v>3.1225490196078232E-2</v>
      </c>
      <c r="AF120" s="1">
        <f>(Table2[[#This Row],[Current Week High]]/Table2[[#This Row],[Close Price]])-1</f>
        <v>3.2181394685554254E-2</v>
      </c>
      <c r="AG120" s="1">
        <f>(Table2[[#This Row],[Close Price]]/Table2[[#This Row],[Current Month Low]])-1</f>
        <v>3.1225490196078232E-2</v>
      </c>
      <c r="AH120" s="1">
        <f>(Table2[[#This Row],[Current Month High]]/Table2[[#This Row],[Close Price]])-1</f>
        <v>6.8070542377715482E-2</v>
      </c>
      <c r="AI120">
        <v>24.9227551456956</v>
      </c>
      <c r="AJ120">
        <v>92.646520146520103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0.11</v>
      </c>
      <c r="AM120" t="s">
        <v>3180</v>
      </c>
      <c r="AN120">
        <v>-3.69</v>
      </c>
      <c r="AO120" t="s">
        <v>3179</v>
      </c>
      <c r="AP120">
        <v>0.23057478997120401</v>
      </c>
      <c r="AQ120">
        <f>(Table2[[#This Row],[Sharpe Ratio]]-AVERAGE(Table2[Sharpe Ratio]))/_xlfn.STDEV.P(Table2[Sharpe Ratio])</f>
        <v>2.0250901260982919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3.2196865709627693</v>
      </c>
      <c r="AS120">
        <f>_xlfn.RANK.AVG(Table2[[#This Row],[1Y Return vs Nifty Z-Score]],Table2[1Y Return vs Nifty Z-Score])</f>
        <v>150</v>
      </c>
      <c r="AT120">
        <f>_xlfn.RANK.AVG(Table2[[#This Row],[6M Return vs Nifty Z-Score]],Table2[6M Return vs Nifty Z-Score])</f>
        <v>396</v>
      </c>
      <c r="AU120">
        <f>_xlfn.RANK.AVG(Table2[[#This Row],[Sharpe Ratio Z-Score]],Table2[Sharpe Ratio Z-Score])</f>
        <v>15</v>
      </c>
      <c r="AV120">
        <f>(Table2[[#This Row],[Rank 1Y]]+Table2[[#This Row],[Rank 6M]]+Table2[[#This Row],[Rank Sharpe]])/3</f>
        <v>187</v>
      </c>
    </row>
    <row r="121" spans="1:48" x14ac:dyDescent="0.3">
      <c r="A121" t="s">
        <v>1491</v>
      </c>
      <c r="B121" t="s">
        <v>1492</v>
      </c>
      <c r="C121" t="s">
        <v>3148</v>
      </c>
      <c r="D121" t="s">
        <v>160</v>
      </c>
      <c r="E121">
        <v>6859.3820662500002</v>
      </c>
      <c r="F121">
        <v>990.85</v>
      </c>
      <c r="G121">
        <v>83.173926967484903</v>
      </c>
      <c r="H121">
        <f>(Table2[[#This Row],[1Y Return vs Nifty]]-AVERAGE(Table2[1Y Return vs Nifty]))/_xlfn.STDEV.P(Table2[1Y Return vs Nifty])</f>
        <v>1.1324340351377158</v>
      </c>
      <c r="I121">
        <v>-0.69894587148127796</v>
      </c>
      <c r="J121">
        <f>(Table2[[#This Row],[1M Return vs Nifty]]-AVERAGE(Table2[1M Return vs Nifty]))/_xlfn.STDEV.P(Table2[1M Return vs Nifty])</f>
        <v>3.7027741316784081E-2</v>
      </c>
      <c r="K121">
        <v>23.239235561693899</v>
      </c>
      <c r="L121">
        <f>(Table2[[#This Row],[6M Return vs Nifty]]-AVERAGE(Table2[6M Return vs Nifty]))/_xlfn.STDEV.P(Table2[6M Return vs Nifty])</f>
        <v>0.59166696035679489</v>
      </c>
      <c r="M121">
        <v>6.5210208954089497</v>
      </c>
      <c r="N121">
        <f>(Table2[[#This Row],[1W Return vs Nifty]]-AVERAGE(Table2[1W Return vs Nifty]))/_xlfn.STDEV.P(Table2[1W Return vs Nifty])</f>
        <v>0.76181794330971286</v>
      </c>
      <c r="O121">
        <v>1015.03</v>
      </c>
      <c r="P121">
        <v>1010.89898243918</v>
      </c>
      <c r="Q121">
        <v>847.83077121428903</v>
      </c>
      <c r="R121">
        <v>45.270348312965197</v>
      </c>
      <c r="S121" s="1">
        <f>(Table2[[#This Row],[Close Price]]-Table2[[#This Row],[20D EMA]])/Table2[[#This Row],[20D EMA]]</f>
        <v>-2.3821956001300406E-2</v>
      </c>
      <c r="T121" s="1">
        <f>(Table2[[#This Row],[Close Price]]-Table2[[#This Row],[50D EMA]])/Table2[[#This Row],[50D EMA]]</f>
        <v>-1.9832824829642402E-2</v>
      </c>
      <c r="U121" s="1">
        <f>(Table2[[#This Row],[Close Price]]-Table2[[#This Row],[200D EMA]])/Table2[[#This Row],[200D EMA]]</f>
        <v>0.16868841476569021</v>
      </c>
      <c r="V121">
        <v>0.77811743475046902</v>
      </c>
      <c r="W121">
        <v>985.5</v>
      </c>
      <c r="X121">
        <v>1016.4</v>
      </c>
      <c r="Y121">
        <v>985.5</v>
      </c>
      <c r="Z121">
        <v>1051.5999999999999</v>
      </c>
      <c r="AA121">
        <v>985.5</v>
      </c>
      <c r="AB121">
        <v>1078</v>
      </c>
      <c r="AC121" s="1">
        <f>(Table2[[#This Row],[Close Price]]/Table2[[#This Row],[Day Low]])-1</f>
        <v>5.4287163876205469E-3</v>
      </c>
      <c r="AD121" s="1">
        <f>(Table2[[#This Row],[Day High]]/Table2[[#This Row],[Close Price]])-1</f>
        <v>2.5785941363475784E-2</v>
      </c>
      <c r="AE121" s="1">
        <f>(Table2[[#This Row],[Close Price]]/Table2[[#This Row],[Current Week Low]])-1</f>
        <v>5.4287163876205469E-3</v>
      </c>
      <c r="AF121" s="1">
        <f>(Table2[[#This Row],[Current Week High]]/Table2[[#This Row],[Close Price]])-1</f>
        <v>6.1310995609829888E-2</v>
      </c>
      <c r="AG121" s="1">
        <f>(Table2[[#This Row],[Close Price]]/Table2[[#This Row],[Current Month Low]])-1</f>
        <v>5.4287163876205469E-3</v>
      </c>
      <c r="AH121" s="1">
        <f>(Table2[[#This Row],[Current Month High]]/Table2[[#This Row],[Close Price]])-1</f>
        <v>8.7954786294595522E-2</v>
      </c>
      <c r="AI121">
        <v>24.584952313670001</v>
      </c>
      <c r="AJ121">
        <v>120.876058849754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0.05</v>
      </c>
      <c r="AM121" t="s">
        <v>3180</v>
      </c>
      <c r="AN121">
        <v>-4.47</v>
      </c>
      <c r="AO121" t="s">
        <v>3179</v>
      </c>
      <c r="AP121">
        <v>6.0414241221871001E-2</v>
      </c>
      <c r="AQ121">
        <f>(Table2[[#This Row],[Sharpe Ratio]]-AVERAGE(Table2[Sharpe Ratio]))/_xlfn.STDEV.P(Table2[Sharpe Ratio])</f>
        <v>-1.1311716257978281E-2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2.5116349638630293</v>
      </c>
      <c r="AS121">
        <f>_xlfn.RANK.AVG(Table2[[#This Row],[1Y Return vs Nifty Z-Score]],Table2[1Y Return vs Nifty Z-Score])</f>
        <v>79</v>
      </c>
      <c r="AT121">
        <f>_xlfn.RANK.AVG(Table2[[#This Row],[6M Return vs Nifty Z-Score]],Table2[6M Return vs Nifty Z-Score])</f>
        <v>135</v>
      </c>
      <c r="AU121">
        <f>_xlfn.RANK.AVG(Table2[[#This Row],[Sharpe Ratio Z-Score]],Table2[Sharpe Ratio Z-Score])</f>
        <v>348</v>
      </c>
      <c r="AV121">
        <f>(Table2[[#This Row],[Rank 1Y]]+Table2[[#This Row],[Rank 6M]]+Table2[[#This Row],[Rank Sharpe]])/3</f>
        <v>187.33333333333334</v>
      </c>
    </row>
    <row r="122" spans="1:48" x14ac:dyDescent="0.3">
      <c r="A122" t="s">
        <v>536</v>
      </c>
      <c r="B122" t="s">
        <v>537</v>
      </c>
      <c r="C122" t="s">
        <v>3145</v>
      </c>
      <c r="D122" t="s">
        <v>89</v>
      </c>
      <c r="E122">
        <v>37838.4140625</v>
      </c>
      <c r="F122">
        <v>1032.25</v>
      </c>
      <c r="G122">
        <v>72.484888630041297</v>
      </c>
      <c r="H122">
        <f>(Table2[[#This Row],[1Y Return vs Nifty]]-AVERAGE(Table2[1Y Return vs Nifty]))/_xlfn.STDEV.P(Table2[1Y Return vs Nifty])</f>
        <v>0.94009760383551766</v>
      </c>
      <c r="I122">
        <v>-1.86919980095712</v>
      </c>
      <c r="J122">
        <f>(Table2[[#This Row],[1M Return vs Nifty]]-AVERAGE(Table2[1M Return vs Nifty]))/_xlfn.STDEV.P(Table2[1M Return vs Nifty])</f>
        <v>-9.26389783242937E-2</v>
      </c>
      <c r="K122">
        <v>0.608283838703362</v>
      </c>
      <c r="L122">
        <f>(Table2[[#This Row],[6M Return vs Nifty]]-AVERAGE(Table2[6M Return vs Nifty]))/_xlfn.STDEV.P(Table2[6M Return vs Nifty])</f>
        <v>-0.18197021699479976</v>
      </c>
      <c r="M122">
        <v>0.71463504683857404</v>
      </c>
      <c r="N122">
        <f>(Table2[[#This Row],[1W Return vs Nifty]]-AVERAGE(Table2[1W Return vs Nifty]))/_xlfn.STDEV.P(Table2[1W Return vs Nifty])</f>
        <v>-0.58187288346966315</v>
      </c>
      <c r="O122">
        <v>1096.94</v>
      </c>
      <c r="P122">
        <v>1168.04749273684</v>
      </c>
      <c r="Q122">
        <v>1132.4977360809</v>
      </c>
      <c r="R122">
        <v>35.196275530787801</v>
      </c>
      <c r="S122" s="1">
        <f>(Table2[[#This Row],[Close Price]]-Table2[[#This Row],[20D EMA]])/Table2[[#This Row],[20D EMA]]</f>
        <v>-5.8973143471839892E-2</v>
      </c>
      <c r="T122" s="1">
        <f>(Table2[[#This Row],[Close Price]]-Table2[[#This Row],[50D EMA]])/Table2[[#This Row],[50D EMA]]</f>
        <v>-0.11626024933168969</v>
      </c>
      <c r="U122" s="1">
        <f>(Table2[[#This Row],[Close Price]]-Table2[[#This Row],[200D EMA]])/Table2[[#This Row],[200D EMA]]</f>
        <v>-8.8519149210677842E-2</v>
      </c>
      <c r="V122">
        <v>0.62368514211739701</v>
      </c>
      <c r="W122">
        <v>1023.6</v>
      </c>
      <c r="X122">
        <v>1061</v>
      </c>
      <c r="Y122">
        <v>1023.6</v>
      </c>
      <c r="Z122">
        <v>1117</v>
      </c>
      <c r="AA122">
        <v>1023.6</v>
      </c>
      <c r="AB122">
        <v>1119.9000000000001</v>
      </c>
      <c r="AC122" s="1">
        <f>(Table2[[#This Row],[Close Price]]/Table2[[#This Row],[Day Low]])-1</f>
        <v>8.450566627588918E-3</v>
      </c>
      <c r="AD122" s="1">
        <f>(Table2[[#This Row],[Day High]]/Table2[[#This Row],[Close Price]])-1</f>
        <v>2.785178009203193E-2</v>
      </c>
      <c r="AE122" s="1">
        <f>(Table2[[#This Row],[Close Price]]/Table2[[#This Row],[Current Week Low]])-1</f>
        <v>8.450566627588918E-3</v>
      </c>
      <c r="AF122" s="1">
        <f>(Table2[[#This Row],[Current Week High]]/Table2[[#This Row],[Close Price]])-1</f>
        <v>8.2102203923468231E-2</v>
      </c>
      <c r="AG122" s="1">
        <f>(Table2[[#This Row],[Close Price]]/Table2[[#This Row],[Current Month Low]])-1</f>
        <v>8.450566627588918E-3</v>
      </c>
      <c r="AH122" s="1">
        <f>(Table2[[#This Row],[Current Month High]]/Table2[[#This Row],[Close Price]])-1</f>
        <v>8.4911600871881987E-2</v>
      </c>
      <c r="AI122">
        <v>73.862920804068693</v>
      </c>
      <c r="AJ122">
        <v>100.934352036595</v>
      </c>
      <c r="AK122" t="str">
        <f>IF(AND(Table2[[#This Row],[20D EMA]]&gt;Table2[[#This Row],[50D EMA]],Table2[[#This Row],[50D EMA]]&gt;Table2[[#This Row],[200D EMA]]),"Uptrend","Downtrend/NoTrend")</f>
        <v>Downtrend/NoTrend</v>
      </c>
      <c r="AL122">
        <v>0</v>
      </c>
      <c r="AM122">
        <v>0</v>
      </c>
      <c r="AN122">
        <v>-8.64</v>
      </c>
      <c r="AO122" t="s">
        <v>3179</v>
      </c>
      <c r="AP122">
        <v>0.16198760268307799</v>
      </c>
      <c r="AQ122">
        <f>(Table2[[#This Row],[Sharpe Ratio]]-AVERAGE(Table2[Sharpe Ratio]))/_xlfn.STDEV.P(Table2[Sharpe Ratio])</f>
        <v>1.2042707553208347</v>
      </c>
      <c r="AR1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2">
        <f>_xlfn.RANK.AVG(Table2[[#This Row],[1Y Return vs Nifty Z-Score]],Table2[1Y Return vs Nifty Z-Score])</f>
        <v>105</v>
      </c>
      <c r="AT122">
        <f>_xlfn.RANK.AVG(Table2[[#This Row],[6M Return vs Nifty Z-Score]],Table2[6M Return vs Nifty Z-Score])</f>
        <v>376</v>
      </c>
      <c r="AU122">
        <f>_xlfn.RANK.AVG(Table2[[#This Row],[Sharpe Ratio Z-Score]],Table2[Sharpe Ratio Z-Score])</f>
        <v>82</v>
      </c>
      <c r="AV122">
        <f>(Table2[[#This Row],[Rank 1Y]]+Table2[[#This Row],[Rank 6M]]+Table2[[#This Row],[Rank Sharpe]])/3</f>
        <v>187.66666666666666</v>
      </c>
    </row>
    <row r="123" spans="1:48" x14ac:dyDescent="0.3">
      <c r="A123" t="s">
        <v>1130</v>
      </c>
      <c r="B123" t="s">
        <v>1131</v>
      </c>
      <c r="C123" t="s">
        <v>3144</v>
      </c>
      <c r="D123" t="s">
        <v>304</v>
      </c>
      <c r="E123">
        <v>10964.419081</v>
      </c>
      <c r="F123">
        <v>1596.65</v>
      </c>
      <c r="G123">
        <v>59.584939657373098</v>
      </c>
      <c r="H123">
        <f>(Table2[[#This Row],[1Y Return vs Nifty]]-AVERAGE(Table2[1Y Return vs Nifty]))/_xlfn.STDEV.P(Table2[1Y Return vs Nifty])</f>
        <v>0.70797848600130797</v>
      </c>
      <c r="I123">
        <v>-3.5629750921114201</v>
      </c>
      <c r="J123">
        <f>(Table2[[#This Row],[1M Return vs Nifty]]-AVERAGE(Table2[1M Return vs Nifty]))/_xlfn.STDEV.P(Table2[1M Return vs Nifty])</f>
        <v>-0.28031302092414234</v>
      </c>
      <c r="K123">
        <v>59.809052237229203</v>
      </c>
      <c r="L123">
        <f>(Table2[[#This Row],[6M Return vs Nifty]]-AVERAGE(Table2[6M Return vs Nifty]))/_xlfn.STDEV.P(Table2[6M Return vs Nifty])</f>
        <v>1.8418030613668599</v>
      </c>
      <c r="M123">
        <v>-4.9293494156322897</v>
      </c>
      <c r="N123">
        <f>(Table2[[#This Row],[1W Return vs Nifty]]-AVERAGE(Table2[1W Return vs Nifty]))/_xlfn.STDEV.P(Table2[1W Return vs Nifty])</f>
        <v>-1.8879814243918396</v>
      </c>
      <c r="O123">
        <v>1615.54</v>
      </c>
      <c r="P123">
        <v>1586.22125742664</v>
      </c>
      <c r="Q123">
        <v>1297.44199160318</v>
      </c>
      <c r="R123">
        <v>49.202036563472802</v>
      </c>
      <c r="S123" s="1">
        <f>(Table2[[#This Row],[Close Price]]-Table2[[#This Row],[20D EMA]])/Table2[[#This Row],[20D EMA]]</f>
        <v>-1.1692684798890695E-2</v>
      </c>
      <c r="T123" s="1">
        <f>(Table2[[#This Row],[Close Price]]-Table2[[#This Row],[50D EMA]])/Table2[[#This Row],[50D EMA]]</f>
        <v>6.5745825335103859E-3</v>
      </c>
      <c r="U123" s="1">
        <f>(Table2[[#This Row],[Close Price]]-Table2[[#This Row],[200D EMA]])/Table2[[#This Row],[200D EMA]]</f>
        <v>0.23061378491928158</v>
      </c>
      <c r="V123">
        <v>0.57787657621259503</v>
      </c>
      <c r="W123">
        <v>1535</v>
      </c>
      <c r="X123">
        <v>1616.65</v>
      </c>
      <c r="Y123">
        <v>1521</v>
      </c>
      <c r="Z123">
        <v>1616.65</v>
      </c>
      <c r="AA123">
        <v>1513.1</v>
      </c>
      <c r="AB123">
        <v>1616.65</v>
      </c>
      <c r="AC123" s="1">
        <f>(Table2[[#This Row],[Close Price]]/Table2[[#This Row],[Day Low]])-1</f>
        <v>4.0162866449511503E-2</v>
      </c>
      <c r="AD123" s="1">
        <f>(Table2[[#This Row],[Day High]]/Table2[[#This Row],[Close Price]])-1</f>
        <v>1.2526226787336059E-2</v>
      </c>
      <c r="AE123" s="1">
        <f>(Table2[[#This Row],[Close Price]]/Table2[[#This Row],[Current Week Low]])-1</f>
        <v>4.9737015121630535E-2</v>
      </c>
      <c r="AF123" s="1">
        <f>(Table2[[#This Row],[Current Week High]]/Table2[[#This Row],[Close Price]])-1</f>
        <v>1.2526226787336059E-2</v>
      </c>
      <c r="AG123" s="1">
        <f>(Table2[[#This Row],[Close Price]]/Table2[[#This Row],[Current Month Low]])-1</f>
        <v>5.521776485361185E-2</v>
      </c>
      <c r="AH123" s="1">
        <f>(Table2[[#This Row],[Current Month High]]/Table2[[#This Row],[Close Price]])-1</f>
        <v>1.2526226787336059E-2</v>
      </c>
      <c r="AI123">
        <v>17.806031378198</v>
      </c>
      <c r="AJ123">
        <v>94.713414634146304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-0.04</v>
      </c>
      <c r="AM123" t="s">
        <v>3179</v>
      </c>
      <c r="AN123">
        <v>-10</v>
      </c>
      <c r="AO123" t="s">
        <v>3179</v>
      </c>
      <c r="AP123">
        <v>4.1095568937984002E-2</v>
      </c>
      <c r="AQ123">
        <f>(Table2[[#This Row],[Sharpe Ratio]]-AVERAGE(Table2[Sharpe Ratio]))/_xlfn.STDEV.P(Table2[Sharpe Ratio])</f>
        <v>-0.24250854842580302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0.13897855362638301</v>
      </c>
      <c r="AS123">
        <f>_xlfn.RANK.AVG(Table2[[#This Row],[1Y Return vs Nifty Z-Score]],Table2[1Y Return vs Nifty Z-Score])</f>
        <v>124</v>
      </c>
      <c r="AT123">
        <f>_xlfn.RANK.AVG(Table2[[#This Row],[6M Return vs Nifty Z-Score]],Table2[6M Return vs Nifty Z-Score])</f>
        <v>33</v>
      </c>
      <c r="AU123">
        <f>_xlfn.RANK.AVG(Table2[[#This Row],[Sharpe Ratio Z-Score]],Table2[Sharpe Ratio Z-Score])</f>
        <v>407</v>
      </c>
      <c r="AV123">
        <f>(Table2[[#This Row],[Rank 1Y]]+Table2[[#This Row],[Rank 6M]]+Table2[[#This Row],[Rank Sharpe]])/3</f>
        <v>188</v>
      </c>
    </row>
    <row r="124" spans="1:48" x14ac:dyDescent="0.3">
      <c r="A124" t="s">
        <v>264</v>
      </c>
      <c r="B124" t="s">
        <v>265</v>
      </c>
      <c r="C124" t="s">
        <v>3145</v>
      </c>
      <c r="D124" t="s">
        <v>266</v>
      </c>
      <c r="E124">
        <v>96588.953999999998</v>
      </c>
      <c r="F124">
        <v>3484.45</v>
      </c>
      <c r="G124">
        <v>76.116112624516106</v>
      </c>
      <c r="H124">
        <f>(Table2[[#This Row],[1Y Return vs Nifty]]-AVERAGE(Table2[1Y Return vs Nifty]))/_xlfn.STDEV.P(Table2[1Y Return vs Nifty])</f>
        <v>1.0054371266539222</v>
      </c>
      <c r="I124">
        <v>-0.24805963317422899</v>
      </c>
      <c r="J124">
        <f>(Table2[[#This Row],[1M Return vs Nifty]]-AVERAGE(Table2[1M Return vs Nifty]))/_xlfn.STDEV.P(Table2[1M Return vs Nifty])</f>
        <v>8.6986932206890147E-2</v>
      </c>
      <c r="K124">
        <v>-5.5410192221290098</v>
      </c>
      <c r="L124">
        <f>(Table2[[#This Row],[6M Return vs Nifty]]-AVERAGE(Table2[6M Return vs Nifty]))/_xlfn.STDEV.P(Table2[6M Return vs Nifty])</f>
        <v>-0.39218362387635647</v>
      </c>
      <c r="M124">
        <v>3.1381155412159201</v>
      </c>
      <c r="N124">
        <f>(Table2[[#This Row],[1W Return vs Nifty]]-AVERAGE(Table2[1W Return vs Nifty]))/_xlfn.STDEV.P(Table2[1W Return vs Nifty])</f>
        <v>-2.1040621525623283E-2</v>
      </c>
      <c r="O124">
        <v>3551.48</v>
      </c>
      <c r="P124">
        <v>3641.8535241743398</v>
      </c>
      <c r="Q124">
        <v>3321.7101195954401</v>
      </c>
      <c r="R124">
        <v>42.974245646673999</v>
      </c>
      <c r="S124" s="1">
        <f>(Table2[[#This Row],[Close Price]]-Table2[[#This Row],[20D EMA]])/Table2[[#This Row],[20D EMA]]</f>
        <v>-1.8873821618029724E-2</v>
      </c>
      <c r="T124" s="1">
        <f>(Table2[[#This Row],[Close Price]]-Table2[[#This Row],[50D EMA]])/Table2[[#This Row],[50D EMA]]</f>
        <v>-4.3220718002387422E-2</v>
      </c>
      <c r="U124" s="1">
        <f>(Table2[[#This Row],[Close Price]]-Table2[[#This Row],[200D EMA]])/Table2[[#This Row],[200D EMA]]</f>
        <v>4.8992800258073156E-2</v>
      </c>
      <c r="V124">
        <v>0.74307569527098805</v>
      </c>
      <c r="W124">
        <v>3405.05</v>
      </c>
      <c r="X124">
        <v>3505.95</v>
      </c>
      <c r="Y124">
        <v>3405.05</v>
      </c>
      <c r="Z124">
        <v>3514.95</v>
      </c>
      <c r="AA124">
        <v>3405.05</v>
      </c>
      <c r="AB124">
        <v>3530</v>
      </c>
      <c r="AC124" s="1">
        <f>(Table2[[#This Row],[Close Price]]/Table2[[#This Row],[Day Low]])-1</f>
        <v>2.3318306632795327E-2</v>
      </c>
      <c r="AD124" s="1">
        <f>(Table2[[#This Row],[Day High]]/Table2[[#This Row],[Close Price]])-1</f>
        <v>6.170270774440656E-3</v>
      </c>
      <c r="AE124" s="1">
        <f>(Table2[[#This Row],[Close Price]]/Table2[[#This Row],[Current Week Low]])-1</f>
        <v>2.3318306632795327E-2</v>
      </c>
      <c r="AF124" s="1">
        <f>(Table2[[#This Row],[Current Week High]]/Table2[[#This Row],[Close Price]])-1</f>
        <v>8.7531748195555092E-3</v>
      </c>
      <c r="AG124" s="1">
        <f>(Table2[[#This Row],[Close Price]]/Table2[[#This Row],[Current Month Low]])-1</f>
        <v>2.3318306632795327E-2</v>
      </c>
      <c r="AH124" s="1">
        <f>(Table2[[#This Row],[Current Month High]]/Table2[[#This Row],[Close Price]])-1</f>
        <v>1.3072364361663924E-2</v>
      </c>
      <c r="AI124">
        <v>19.729082064601201</v>
      </c>
      <c r="AJ124">
        <v>105.936761229314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-0.01</v>
      </c>
      <c r="AM124" t="s">
        <v>3179</v>
      </c>
      <c r="AN124">
        <v>-6.08</v>
      </c>
      <c r="AO124" t="s">
        <v>3179</v>
      </c>
      <c r="AP124">
        <v>0.21466129124401501</v>
      </c>
      <c r="AQ124">
        <f>(Table2[[#This Row],[Sharpe Ratio]]-AVERAGE(Table2[Sharpe Ratio]))/_xlfn.STDEV.P(Table2[Sharpe Ratio])</f>
        <v>1.8346448180373724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95</v>
      </c>
      <c r="AT124">
        <f>_xlfn.RANK.AVG(Table2[[#This Row],[6M Return vs Nifty Z-Score]],Table2[6M Return vs Nifty Z-Score])</f>
        <v>452</v>
      </c>
      <c r="AU124">
        <f>_xlfn.RANK.AVG(Table2[[#This Row],[Sharpe Ratio Z-Score]],Table2[Sharpe Ratio Z-Score])</f>
        <v>19</v>
      </c>
      <c r="AV124">
        <f>(Table2[[#This Row],[Rank 1Y]]+Table2[[#This Row],[Rank 6M]]+Table2[[#This Row],[Rank Sharpe]])/3</f>
        <v>188.66666666666666</v>
      </c>
    </row>
    <row r="125" spans="1:48" x14ac:dyDescent="0.3">
      <c r="A125" t="s">
        <v>530</v>
      </c>
      <c r="B125" t="s">
        <v>531</v>
      </c>
      <c r="C125" t="s">
        <v>3138</v>
      </c>
      <c r="D125" t="s">
        <v>51</v>
      </c>
      <c r="E125">
        <v>38868.897845829997</v>
      </c>
      <c r="F125">
        <v>3111.7</v>
      </c>
      <c r="G125">
        <v>45.311565978691398</v>
      </c>
      <c r="H125">
        <f>(Table2[[#This Row],[1Y Return vs Nifty]]-AVERAGE(Table2[1Y Return vs Nifty]))/_xlfn.STDEV.P(Table2[1Y Return vs Nifty])</f>
        <v>0.45114623698750855</v>
      </c>
      <c r="I125">
        <v>-7.7031292424270399</v>
      </c>
      <c r="J125">
        <f>(Table2[[#This Row],[1M Return vs Nifty]]-AVERAGE(Table2[1M Return vs Nifty]))/_xlfn.STDEV.P(Table2[1M Return vs Nifty])</f>
        <v>-0.73905124342280248</v>
      </c>
      <c r="K125">
        <v>21.142577677164901</v>
      </c>
      <c r="L125">
        <f>(Table2[[#This Row],[6M Return vs Nifty]]-AVERAGE(Table2[6M Return vs Nifty]))/_xlfn.STDEV.P(Table2[6M Return vs Nifty])</f>
        <v>0.51999288727699788</v>
      </c>
      <c r="M125">
        <v>2.2092212526856199</v>
      </c>
      <c r="N125">
        <f>(Table2[[#This Row],[1W Return vs Nifty]]-AVERAGE(Table2[1W Return vs Nifty]))/_xlfn.STDEV.P(Table2[1W Return vs Nifty])</f>
        <v>-0.23600166047435814</v>
      </c>
      <c r="O125">
        <v>3092.56</v>
      </c>
      <c r="P125">
        <v>3087.16472121892</v>
      </c>
      <c r="Q125">
        <v>2625.7347762238301</v>
      </c>
      <c r="R125">
        <v>55.4085006003844</v>
      </c>
      <c r="S125" s="1">
        <f>(Table2[[#This Row],[Close Price]]-Table2[[#This Row],[20D EMA]])/Table2[[#This Row],[20D EMA]]</f>
        <v>6.1890472618154127E-3</v>
      </c>
      <c r="T125" s="1">
        <f>(Table2[[#This Row],[Close Price]]-Table2[[#This Row],[50D EMA]])/Table2[[#This Row],[50D EMA]]</f>
        <v>7.947512036673059E-3</v>
      </c>
      <c r="U125" s="1">
        <f>(Table2[[#This Row],[Close Price]]-Table2[[#This Row],[200D EMA]])/Table2[[#This Row],[200D EMA]]</f>
        <v>0.18507780305025895</v>
      </c>
      <c r="V125">
        <v>0.61506100796758401</v>
      </c>
      <c r="W125">
        <v>3001.35</v>
      </c>
      <c r="X125">
        <v>3125.35</v>
      </c>
      <c r="Y125">
        <v>2965.15</v>
      </c>
      <c r="Z125">
        <v>3125.35</v>
      </c>
      <c r="AA125">
        <v>2965.15</v>
      </c>
      <c r="AB125">
        <v>3127.95</v>
      </c>
      <c r="AC125" s="1">
        <f>(Table2[[#This Row],[Close Price]]/Table2[[#This Row],[Day Low]])-1</f>
        <v>3.676678827860802E-2</v>
      </c>
      <c r="AD125" s="1">
        <f>(Table2[[#This Row],[Day High]]/Table2[[#This Row],[Close Price]])-1</f>
        <v>4.386669666099019E-3</v>
      </c>
      <c r="AE125" s="1">
        <f>(Table2[[#This Row],[Close Price]]/Table2[[#This Row],[Current Week Low]])-1</f>
        <v>4.9424143803854736E-2</v>
      </c>
      <c r="AF125" s="1">
        <f>(Table2[[#This Row],[Current Week High]]/Table2[[#This Row],[Close Price]])-1</f>
        <v>4.386669666099019E-3</v>
      </c>
      <c r="AG125" s="1">
        <f>(Table2[[#This Row],[Close Price]]/Table2[[#This Row],[Current Month Low]])-1</f>
        <v>4.9424143803854736E-2</v>
      </c>
      <c r="AH125" s="1">
        <f>(Table2[[#This Row],[Current Month High]]/Table2[[#This Row],[Close Price]])-1</f>
        <v>5.2222257929748217E-3</v>
      </c>
      <c r="AI125">
        <v>11.996657775492499</v>
      </c>
      <c r="AJ125">
        <v>74.471544715447095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0.04</v>
      </c>
      <c r="AM125" t="s">
        <v>3180</v>
      </c>
      <c r="AN125">
        <v>-2.75</v>
      </c>
      <c r="AO125" t="s">
        <v>3179</v>
      </c>
      <c r="AP125">
        <v>9.4823526235228994E-2</v>
      </c>
      <c r="AQ125">
        <f>(Table2[[#This Row],[Sharpe Ratio]]-AVERAGE(Table2[Sharpe Ratio]))/_xlfn.STDEV.P(Table2[Sharpe Ratio])</f>
        <v>0.40048250931535034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0.39656872968269619</v>
      </c>
      <c r="AS125">
        <f>_xlfn.RANK.AVG(Table2[[#This Row],[1Y Return vs Nifty Z-Score]],Table2[1Y Return vs Nifty Z-Score])</f>
        <v>174</v>
      </c>
      <c r="AT125">
        <f>_xlfn.RANK.AVG(Table2[[#This Row],[6M Return vs Nifty Z-Score]],Table2[6M Return vs Nifty Z-Score])</f>
        <v>155</v>
      </c>
      <c r="AU125">
        <f>_xlfn.RANK.AVG(Table2[[#This Row],[Sharpe Ratio Z-Score]],Table2[Sharpe Ratio Z-Score])</f>
        <v>237</v>
      </c>
      <c r="AV125">
        <f>(Table2[[#This Row],[Rank 1Y]]+Table2[[#This Row],[Rank 6M]]+Table2[[#This Row],[Rank Sharpe]])/3</f>
        <v>188.66666666666666</v>
      </c>
    </row>
    <row r="126" spans="1:48" x14ac:dyDescent="0.3">
      <c r="A126" t="s">
        <v>949</v>
      </c>
      <c r="B126" t="s">
        <v>950</v>
      </c>
      <c r="C126" t="s">
        <v>3140</v>
      </c>
      <c r="D126" t="s">
        <v>545</v>
      </c>
      <c r="E126">
        <v>15496.5834561299</v>
      </c>
      <c r="F126">
        <v>559.04999999999995</v>
      </c>
      <c r="G126">
        <v>55.481685266734203</v>
      </c>
      <c r="H126">
        <f>(Table2[[#This Row],[1Y Return vs Nifty]]-AVERAGE(Table2[1Y Return vs Nifty]))/_xlfn.STDEV.P(Table2[1Y Return vs Nifty])</f>
        <v>0.63414534205458073</v>
      </c>
      <c r="I126">
        <v>-8.1740125469708698</v>
      </c>
      <c r="J126">
        <f>(Table2[[#This Row],[1M Return vs Nifty]]-AVERAGE(Table2[1M Return vs Nifty]))/_xlfn.STDEV.P(Table2[1M Return vs Nifty])</f>
        <v>-0.79122615341118163</v>
      </c>
      <c r="K126">
        <v>-2.4676347868509798</v>
      </c>
      <c r="L126">
        <f>(Table2[[#This Row],[6M Return vs Nifty]]-AVERAGE(Table2[6M Return vs Nifty]))/_xlfn.STDEV.P(Table2[6M Return vs Nifty])</f>
        <v>-0.28712023597608732</v>
      </c>
      <c r="M126">
        <v>3.6906728665283901</v>
      </c>
      <c r="N126">
        <f>(Table2[[#This Row],[1W Return vs Nifty]]-AVERAGE(Table2[1W Return vs Nifty]))/_xlfn.STDEV.P(Table2[1W Return vs Nifty])</f>
        <v>0.10683000723648706</v>
      </c>
      <c r="O126">
        <v>570.41999999999996</v>
      </c>
      <c r="P126">
        <v>587.58011238952497</v>
      </c>
      <c r="Q126">
        <v>528.55660253417705</v>
      </c>
      <c r="R126">
        <v>46.7143975731301</v>
      </c>
      <c r="S126" s="1">
        <f>(Table2[[#This Row],[Close Price]]-Table2[[#This Row],[20D EMA]])/Table2[[#This Row],[20D EMA]]</f>
        <v>-1.9932681182286745E-2</v>
      </c>
      <c r="T126" s="1">
        <f>(Table2[[#This Row],[Close Price]]-Table2[[#This Row],[50D EMA]])/Table2[[#This Row],[50D EMA]]</f>
        <v>-4.8555272358523131E-2</v>
      </c>
      <c r="U126" s="1">
        <f>(Table2[[#This Row],[Close Price]]-Table2[[#This Row],[200D EMA]])/Table2[[#This Row],[200D EMA]]</f>
        <v>5.769182963493711E-2</v>
      </c>
      <c r="V126">
        <v>0.481251907225343</v>
      </c>
      <c r="W126">
        <v>546.20000000000005</v>
      </c>
      <c r="X126">
        <v>564.70000000000005</v>
      </c>
      <c r="Y126">
        <v>546.20000000000005</v>
      </c>
      <c r="Z126">
        <v>577.35</v>
      </c>
      <c r="AA126">
        <v>546.20000000000005</v>
      </c>
      <c r="AB126">
        <v>577.35</v>
      </c>
      <c r="AC126" s="1">
        <f>(Table2[[#This Row],[Close Price]]/Table2[[#This Row],[Day Low]])-1</f>
        <v>2.3526180886122239E-2</v>
      </c>
      <c r="AD126" s="1">
        <f>(Table2[[#This Row],[Day High]]/Table2[[#This Row],[Close Price]])-1</f>
        <v>1.0106430551829249E-2</v>
      </c>
      <c r="AE126" s="1">
        <f>(Table2[[#This Row],[Close Price]]/Table2[[#This Row],[Current Week Low]])-1</f>
        <v>2.3526180886122239E-2</v>
      </c>
      <c r="AF126" s="1">
        <f>(Table2[[#This Row],[Current Week High]]/Table2[[#This Row],[Close Price]])-1</f>
        <v>3.2734102495304729E-2</v>
      </c>
      <c r="AG126" s="1">
        <f>(Table2[[#This Row],[Close Price]]/Table2[[#This Row],[Current Month Low]])-1</f>
        <v>2.3526180886122239E-2</v>
      </c>
      <c r="AH126" s="1">
        <f>(Table2[[#This Row],[Current Month High]]/Table2[[#This Row],[Close Price]])-1</f>
        <v>3.2734102495304729E-2</v>
      </c>
      <c r="AI126">
        <v>29.505410965029899</v>
      </c>
      <c r="AJ126">
        <v>87.537739013753693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-0.09</v>
      </c>
      <c r="AM126" t="s">
        <v>3179</v>
      </c>
      <c r="AN126">
        <v>-6.01</v>
      </c>
      <c r="AO126" t="s">
        <v>3179</v>
      </c>
      <c r="AP126">
        <v>0.22579718878403299</v>
      </c>
      <c r="AQ126">
        <f>(Table2[[#This Row],[Sharpe Ratio]]-AVERAGE(Table2[Sharpe Ratio]))/_xlfn.STDEV.P(Table2[Sharpe Ratio])</f>
        <v>1.9679140301635596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137</v>
      </c>
      <c r="AT126">
        <f>_xlfn.RANK.AVG(Table2[[#This Row],[6M Return vs Nifty Z-Score]],Table2[6M Return vs Nifty Z-Score])</f>
        <v>413</v>
      </c>
      <c r="AU126">
        <f>_xlfn.RANK.AVG(Table2[[#This Row],[Sharpe Ratio Z-Score]],Table2[Sharpe Ratio Z-Score])</f>
        <v>16</v>
      </c>
      <c r="AV126">
        <f>(Table2[[#This Row],[Rank 1Y]]+Table2[[#This Row],[Rank 6M]]+Table2[[#This Row],[Rank Sharpe]])/3</f>
        <v>188.66666666666666</v>
      </c>
    </row>
    <row r="127" spans="1:48" x14ac:dyDescent="0.3">
      <c r="A127" t="s">
        <v>1114</v>
      </c>
      <c r="B127" t="s">
        <v>1115</v>
      </c>
      <c r="C127" t="s">
        <v>3142</v>
      </c>
      <c r="D127" t="s">
        <v>75</v>
      </c>
      <c r="E127">
        <v>11170.244610045</v>
      </c>
      <c r="F127">
        <v>361.2</v>
      </c>
      <c r="G127">
        <v>42.050671306079501</v>
      </c>
      <c r="H127">
        <f>(Table2[[#This Row],[1Y Return vs Nifty]]-AVERAGE(Table2[1Y Return vs Nifty]))/_xlfn.STDEV.P(Table2[1Y Return vs Nifty])</f>
        <v>0.39247034638044759</v>
      </c>
      <c r="I127">
        <v>2.3932235300521598</v>
      </c>
      <c r="J127">
        <f>(Table2[[#This Row],[1M Return vs Nifty]]-AVERAGE(Table2[1M Return vs Nifty]))/_xlfn.STDEV.P(Table2[1M Return vs Nifty])</f>
        <v>0.37964693940052147</v>
      </c>
      <c r="K127">
        <v>59.028705584437098</v>
      </c>
      <c r="L127">
        <f>(Table2[[#This Row],[6M Return vs Nifty]]-AVERAGE(Table2[6M Return vs Nifty]))/_xlfn.STDEV.P(Table2[6M Return vs Nifty])</f>
        <v>1.8151269768074754</v>
      </c>
      <c r="M127">
        <v>2.2694839932178299</v>
      </c>
      <c r="N127">
        <f>(Table2[[#This Row],[1W Return vs Nifty]]-AVERAGE(Table2[1W Return vs Nifty]))/_xlfn.STDEV.P(Table2[1W Return vs Nifty])</f>
        <v>-0.22205589562828723</v>
      </c>
      <c r="O127">
        <v>361.12</v>
      </c>
      <c r="P127">
        <v>357.23535993777398</v>
      </c>
      <c r="Q127">
        <v>302.62285963863701</v>
      </c>
      <c r="R127">
        <v>48.356845234164602</v>
      </c>
      <c r="S127" s="1">
        <f>(Table2[[#This Row],[Close Price]]-Table2[[#This Row],[20D EMA]])/Table2[[#This Row],[20D EMA]]</f>
        <v>2.2153300841821024E-4</v>
      </c>
      <c r="T127" s="1">
        <f>(Table2[[#This Row],[Close Price]]-Table2[[#This Row],[50D EMA]])/Table2[[#This Row],[50D EMA]]</f>
        <v>1.1098117674903743E-2</v>
      </c>
      <c r="U127" s="1">
        <f>(Table2[[#This Row],[Close Price]]-Table2[[#This Row],[200D EMA]])/Table2[[#This Row],[200D EMA]]</f>
        <v>0.19356482332930877</v>
      </c>
      <c r="V127">
        <v>0.54016589546518301</v>
      </c>
      <c r="W127">
        <v>360</v>
      </c>
      <c r="X127">
        <v>363.9</v>
      </c>
      <c r="Y127">
        <v>358.5</v>
      </c>
      <c r="Z127">
        <v>363.9</v>
      </c>
      <c r="AA127">
        <v>358.5</v>
      </c>
      <c r="AB127">
        <v>366</v>
      </c>
      <c r="AC127" s="1">
        <f>(Table2[[#This Row],[Close Price]]/Table2[[#This Row],[Day Low]])-1</f>
        <v>3.3333333333334103E-3</v>
      </c>
      <c r="AD127" s="1">
        <f>(Table2[[#This Row],[Day High]]/Table2[[#This Row],[Close Price]])-1</f>
        <v>7.475083056478482E-3</v>
      </c>
      <c r="AE127" s="1">
        <f>(Table2[[#This Row],[Close Price]]/Table2[[#This Row],[Current Week Low]])-1</f>
        <v>7.5313807531380839E-3</v>
      </c>
      <c r="AF127" s="1">
        <f>(Table2[[#This Row],[Current Week High]]/Table2[[#This Row],[Close Price]])-1</f>
        <v>7.475083056478482E-3</v>
      </c>
      <c r="AG127" s="1">
        <f>(Table2[[#This Row],[Close Price]]/Table2[[#This Row],[Current Month Low]])-1</f>
        <v>7.5313807531380839E-3</v>
      </c>
      <c r="AH127" s="1">
        <f>(Table2[[#This Row],[Current Month High]]/Table2[[#This Row],[Close Price]])-1</f>
        <v>1.3289036544850585E-2</v>
      </c>
      <c r="AI127">
        <v>6.58914728682171</v>
      </c>
      <c r="AJ127">
        <v>109.33062880324501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0.04</v>
      </c>
      <c r="AM127" t="s">
        <v>3180</v>
      </c>
      <c r="AN127">
        <v>-0.43</v>
      </c>
      <c r="AO127" t="s">
        <v>3179</v>
      </c>
      <c r="AP127">
        <v>6.3426819894680006E-2</v>
      </c>
      <c r="AQ127">
        <f>(Table2[[#This Row],[Sharpe Ratio]]-AVERAGE(Table2[Sharpe Ratio]))/_xlfn.STDEV.P(Table2[Sharpe Ratio])</f>
        <v>2.4741415943592106E-2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2.3899297829037494</v>
      </c>
      <c r="AS127">
        <f>_xlfn.RANK.AVG(Table2[[#This Row],[1Y Return vs Nifty Z-Score]],Table2[1Y Return vs Nifty Z-Score])</f>
        <v>190</v>
      </c>
      <c r="AT127">
        <f>_xlfn.RANK.AVG(Table2[[#This Row],[6M Return vs Nifty Z-Score]],Table2[6M Return vs Nifty Z-Score])</f>
        <v>35</v>
      </c>
      <c r="AU127">
        <f>_xlfn.RANK.AVG(Table2[[#This Row],[Sharpe Ratio Z-Score]],Table2[Sharpe Ratio Z-Score])</f>
        <v>342</v>
      </c>
      <c r="AV127">
        <f>(Table2[[#This Row],[Rank 1Y]]+Table2[[#This Row],[Rank 6M]]+Table2[[#This Row],[Rank Sharpe]])/3</f>
        <v>189</v>
      </c>
    </row>
    <row r="128" spans="1:48" x14ac:dyDescent="0.3">
      <c r="A128" t="s">
        <v>1481</v>
      </c>
      <c r="B128" t="s">
        <v>1482</v>
      </c>
      <c r="C128" t="s">
        <v>3142</v>
      </c>
      <c r="D128" t="s">
        <v>75</v>
      </c>
      <c r="E128">
        <v>7007.5359357999996</v>
      </c>
      <c r="F128">
        <v>342.05</v>
      </c>
      <c r="G128">
        <v>38.655524628563803</v>
      </c>
      <c r="H128">
        <f>(Table2[[#This Row],[1Y Return vs Nifty]]-AVERAGE(Table2[1Y Return vs Nifty]))/_xlfn.STDEV.P(Table2[1Y Return vs Nifty])</f>
        <v>0.33137875188093174</v>
      </c>
      <c r="I128">
        <v>16.447597769651601</v>
      </c>
      <c r="J128">
        <f>(Table2[[#This Row],[1M Return vs Nifty]]-AVERAGE(Table2[1M Return vs Nifty]))/_xlfn.STDEV.P(Table2[1M Return vs Nifty])</f>
        <v>1.9369026412234367</v>
      </c>
      <c r="K128">
        <v>46.069163246008699</v>
      </c>
      <c r="L128">
        <f>(Table2[[#This Row],[6M Return vs Nifty]]-AVERAGE(Table2[6M Return vs Nifty]))/_xlfn.STDEV.P(Table2[6M Return vs Nifty])</f>
        <v>1.3721061141768975</v>
      </c>
      <c r="M128">
        <v>2.28980256998502</v>
      </c>
      <c r="N128">
        <f>(Table2[[#This Row],[1W Return vs Nifty]]-AVERAGE(Table2[1W Return vs Nifty]))/_xlfn.STDEV.P(Table2[1W Return vs Nifty])</f>
        <v>-0.21735385102992352</v>
      </c>
      <c r="O128">
        <v>331.61</v>
      </c>
      <c r="P128">
        <v>317.74373797387301</v>
      </c>
      <c r="Q128">
        <v>275.49175912307697</v>
      </c>
      <c r="R128">
        <v>58.768878889690498</v>
      </c>
      <c r="S128" s="1">
        <f>(Table2[[#This Row],[Close Price]]-Table2[[#This Row],[20D EMA]])/Table2[[#This Row],[20D EMA]]</f>
        <v>3.1482765899701448E-2</v>
      </c>
      <c r="T128" s="1">
        <f>(Table2[[#This Row],[Close Price]]-Table2[[#This Row],[50D EMA]])/Table2[[#This Row],[50D EMA]]</f>
        <v>7.6496431310081783E-2</v>
      </c>
      <c r="U128" s="1">
        <f>(Table2[[#This Row],[Close Price]]-Table2[[#This Row],[200D EMA]])/Table2[[#This Row],[200D EMA]]</f>
        <v>0.24159793777057373</v>
      </c>
      <c r="V128">
        <v>1.4493119552761</v>
      </c>
      <c r="W128">
        <v>340.7</v>
      </c>
      <c r="X128">
        <v>345.6</v>
      </c>
      <c r="Y128">
        <v>340.7</v>
      </c>
      <c r="Z128">
        <v>347.1</v>
      </c>
      <c r="AA128">
        <v>340.7</v>
      </c>
      <c r="AB128">
        <v>348</v>
      </c>
      <c r="AC128" s="1">
        <f>(Table2[[#This Row],[Close Price]]/Table2[[#This Row],[Day Low]])-1</f>
        <v>3.9624302905783004E-3</v>
      </c>
      <c r="AD128" s="1">
        <f>(Table2[[#This Row],[Day High]]/Table2[[#This Row],[Close Price]])-1</f>
        <v>1.0378599619938589E-2</v>
      </c>
      <c r="AE128" s="1">
        <f>(Table2[[#This Row],[Close Price]]/Table2[[#This Row],[Current Week Low]])-1</f>
        <v>3.9624302905783004E-3</v>
      </c>
      <c r="AF128" s="1">
        <f>(Table2[[#This Row],[Current Week High]]/Table2[[#This Row],[Close Price]])-1</f>
        <v>1.4763923403011248E-2</v>
      </c>
      <c r="AG128" s="1">
        <f>(Table2[[#This Row],[Close Price]]/Table2[[#This Row],[Current Month Low]])-1</f>
        <v>3.9624302905783004E-3</v>
      </c>
      <c r="AH128" s="1">
        <f>(Table2[[#This Row],[Current Month High]]/Table2[[#This Row],[Close Price]])-1</f>
        <v>1.7395117672854843E-2</v>
      </c>
      <c r="AI128">
        <v>10.802514252302201</v>
      </c>
      <c r="AJ128">
        <v>87.939560439560395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7.0000000000000007E-2</v>
      </c>
      <c r="AM128" t="s">
        <v>3180</v>
      </c>
      <c r="AN128">
        <v>3.1</v>
      </c>
      <c r="AO128" t="s">
        <v>3180</v>
      </c>
      <c r="AP128">
        <v>7.5758978165590005E-2</v>
      </c>
      <c r="AQ128">
        <f>(Table2[[#This Row],[Sharpe Ratio]]-AVERAGE(Table2[Sharpe Ratio]))/_xlfn.STDEV.P(Table2[Sharpe Ratio])</f>
        <v>0.17232691685840787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3.5953605731097507</v>
      </c>
      <c r="AS128">
        <f>_xlfn.RANK.AVG(Table2[[#This Row],[1Y Return vs Nifty Z-Score]],Table2[1Y Return vs Nifty Z-Score])</f>
        <v>205</v>
      </c>
      <c r="AT128">
        <f>_xlfn.RANK.AVG(Table2[[#This Row],[6M Return vs Nifty Z-Score]],Table2[6M Return vs Nifty Z-Score])</f>
        <v>66</v>
      </c>
      <c r="AU128">
        <f>_xlfn.RANK.AVG(Table2[[#This Row],[Sharpe Ratio Z-Score]],Table2[Sharpe Ratio Z-Score])</f>
        <v>298</v>
      </c>
      <c r="AV128">
        <f>(Table2[[#This Row],[Rank 1Y]]+Table2[[#This Row],[Rank 6M]]+Table2[[#This Row],[Rank Sharpe]])/3</f>
        <v>189.66666666666666</v>
      </c>
    </row>
    <row r="129" spans="1:48" x14ac:dyDescent="0.3">
      <c r="A129" t="s">
        <v>706</v>
      </c>
      <c r="B129" t="s">
        <v>707</v>
      </c>
      <c r="C129" t="s">
        <v>3138</v>
      </c>
      <c r="D129" t="s">
        <v>51</v>
      </c>
      <c r="E129">
        <v>25468.527964649998</v>
      </c>
      <c r="F129">
        <v>1421.95</v>
      </c>
      <c r="G129">
        <v>64.1391840078184</v>
      </c>
      <c r="H129">
        <f>(Table2[[#This Row],[1Y Return vs Nifty]]-AVERAGE(Table2[1Y Return vs Nifty]))/_xlfn.STDEV.P(Table2[1Y Return vs Nifty])</f>
        <v>0.78992665364651249</v>
      </c>
      <c r="I129">
        <v>6.0425380725893403</v>
      </c>
      <c r="J129">
        <f>(Table2[[#This Row],[1M Return vs Nifty]]-AVERAGE(Table2[1M Return vs Nifty]))/_xlfn.STDEV.P(Table2[1M Return vs Nifty])</f>
        <v>0.78399904944318621</v>
      </c>
      <c r="K129">
        <v>32.218524230622897</v>
      </c>
      <c r="L129">
        <f>(Table2[[#This Row],[6M Return vs Nifty]]-AVERAGE(Table2[6M Return vs Nifty]))/_xlfn.STDEV.P(Table2[6M Return vs Nifty])</f>
        <v>0.89862318674467134</v>
      </c>
      <c r="M129">
        <v>7.0718209073356997</v>
      </c>
      <c r="N129">
        <f>(Table2[[#This Row],[1W Return vs Nifty]]-AVERAGE(Table2[1W Return vs Nifty]))/_xlfn.STDEV.P(Table2[1W Return vs Nifty])</f>
        <v>0.88928190156494502</v>
      </c>
      <c r="O129">
        <v>1390.52</v>
      </c>
      <c r="P129">
        <v>1402.87169573596</v>
      </c>
      <c r="Q129">
        <v>1214.3888141638599</v>
      </c>
      <c r="R129">
        <v>61.7511390189037</v>
      </c>
      <c r="S129" s="1">
        <f>(Table2[[#This Row],[Close Price]]-Table2[[#This Row],[20D EMA]])/Table2[[#This Row],[20D EMA]]</f>
        <v>2.2603054972240647E-2</v>
      </c>
      <c r="T129" s="1">
        <f>(Table2[[#This Row],[Close Price]]-Table2[[#This Row],[50D EMA]])/Table2[[#This Row],[50D EMA]]</f>
        <v>1.3599464813516969E-2</v>
      </c>
      <c r="U129" s="1">
        <f>(Table2[[#This Row],[Close Price]]-Table2[[#This Row],[200D EMA]])/Table2[[#This Row],[200D EMA]]</f>
        <v>0.17091822933090148</v>
      </c>
      <c r="V129">
        <v>0.39611581199134399</v>
      </c>
      <c r="W129">
        <v>1402.7</v>
      </c>
      <c r="X129">
        <v>1428</v>
      </c>
      <c r="Y129">
        <v>1396.05</v>
      </c>
      <c r="Z129">
        <v>1431.95</v>
      </c>
      <c r="AA129">
        <v>1396.05</v>
      </c>
      <c r="AB129">
        <v>1439.8</v>
      </c>
      <c r="AC129" s="1">
        <f>(Table2[[#This Row],[Close Price]]/Table2[[#This Row],[Day Low]])-1</f>
        <v>1.3723533185998393E-2</v>
      </c>
      <c r="AD129" s="1">
        <f>(Table2[[#This Row],[Day High]]/Table2[[#This Row],[Close Price]])-1</f>
        <v>4.2547206301206675E-3</v>
      </c>
      <c r="AE129" s="1">
        <f>(Table2[[#This Row],[Close Price]]/Table2[[#This Row],[Current Week Low]])-1</f>
        <v>1.8552344113749619E-2</v>
      </c>
      <c r="AF129" s="1">
        <f>(Table2[[#This Row],[Current Week High]]/Table2[[#This Row],[Close Price]])-1</f>
        <v>7.0325960828439005E-3</v>
      </c>
      <c r="AG129" s="1">
        <f>(Table2[[#This Row],[Close Price]]/Table2[[#This Row],[Current Month Low]])-1</f>
        <v>1.8552344113749619E-2</v>
      </c>
      <c r="AH129" s="1">
        <f>(Table2[[#This Row],[Current Month High]]/Table2[[#This Row],[Close Price]])-1</f>
        <v>1.2553184007876528E-2</v>
      </c>
      <c r="AI129">
        <v>15.2642497978128</v>
      </c>
      <c r="AJ129">
        <v>95.028116856398299</v>
      </c>
      <c r="AK129" t="str">
        <f>IF(AND(Table2[[#This Row],[20D EMA]]&gt;Table2[[#This Row],[50D EMA]],Table2[[#This Row],[50D EMA]]&gt;Table2[[#This Row],[200D EMA]]),"Uptrend","Downtrend/NoTrend")</f>
        <v>Downtrend/NoTrend</v>
      </c>
      <c r="AL129">
        <v>-0.04</v>
      </c>
      <c r="AM129" t="s">
        <v>3179</v>
      </c>
      <c r="AN129">
        <v>1.67</v>
      </c>
      <c r="AO129" t="s">
        <v>3180</v>
      </c>
      <c r="AP129">
        <v>5.9645266915507998E-2</v>
      </c>
      <c r="AQ129">
        <f>(Table2[[#This Row],[Sharpe Ratio]]-AVERAGE(Table2[Sharpe Ratio]))/_xlfn.STDEV.P(Table2[Sharpe Ratio])</f>
        <v>-2.0514441012404606E-2</v>
      </c>
      <c r="AR1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9">
        <f>_xlfn.RANK.AVG(Table2[[#This Row],[1Y Return vs Nifty Z-Score]],Table2[1Y Return vs Nifty Z-Score])</f>
        <v>118</v>
      </c>
      <c r="AT129">
        <f>_xlfn.RANK.AVG(Table2[[#This Row],[6M Return vs Nifty Z-Score]],Table2[6M Return vs Nifty Z-Score])</f>
        <v>103</v>
      </c>
      <c r="AU129">
        <f>_xlfn.RANK.AVG(Table2[[#This Row],[Sharpe Ratio Z-Score]],Table2[Sharpe Ratio Z-Score])</f>
        <v>353</v>
      </c>
      <c r="AV129">
        <f>(Table2[[#This Row],[Rank 1Y]]+Table2[[#This Row],[Rank 6M]]+Table2[[#This Row],[Rank Sharpe]])/3</f>
        <v>191.33333333333334</v>
      </c>
    </row>
    <row r="130" spans="1:48" x14ac:dyDescent="0.3">
      <c r="A130" t="s">
        <v>926</v>
      </c>
      <c r="B130" t="s">
        <v>927</v>
      </c>
      <c r="C130" t="s">
        <v>3145</v>
      </c>
      <c r="D130" t="s">
        <v>766</v>
      </c>
      <c r="E130">
        <v>16077.354423839901</v>
      </c>
      <c r="F130">
        <v>1193.8</v>
      </c>
      <c r="G130">
        <v>24.907747276104701</v>
      </c>
      <c r="H130">
        <f>(Table2[[#This Row],[1Y Return vs Nifty]]-AVERAGE(Table2[1Y Return vs Nifty]))/_xlfn.STDEV.P(Table2[1Y Return vs Nifty])</f>
        <v>8.4003978694221312E-2</v>
      </c>
      <c r="I130">
        <v>6.5346116675982699</v>
      </c>
      <c r="J130">
        <f>(Table2[[#This Row],[1M Return vs Nifty]]-AVERAGE(Table2[1M Return vs Nifty]))/_xlfn.STDEV.P(Table2[1M Return vs Nifty])</f>
        <v>0.83852189040931635</v>
      </c>
      <c r="K130">
        <v>7.7075019730834402</v>
      </c>
      <c r="L130">
        <f>(Table2[[#This Row],[6M Return vs Nifty]]-AVERAGE(Table2[6M Return vs Nifty]))/_xlfn.STDEV.P(Table2[6M Return vs Nifty])</f>
        <v>6.0715956618728459E-2</v>
      </c>
      <c r="M130">
        <v>2.82425632529517</v>
      </c>
      <c r="N130">
        <f>(Table2[[#This Row],[1W Return vs Nifty]]-AVERAGE(Table2[1W Return vs Nifty]))/_xlfn.STDEV.P(Table2[1W Return vs Nifty])</f>
        <v>-9.3672678769410461E-2</v>
      </c>
      <c r="O130">
        <v>1179.96</v>
      </c>
      <c r="P130">
        <v>1240.9917507474499</v>
      </c>
      <c r="Q130">
        <v>1208.4590116403001</v>
      </c>
      <c r="R130">
        <v>54.185253189047998</v>
      </c>
      <c r="S130" s="1">
        <f>(Table2[[#This Row],[Close Price]]-Table2[[#This Row],[20D EMA]])/Table2[[#This Row],[20D EMA]]</f>
        <v>1.172921115970026E-2</v>
      </c>
      <c r="T130" s="1">
        <f>(Table2[[#This Row],[Close Price]]-Table2[[#This Row],[50D EMA]])/Table2[[#This Row],[50D EMA]]</f>
        <v>-3.8027449190557769E-2</v>
      </c>
      <c r="U130" s="1">
        <f>(Table2[[#This Row],[Close Price]]-Table2[[#This Row],[200D EMA]])/Table2[[#This Row],[200D EMA]]</f>
        <v>-1.2130334168639085E-2</v>
      </c>
      <c r="V130">
        <v>1.26785930958521</v>
      </c>
      <c r="W130">
        <v>1161.0999999999999</v>
      </c>
      <c r="X130">
        <v>1204.95</v>
      </c>
      <c r="Y130">
        <v>1161.0999999999999</v>
      </c>
      <c r="Z130">
        <v>1235.5</v>
      </c>
      <c r="AA130">
        <v>1161.0999999999999</v>
      </c>
      <c r="AB130">
        <v>1249.9000000000001</v>
      </c>
      <c r="AC130" s="1">
        <f>(Table2[[#This Row],[Close Price]]/Table2[[#This Row],[Day Low]])-1</f>
        <v>2.8162948927741072E-2</v>
      </c>
      <c r="AD130" s="1">
        <f>(Table2[[#This Row],[Day High]]/Table2[[#This Row],[Close Price]])-1</f>
        <v>9.339922935165168E-3</v>
      </c>
      <c r="AE130" s="1">
        <f>(Table2[[#This Row],[Close Price]]/Table2[[#This Row],[Current Week Low]])-1</f>
        <v>2.8162948927741072E-2</v>
      </c>
      <c r="AF130" s="1">
        <f>(Table2[[#This Row],[Current Week High]]/Table2[[#This Row],[Close Price]])-1</f>
        <v>3.4930474116267485E-2</v>
      </c>
      <c r="AG130" s="1">
        <f>(Table2[[#This Row],[Close Price]]/Table2[[#This Row],[Current Month Low]])-1</f>
        <v>2.8162948927741072E-2</v>
      </c>
      <c r="AH130" s="1">
        <f>(Table2[[#This Row],[Current Month High]]/Table2[[#This Row],[Close Price]])-1</f>
        <v>4.6992796113251911E-2</v>
      </c>
      <c r="AI130">
        <v>58.900150779024898</v>
      </c>
      <c r="AJ130">
        <v>53.051282051282001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-0.14000000000000001</v>
      </c>
      <c r="AM130" t="s">
        <v>3179</v>
      </c>
      <c r="AN130">
        <v>-0.31</v>
      </c>
      <c r="AO130" t="s">
        <v>3179</v>
      </c>
      <c r="AP130">
        <v>0.23738426504688301</v>
      </c>
      <c r="AQ130">
        <f>(Table2[[#This Row],[Sharpe Ratio]]-AVERAGE(Table2[Sharpe Ratio]))/_xlfn.STDEV.P(Table2[Sharpe Ratio])</f>
        <v>2.1065827381726652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271</v>
      </c>
      <c r="AT130">
        <f>_xlfn.RANK.AVG(Table2[[#This Row],[6M Return vs Nifty Z-Score]],Table2[6M Return vs Nifty Z-Score])</f>
        <v>292</v>
      </c>
      <c r="AU130">
        <f>_xlfn.RANK.AVG(Table2[[#This Row],[Sharpe Ratio Z-Score]],Table2[Sharpe Ratio Z-Score])</f>
        <v>11</v>
      </c>
      <c r="AV130">
        <f>(Table2[[#This Row],[Rank 1Y]]+Table2[[#This Row],[Rank 6M]]+Table2[[#This Row],[Rank Sharpe]])/3</f>
        <v>191.33333333333334</v>
      </c>
    </row>
    <row r="131" spans="1:48" x14ac:dyDescent="0.3">
      <c r="A131" t="s">
        <v>1208</v>
      </c>
      <c r="B131" t="s">
        <v>1209</v>
      </c>
      <c r="C131" t="s">
        <v>3137</v>
      </c>
      <c r="D131" t="s">
        <v>946</v>
      </c>
      <c r="E131">
        <v>9707.3659102000001</v>
      </c>
      <c r="F131">
        <v>1320.2</v>
      </c>
      <c r="G131">
        <v>55.025797226398801</v>
      </c>
      <c r="H131">
        <f>(Table2[[#This Row],[1Y Return vs Nifty]]-AVERAGE(Table2[1Y Return vs Nifty]))/_xlfn.STDEV.P(Table2[1Y Return vs Nifty])</f>
        <v>0.62594218326860196</v>
      </c>
      <c r="I131">
        <v>5.2736417557146602</v>
      </c>
      <c r="J131">
        <f>(Table2[[#This Row],[1M Return vs Nifty]]-AVERAGE(Table2[1M Return vs Nifty]))/_xlfn.STDEV.P(Table2[1M Return vs Nifty])</f>
        <v>0.69880363959064051</v>
      </c>
      <c r="K131">
        <v>20.800102463869699</v>
      </c>
      <c r="L131">
        <f>(Table2[[#This Row],[6M Return vs Nifty]]-AVERAGE(Table2[6M Return vs Nifty]))/_xlfn.STDEV.P(Table2[6M Return vs Nifty])</f>
        <v>0.50828540097374075</v>
      </c>
      <c r="M131">
        <v>4.6486559002272196</v>
      </c>
      <c r="N131">
        <f>(Table2[[#This Row],[1W Return vs Nifty]]-AVERAGE(Table2[1W Return vs Nifty]))/_xlfn.STDEV.P(Table2[1W Return vs Nifty])</f>
        <v>0.32852264843571638</v>
      </c>
      <c r="O131">
        <v>1336.16</v>
      </c>
      <c r="P131">
        <v>1350.62518977382</v>
      </c>
      <c r="Q131">
        <v>1201.06648383013</v>
      </c>
      <c r="R131">
        <v>47.231325870169798</v>
      </c>
      <c r="S131" s="1">
        <f>(Table2[[#This Row],[Close Price]]-Table2[[#This Row],[20D EMA]])/Table2[[#This Row],[20D EMA]]</f>
        <v>-1.1944677284157613E-2</v>
      </c>
      <c r="T131" s="1">
        <f>(Table2[[#This Row],[Close Price]]-Table2[[#This Row],[50D EMA]])/Table2[[#This Row],[50D EMA]]</f>
        <v>-2.2526745394786444E-2</v>
      </c>
      <c r="U131" s="1">
        <f>(Table2[[#This Row],[Close Price]]-Table2[[#This Row],[200D EMA]])/Table2[[#This Row],[200D EMA]]</f>
        <v>9.9189776564208437E-2</v>
      </c>
      <c r="V131">
        <v>0.46336077642475898</v>
      </c>
      <c r="W131">
        <v>1282.25</v>
      </c>
      <c r="X131">
        <v>1322.85</v>
      </c>
      <c r="Y131">
        <v>1282.25</v>
      </c>
      <c r="Z131">
        <v>1351.3</v>
      </c>
      <c r="AA131">
        <v>1282.25</v>
      </c>
      <c r="AB131">
        <v>1370</v>
      </c>
      <c r="AC131" s="1">
        <f>(Table2[[#This Row],[Close Price]]/Table2[[#This Row],[Day Low]])-1</f>
        <v>2.9596412556053942E-2</v>
      </c>
      <c r="AD131" s="1">
        <f>(Table2[[#This Row],[Day High]]/Table2[[#This Row],[Close Price]])-1</f>
        <v>2.0072716255112866E-3</v>
      </c>
      <c r="AE131" s="1">
        <f>(Table2[[#This Row],[Close Price]]/Table2[[#This Row],[Current Week Low]])-1</f>
        <v>2.9596412556053942E-2</v>
      </c>
      <c r="AF131" s="1">
        <f>(Table2[[#This Row],[Current Week High]]/Table2[[#This Row],[Close Price]])-1</f>
        <v>2.3557036812604126E-2</v>
      </c>
      <c r="AG131" s="1">
        <f>(Table2[[#This Row],[Close Price]]/Table2[[#This Row],[Current Month Low]])-1</f>
        <v>2.9596412556053942E-2</v>
      </c>
      <c r="AH131" s="1">
        <f>(Table2[[#This Row],[Current Month High]]/Table2[[#This Row],[Close Price]])-1</f>
        <v>3.7721557339796874E-2</v>
      </c>
      <c r="AI131">
        <v>20.530980154521998</v>
      </c>
      <c r="AJ131">
        <v>86.311035845328803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-7.0000000000000007E-2</v>
      </c>
      <c r="AM131" t="s">
        <v>3179</v>
      </c>
      <c r="AN131">
        <v>-8.3000000000000007</v>
      </c>
      <c r="AO131" t="s">
        <v>3179</v>
      </c>
      <c r="AP131">
        <v>7.9954208400475998E-2</v>
      </c>
      <c r="AQ131">
        <f>(Table2[[#This Row],[Sharpe Ratio]]-AVERAGE(Table2[Sharpe Ratio]))/_xlfn.STDEV.P(Table2[Sharpe Ratio])</f>
        <v>0.22253346968291535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140</v>
      </c>
      <c r="AT131">
        <f>_xlfn.RANK.AVG(Table2[[#This Row],[6M Return vs Nifty Z-Score]],Table2[6M Return vs Nifty Z-Score])</f>
        <v>158</v>
      </c>
      <c r="AU131">
        <f>_xlfn.RANK.AVG(Table2[[#This Row],[Sharpe Ratio Z-Score]],Table2[Sharpe Ratio Z-Score])</f>
        <v>278</v>
      </c>
      <c r="AV131">
        <f>(Table2[[#This Row],[Rank 1Y]]+Table2[[#This Row],[Rank 6M]]+Table2[[#This Row],[Rank Sharpe]])/3</f>
        <v>192</v>
      </c>
    </row>
    <row r="132" spans="1:48" x14ac:dyDescent="0.3">
      <c r="A132" t="s">
        <v>289</v>
      </c>
      <c r="B132" t="s">
        <v>290</v>
      </c>
      <c r="C132" t="s">
        <v>3148</v>
      </c>
      <c r="D132" t="s">
        <v>291</v>
      </c>
      <c r="E132">
        <v>90648.412596249997</v>
      </c>
      <c r="F132">
        <v>10017.5</v>
      </c>
      <c r="G132">
        <v>53.430017537687803</v>
      </c>
      <c r="H132">
        <f>(Table2[[#This Row],[1Y Return vs Nifty]]-AVERAGE(Table2[1Y Return vs Nifty]))/_xlfn.STDEV.P(Table2[1Y Return vs Nifty])</f>
        <v>0.59722804072539071</v>
      </c>
      <c r="I132">
        <v>-5.6780132438706401</v>
      </c>
      <c r="J132">
        <f>(Table2[[#This Row],[1M Return vs Nifty]]-AVERAGE(Table2[1M Return vs Nifty]))/_xlfn.STDEV.P(Table2[1M Return vs Nifty])</f>
        <v>-0.51466391874781647</v>
      </c>
      <c r="K132">
        <v>3.2497169949797899</v>
      </c>
      <c r="L132">
        <f>(Table2[[#This Row],[6M Return vs Nifty]]-AVERAGE(Table2[6M Return vs Nifty]))/_xlfn.STDEV.P(Table2[6M Return vs Nifty])</f>
        <v>-9.1673047163067553E-2</v>
      </c>
      <c r="M132">
        <v>-2.8738067631872202</v>
      </c>
      <c r="N132">
        <f>(Table2[[#This Row],[1W Return vs Nifty]]-AVERAGE(Table2[1W Return vs Nifty]))/_xlfn.STDEV.P(Table2[1W Return vs Nifty])</f>
        <v>-1.4122958812369288</v>
      </c>
      <c r="O132">
        <v>10629.2</v>
      </c>
      <c r="P132">
        <v>10789.540738084301</v>
      </c>
      <c r="Q132">
        <v>9506.3743638759006</v>
      </c>
      <c r="R132">
        <v>33.414657138528398</v>
      </c>
      <c r="S132" s="1">
        <f>(Table2[[#This Row],[Close Price]]-Table2[[#This Row],[20D EMA]])/Table2[[#This Row],[20D EMA]]</f>
        <v>-5.7549015918413493E-2</v>
      </c>
      <c r="T132" s="1">
        <f>(Table2[[#This Row],[Close Price]]-Table2[[#This Row],[50D EMA]])/Table2[[#This Row],[50D EMA]]</f>
        <v>-7.1554550543490303E-2</v>
      </c>
      <c r="U132" s="1">
        <f>(Table2[[#This Row],[Close Price]]-Table2[[#This Row],[200D EMA]])/Table2[[#This Row],[200D EMA]]</f>
        <v>5.3766621906493624E-2</v>
      </c>
      <c r="V132">
        <v>1.0106729456060899</v>
      </c>
      <c r="W132">
        <v>9680</v>
      </c>
      <c r="X132">
        <v>10105.950000000001</v>
      </c>
      <c r="Y132">
        <v>9680</v>
      </c>
      <c r="Z132">
        <v>10370.049999999999</v>
      </c>
      <c r="AA132">
        <v>9680</v>
      </c>
      <c r="AB132">
        <v>10533.6</v>
      </c>
      <c r="AC132" s="1">
        <f>(Table2[[#This Row],[Close Price]]/Table2[[#This Row],[Day Low]])-1</f>
        <v>3.4865702479338845E-2</v>
      </c>
      <c r="AD132" s="1">
        <f>(Table2[[#This Row],[Day High]]/Table2[[#This Row],[Close Price]])-1</f>
        <v>8.8295482904916511E-3</v>
      </c>
      <c r="AE132" s="1">
        <f>(Table2[[#This Row],[Close Price]]/Table2[[#This Row],[Current Week Low]])-1</f>
        <v>3.4865702479338845E-2</v>
      </c>
      <c r="AF132" s="1">
        <f>(Table2[[#This Row],[Current Week High]]/Table2[[#This Row],[Close Price]])-1</f>
        <v>3.5193411529822693E-2</v>
      </c>
      <c r="AG132" s="1">
        <f>(Table2[[#This Row],[Close Price]]/Table2[[#This Row],[Current Month Low]])-1</f>
        <v>3.4865702479338845E-2</v>
      </c>
      <c r="AH132" s="1">
        <f>(Table2[[#This Row],[Current Month High]]/Table2[[#This Row],[Close Price]])-1</f>
        <v>5.1519840279510953E-2</v>
      </c>
      <c r="AI132">
        <v>32.747691539805302</v>
      </c>
      <c r="AJ132">
        <v>80.477610326904497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0.01</v>
      </c>
      <c r="AM132" t="s">
        <v>3180</v>
      </c>
      <c r="AN132">
        <v>-12.29</v>
      </c>
      <c r="AO132" t="s">
        <v>3179</v>
      </c>
      <c r="AP132">
        <v>0.15761883122832199</v>
      </c>
      <c r="AQ132">
        <f>(Table2[[#This Row],[Sharpe Ratio]]-AVERAGE(Table2[Sharpe Ratio]))/_xlfn.STDEV.P(Table2[Sharpe Ratio])</f>
        <v>1.1519873423635556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147</v>
      </c>
      <c r="AT132">
        <f>_xlfn.RANK.AVG(Table2[[#This Row],[6M Return vs Nifty Z-Score]],Table2[6M Return vs Nifty Z-Score])</f>
        <v>343</v>
      </c>
      <c r="AU132">
        <f>_xlfn.RANK.AVG(Table2[[#This Row],[Sharpe Ratio Z-Score]],Table2[Sharpe Ratio Z-Score])</f>
        <v>89</v>
      </c>
      <c r="AV132">
        <f>(Table2[[#This Row],[Rank 1Y]]+Table2[[#This Row],[Rank 6M]]+Table2[[#This Row],[Rank Sharpe]])/3</f>
        <v>193</v>
      </c>
    </row>
    <row r="133" spans="1:48" x14ac:dyDescent="0.3">
      <c r="A133" t="s">
        <v>1677</v>
      </c>
      <c r="B133" t="s">
        <v>1678</v>
      </c>
      <c r="C133" t="s">
        <v>3140</v>
      </c>
      <c r="D133" t="s">
        <v>196</v>
      </c>
      <c r="E133">
        <v>5255.9055884999998</v>
      </c>
      <c r="F133">
        <v>734.9</v>
      </c>
      <c r="G133">
        <v>30.301869304977799</v>
      </c>
      <c r="H133">
        <f>(Table2[[#This Row],[1Y Return vs Nifty]]-AVERAGE(Table2[1Y Return vs Nifty]))/_xlfn.STDEV.P(Table2[1Y Return vs Nifty])</f>
        <v>0.18106473835187162</v>
      </c>
      <c r="I133">
        <v>-2.7624074959461599E-2</v>
      </c>
      <c r="J133">
        <f>(Table2[[#This Row],[1M Return vs Nifty]]-AVERAGE(Table2[1M Return vs Nifty]))/_xlfn.STDEV.P(Table2[1M Return vs Nifty])</f>
        <v>0.11141167884180309</v>
      </c>
      <c r="K133">
        <v>12.764865955852599</v>
      </c>
      <c r="L133">
        <f>(Table2[[#This Row],[6M Return vs Nifty]]-AVERAGE(Table2[6M Return vs Nifty]))/_xlfn.STDEV.P(Table2[6M Return vs Nifty])</f>
        <v>0.23360151814349714</v>
      </c>
      <c r="M133">
        <v>12.4399431797279</v>
      </c>
      <c r="N133">
        <f>(Table2[[#This Row],[1W Return vs Nifty]]-AVERAGE(Table2[1W Return vs Nifty]))/_xlfn.STDEV.P(Table2[1W Return vs Nifty])</f>
        <v>2.1315515065412383</v>
      </c>
      <c r="O133">
        <v>703.73</v>
      </c>
      <c r="P133">
        <v>694.66333586603196</v>
      </c>
      <c r="Q133">
        <v>642.11927208659802</v>
      </c>
      <c r="R133">
        <v>66.310985791633001</v>
      </c>
      <c r="S133" s="1">
        <f>(Table2[[#This Row],[Close Price]]-Table2[[#This Row],[20D EMA]])/Table2[[#This Row],[20D EMA]]</f>
        <v>4.4292555383456667E-2</v>
      </c>
      <c r="T133" s="1">
        <f>(Table2[[#This Row],[Close Price]]-Table2[[#This Row],[50D EMA]])/Table2[[#This Row],[50D EMA]]</f>
        <v>5.7922538957386097E-2</v>
      </c>
      <c r="U133" s="1">
        <f>(Table2[[#This Row],[Close Price]]-Table2[[#This Row],[200D EMA]])/Table2[[#This Row],[200D EMA]]</f>
        <v>0.14449142386258934</v>
      </c>
      <c r="V133">
        <v>0.80688131571806898</v>
      </c>
      <c r="W133">
        <v>720.05</v>
      </c>
      <c r="X133">
        <v>742</v>
      </c>
      <c r="Y133">
        <v>715.15</v>
      </c>
      <c r="Z133">
        <v>748</v>
      </c>
      <c r="AA133">
        <v>715.15</v>
      </c>
      <c r="AB133">
        <v>748</v>
      </c>
      <c r="AC133" s="1">
        <f>(Table2[[#This Row],[Close Price]]/Table2[[#This Row],[Day Low]])-1</f>
        <v>2.0623567807791066E-2</v>
      </c>
      <c r="AD133" s="1">
        <f>(Table2[[#This Row],[Day High]]/Table2[[#This Row],[Close Price]])-1</f>
        <v>9.6611783916178418E-3</v>
      </c>
      <c r="AE133" s="1">
        <f>(Table2[[#This Row],[Close Price]]/Table2[[#This Row],[Current Week Low]])-1</f>
        <v>2.7616583933440575E-2</v>
      </c>
      <c r="AF133" s="1">
        <f>(Table2[[#This Row],[Current Week High]]/Table2[[#This Row],[Close Price]])-1</f>
        <v>1.7825554497210572E-2</v>
      </c>
      <c r="AG133" s="1">
        <f>(Table2[[#This Row],[Close Price]]/Table2[[#This Row],[Current Month Low]])-1</f>
        <v>2.7616583933440575E-2</v>
      </c>
      <c r="AH133" s="1">
        <f>(Table2[[#This Row],[Current Month High]]/Table2[[#This Row],[Close Price]])-1</f>
        <v>1.7825554497210572E-2</v>
      </c>
      <c r="AI133">
        <v>8.7426860797387302</v>
      </c>
      <c r="AJ133">
        <v>59.899912967798002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0.19</v>
      </c>
      <c r="AM133" t="s">
        <v>3180</v>
      </c>
      <c r="AN133">
        <v>3.42</v>
      </c>
      <c r="AO133" t="s">
        <v>3180</v>
      </c>
      <c r="AP133">
        <v>0.14609367768419301</v>
      </c>
      <c r="AQ133">
        <f>(Table2[[#This Row],[Sharpe Ratio]]-AVERAGE(Table2[Sharpe Ratio]))/_xlfn.STDEV.P(Table2[Sharpe Ratio])</f>
        <v>1.0140596964832107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3.6716891383616206</v>
      </c>
      <c r="AS133">
        <f>_xlfn.RANK.AVG(Table2[[#This Row],[1Y Return vs Nifty Z-Score]],Table2[1Y Return vs Nifty Z-Score])</f>
        <v>236</v>
      </c>
      <c r="AT133">
        <f>_xlfn.RANK.AVG(Table2[[#This Row],[6M Return vs Nifty Z-Score]],Table2[6M Return vs Nifty Z-Score])</f>
        <v>230</v>
      </c>
      <c r="AU133">
        <f>_xlfn.RANK.AVG(Table2[[#This Row],[Sharpe Ratio Z-Score]],Table2[Sharpe Ratio Z-Score])</f>
        <v>113</v>
      </c>
      <c r="AV133">
        <f>(Table2[[#This Row],[Rank 1Y]]+Table2[[#This Row],[Rank 6M]]+Table2[[#This Row],[Rank Sharpe]])/3</f>
        <v>193</v>
      </c>
    </row>
    <row r="134" spans="1:48" x14ac:dyDescent="0.3">
      <c r="A134" t="s">
        <v>1340</v>
      </c>
      <c r="B134" t="s">
        <v>1341</v>
      </c>
      <c r="C134" t="s">
        <v>3145</v>
      </c>
      <c r="D134" t="s">
        <v>266</v>
      </c>
      <c r="E134">
        <v>8434.2069915079992</v>
      </c>
      <c r="F134">
        <v>72.58</v>
      </c>
      <c r="G134">
        <v>33.275281204878802</v>
      </c>
      <c r="H134">
        <f>(Table2[[#This Row],[1Y Return vs Nifty]]-AVERAGE(Table2[1Y Return vs Nifty]))/_xlfn.STDEV.P(Table2[1Y Return vs Nifty])</f>
        <v>0.23456772108653942</v>
      </c>
      <c r="I134">
        <v>-6.8980601547246998</v>
      </c>
      <c r="J134">
        <f>(Table2[[#This Row],[1M Return vs Nifty]]-AVERAGE(Table2[1M Return vs Nifty]))/_xlfn.STDEV.P(Table2[1M Return vs Nifty])</f>
        <v>-0.64984781068273534</v>
      </c>
      <c r="K134">
        <v>7.75100750806926</v>
      </c>
      <c r="L134">
        <f>(Table2[[#This Row],[6M Return vs Nifty]]-AVERAGE(Table2[6M Return vs Nifty]))/_xlfn.STDEV.P(Table2[6M Return vs Nifty])</f>
        <v>6.2203189665644837E-2</v>
      </c>
      <c r="M134">
        <v>-2.4452033004767199E-2</v>
      </c>
      <c r="N134">
        <f>(Table2[[#This Row],[1W Return vs Nifty]]-AVERAGE(Table2[1W Return vs Nifty]))/_xlfn.STDEV.P(Table2[1W Return vs Nifty])</f>
        <v>-0.75290948959207094</v>
      </c>
      <c r="O134">
        <v>75.14</v>
      </c>
      <c r="P134">
        <v>76.638423186539995</v>
      </c>
      <c r="Q134">
        <v>67.6454304340253</v>
      </c>
      <c r="R134">
        <v>39.228027307869098</v>
      </c>
      <c r="S134" s="1">
        <f>(Table2[[#This Row],[Close Price]]-Table2[[#This Row],[20D EMA]])/Table2[[#This Row],[20D EMA]]</f>
        <v>-3.4069736491881851E-2</v>
      </c>
      <c r="T134" s="1">
        <f>(Table2[[#This Row],[Close Price]]-Table2[[#This Row],[50D EMA]])/Table2[[#This Row],[50D EMA]]</f>
        <v>-5.2955463040538886E-2</v>
      </c>
      <c r="U134" s="1">
        <f>(Table2[[#This Row],[Close Price]]-Table2[[#This Row],[200D EMA]])/Table2[[#This Row],[200D EMA]]</f>
        <v>7.2947566957791657E-2</v>
      </c>
      <c r="V134">
        <v>0.66930262340420599</v>
      </c>
      <c r="W134">
        <v>70.95</v>
      </c>
      <c r="X134">
        <v>73.84</v>
      </c>
      <c r="Y134">
        <v>70.95</v>
      </c>
      <c r="Z134">
        <v>73.900000000000006</v>
      </c>
      <c r="AA134">
        <v>70.95</v>
      </c>
      <c r="AB134">
        <v>74.97</v>
      </c>
      <c r="AC134" s="1">
        <f>(Table2[[#This Row],[Close Price]]/Table2[[#This Row],[Day Low]])-1</f>
        <v>2.2973925299506703E-2</v>
      </c>
      <c r="AD134" s="1">
        <f>(Table2[[#This Row],[Day High]]/Table2[[#This Row],[Close Price]])-1</f>
        <v>1.7360154312482834E-2</v>
      </c>
      <c r="AE134" s="1">
        <f>(Table2[[#This Row],[Close Price]]/Table2[[#This Row],[Current Week Low]])-1</f>
        <v>2.2973925299506703E-2</v>
      </c>
      <c r="AF134" s="1">
        <f>(Table2[[#This Row],[Current Week High]]/Table2[[#This Row],[Close Price]])-1</f>
        <v>1.8186828327362958E-2</v>
      </c>
      <c r="AG134" s="1">
        <f>(Table2[[#This Row],[Close Price]]/Table2[[#This Row],[Current Month Low]])-1</f>
        <v>2.2973925299506703E-2</v>
      </c>
      <c r="AH134" s="1">
        <f>(Table2[[#This Row],[Current Month High]]/Table2[[#This Row],[Close Price]])-1</f>
        <v>3.2929181592725287E-2</v>
      </c>
      <c r="AI134">
        <v>28.685588316340599</v>
      </c>
      <c r="AJ134">
        <v>83.282828282828206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-0.06</v>
      </c>
      <c r="AM134" t="s">
        <v>3179</v>
      </c>
      <c r="AN134">
        <v>-7.71</v>
      </c>
      <c r="AO134" t="s">
        <v>3179</v>
      </c>
      <c r="AP134">
        <v>0.17570101008838099</v>
      </c>
      <c r="AQ134">
        <f>(Table2[[#This Row],[Sharpe Ratio]]-AVERAGE(Table2[Sharpe Ratio]))/_xlfn.STDEV.P(Table2[Sharpe Ratio])</f>
        <v>1.3683863996954866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227</v>
      </c>
      <c r="AT134">
        <f>_xlfn.RANK.AVG(Table2[[#This Row],[6M Return vs Nifty Z-Score]],Table2[6M Return vs Nifty Z-Score])</f>
        <v>289</v>
      </c>
      <c r="AU134">
        <f>_xlfn.RANK.AVG(Table2[[#This Row],[Sharpe Ratio Z-Score]],Table2[Sharpe Ratio Z-Score])</f>
        <v>63</v>
      </c>
      <c r="AV134">
        <f>(Table2[[#This Row],[Rank 1Y]]+Table2[[#This Row],[Rank 6M]]+Table2[[#This Row],[Rank Sharpe]])/3</f>
        <v>193</v>
      </c>
    </row>
    <row r="135" spans="1:48" x14ac:dyDescent="0.3">
      <c r="A135" t="s">
        <v>1610</v>
      </c>
      <c r="B135" t="s">
        <v>1611</v>
      </c>
      <c r="C135" t="s">
        <v>3132</v>
      </c>
      <c r="D135" t="s">
        <v>291</v>
      </c>
      <c r="E135">
        <v>5876.88959935</v>
      </c>
      <c r="F135">
        <v>1193.5</v>
      </c>
      <c r="G135">
        <v>70.308392080064806</v>
      </c>
      <c r="H135">
        <f>(Table2[[#This Row],[1Y Return vs Nifty]]-AVERAGE(Table2[1Y Return vs Nifty]))/_xlfn.STDEV.P(Table2[1Y Return vs Nifty])</f>
        <v>0.90093415751335382</v>
      </c>
      <c r="I135">
        <v>-7.2805723674274496</v>
      </c>
      <c r="J135">
        <f>(Table2[[#This Row],[1M Return vs Nifty]]-AVERAGE(Table2[1M Return vs Nifty]))/_xlfn.STDEV.P(Table2[1M Return vs Nifty])</f>
        <v>-0.692231008546494</v>
      </c>
      <c r="K135">
        <v>16.650923178066201</v>
      </c>
      <c r="L135">
        <f>(Table2[[#This Row],[6M Return vs Nifty]]-AVERAGE(Table2[6M Return vs Nifty]))/_xlfn.STDEV.P(Table2[6M Return vs Nifty])</f>
        <v>0.36644605677445286</v>
      </c>
      <c r="M135">
        <v>5.8429225943238503</v>
      </c>
      <c r="N135">
        <f>(Table2[[#This Row],[1W Return vs Nifty]]-AVERAGE(Table2[1W Return vs Nifty]))/_xlfn.STDEV.P(Table2[1W Return vs Nifty])</f>
        <v>0.60489511892540715</v>
      </c>
      <c r="O135">
        <v>1216.2</v>
      </c>
      <c r="P135">
        <v>1262.81572727515</v>
      </c>
      <c r="Q135">
        <v>1106.4515948606399</v>
      </c>
      <c r="R135">
        <v>49.305556447863097</v>
      </c>
      <c r="S135" s="1">
        <f>(Table2[[#This Row],[Close Price]]-Table2[[#This Row],[20D EMA]])/Table2[[#This Row],[20D EMA]]</f>
        <v>-1.8664693307021907E-2</v>
      </c>
      <c r="T135" s="1">
        <f>(Table2[[#This Row],[Close Price]]-Table2[[#This Row],[50D EMA]])/Table2[[#This Row],[50D EMA]]</f>
        <v>-5.488981945506536E-2</v>
      </c>
      <c r="U135" s="1">
        <f>(Table2[[#This Row],[Close Price]]-Table2[[#This Row],[200D EMA]])/Table2[[#This Row],[200D EMA]]</f>
        <v>7.8673486977371115E-2</v>
      </c>
      <c r="V135">
        <v>0.55389037385052198</v>
      </c>
      <c r="W135">
        <v>1161</v>
      </c>
      <c r="X135">
        <v>1197.8</v>
      </c>
      <c r="Y135">
        <v>1140.3499999999999</v>
      </c>
      <c r="Z135">
        <v>1199.9000000000001</v>
      </c>
      <c r="AA135">
        <v>1140.3499999999999</v>
      </c>
      <c r="AB135">
        <v>1199.9000000000001</v>
      </c>
      <c r="AC135" s="1">
        <f>(Table2[[#This Row],[Close Price]]/Table2[[#This Row],[Day Low]])-1</f>
        <v>2.7993109388458226E-2</v>
      </c>
      <c r="AD135" s="1">
        <f>(Table2[[#This Row],[Day High]]/Table2[[#This Row],[Close Price]])-1</f>
        <v>3.6028487641390772E-3</v>
      </c>
      <c r="AE135" s="1">
        <f>(Table2[[#This Row],[Close Price]]/Table2[[#This Row],[Current Week Low]])-1</f>
        <v>4.6608497391152026E-2</v>
      </c>
      <c r="AF135" s="1">
        <f>(Table2[[#This Row],[Current Week High]]/Table2[[#This Row],[Close Price]])-1</f>
        <v>5.3623795559281096E-3</v>
      </c>
      <c r="AG135" s="1">
        <f>(Table2[[#This Row],[Close Price]]/Table2[[#This Row],[Current Month Low]])-1</f>
        <v>4.6608497391152026E-2</v>
      </c>
      <c r="AH135" s="1">
        <f>(Table2[[#This Row],[Current Month High]]/Table2[[#This Row],[Close Price]])-1</f>
        <v>5.3623795559281096E-3</v>
      </c>
      <c r="AI135">
        <v>26.816087138667701</v>
      </c>
      <c r="AJ135">
        <v>98.9166666666666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-0.05</v>
      </c>
      <c r="AM135" t="s">
        <v>3179</v>
      </c>
      <c r="AN135">
        <v>-6.89</v>
      </c>
      <c r="AO135" t="s">
        <v>3179</v>
      </c>
      <c r="AP135">
        <v>8.2250090679469007E-2</v>
      </c>
      <c r="AQ135">
        <f>(Table2[[#This Row],[Sharpe Ratio]]-AVERAGE(Table2[Sharpe Ratio]))/_xlfn.STDEV.P(Table2[Sharpe Ratio])</f>
        <v>0.25000951473059446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111</v>
      </c>
      <c r="AT135">
        <f>_xlfn.RANK.AVG(Table2[[#This Row],[6M Return vs Nifty Z-Score]],Table2[6M Return vs Nifty Z-Score])</f>
        <v>195</v>
      </c>
      <c r="AU135">
        <f>_xlfn.RANK.AVG(Table2[[#This Row],[Sharpe Ratio Z-Score]],Table2[Sharpe Ratio Z-Score])</f>
        <v>274</v>
      </c>
      <c r="AV135">
        <f>(Table2[[#This Row],[Rank 1Y]]+Table2[[#This Row],[Rank 6M]]+Table2[[#This Row],[Rank Sharpe]])/3</f>
        <v>193.33333333333334</v>
      </c>
    </row>
    <row r="136" spans="1:48" x14ac:dyDescent="0.3">
      <c r="A136" t="s">
        <v>1177</v>
      </c>
      <c r="B136" t="s">
        <v>1178</v>
      </c>
      <c r="C136" t="s">
        <v>3147</v>
      </c>
      <c r="D136" t="s">
        <v>141</v>
      </c>
      <c r="E136">
        <v>10269.767152230001</v>
      </c>
      <c r="F136">
        <v>433.05</v>
      </c>
      <c r="G136">
        <v>165.50965123594</v>
      </c>
      <c r="H136">
        <f>(Table2[[#This Row],[1Y Return vs Nifty]]-AVERAGE(Table2[1Y Return vs Nifty]))/_xlfn.STDEV.P(Table2[1Y Return vs Nifty])</f>
        <v>2.6139666926643059</v>
      </c>
      <c r="I136">
        <v>18.483329255714601</v>
      </c>
      <c r="J136">
        <f>(Table2[[#This Row],[1M Return vs Nifty]]-AVERAGE(Table2[1M Return vs Nifty]))/_xlfn.STDEV.P(Table2[1M Return vs Nifty])</f>
        <v>2.1624661853561844</v>
      </c>
      <c r="K136">
        <v>2.6430939192349099</v>
      </c>
      <c r="L136">
        <f>(Table2[[#This Row],[6M Return vs Nifty]]-AVERAGE(Table2[6M Return vs Nifty]))/_xlfn.STDEV.P(Table2[6M Return vs Nifty])</f>
        <v>-0.11241040588222599</v>
      </c>
      <c r="M136">
        <v>10.9104899956557</v>
      </c>
      <c r="N136">
        <f>(Table2[[#This Row],[1W Return vs Nifty]]-AVERAGE(Table2[1W Return vs Nifty]))/_xlfn.STDEV.P(Table2[1W Return vs Nifty])</f>
        <v>1.7776115054763202</v>
      </c>
      <c r="O136">
        <v>413.32</v>
      </c>
      <c r="P136">
        <v>420.01485344524201</v>
      </c>
      <c r="Q136">
        <v>369.550275479699</v>
      </c>
      <c r="R136">
        <v>66.877968374450205</v>
      </c>
      <c r="S136" s="1">
        <f>(Table2[[#This Row],[Close Price]]-Table2[[#This Row],[20D EMA]])/Table2[[#This Row],[20D EMA]]</f>
        <v>4.7735410819703908E-2</v>
      </c>
      <c r="T136" s="1">
        <f>(Table2[[#This Row],[Close Price]]-Table2[[#This Row],[50D EMA]])/Table2[[#This Row],[50D EMA]]</f>
        <v>3.1034965663321267E-2</v>
      </c>
      <c r="U136" s="1">
        <f>(Table2[[#This Row],[Close Price]]-Table2[[#This Row],[200D EMA]])/Table2[[#This Row],[200D EMA]]</f>
        <v>0.17182973125341192</v>
      </c>
      <c r="V136">
        <v>1.89753578848098</v>
      </c>
      <c r="W136">
        <v>424.65</v>
      </c>
      <c r="X136">
        <v>437.4</v>
      </c>
      <c r="Y136">
        <v>411.95</v>
      </c>
      <c r="Z136">
        <v>442</v>
      </c>
      <c r="AA136">
        <v>402.35</v>
      </c>
      <c r="AB136">
        <v>442</v>
      </c>
      <c r="AC136" s="1">
        <f>(Table2[[#This Row],[Close Price]]/Table2[[#This Row],[Day Low]])-1</f>
        <v>1.978099611444728E-2</v>
      </c>
      <c r="AD136" s="1">
        <f>(Table2[[#This Row],[Day High]]/Table2[[#This Row],[Close Price]])-1</f>
        <v>1.0045029442327547E-2</v>
      </c>
      <c r="AE136" s="1">
        <f>(Table2[[#This Row],[Close Price]]/Table2[[#This Row],[Current Week Low]])-1</f>
        <v>5.1219808229154173E-2</v>
      </c>
      <c r="AF136" s="1">
        <f>(Table2[[#This Row],[Current Week High]]/Table2[[#This Row],[Close Price]])-1</f>
        <v>2.06673594273179E-2</v>
      </c>
      <c r="AG136" s="1">
        <f>(Table2[[#This Row],[Close Price]]/Table2[[#This Row],[Current Month Low]])-1</f>
        <v>7.6301727351808069E-2</v>
      </c>
      <c r="AH136" s="1">
        <f>(Table2[[#This Row],[Current Month High]]/Table2[[#This Row],[Close Price]])-1</f>
        <v>2.06673594273179E-2</v>
      </c>
      <c r="AI136">
        <v>31.5321556402263</v>
      </c>
      <c r="AJ136">
        <v>201.14742698191901</v>
      </c>
      <c r="AK136" t="str">
        <f>IF(AND(Table2[[#This Row],[20D EMA]]&gt;Table2[[#This Row],[50D EMA]],Table2[[#This Row],[50D EMA]]&gt;Table2[[#This Row],[200D EMA]]),"Uptrend","Downtrend/NoTrend")</f>
        <v>Downtrend/NoTrend</v>
      </c>
      <c r="AL136">
        <v>-0.04</v>
      </c>
      <c r="AM136" t="s">
        <v>3179</v>
      </c>
      <c r="AN136">
        <v>2.95</v>
      </c>
      <c r="AO136" t="s">
        <v>3180</v>
      </c>
      <c r="AP136">
        <v>0.106826153359545</v>
      </c>
      <c r="AQ136">
        <f>(Table2[[#This Row],[Sharpe Ratio]]-AVERAGE(Table2[Sharpe Ratio]))/_xlfn.STDEV.P(Table2[Sharpe Ratio])</f>
        <v>0.54412433563008988</v>
      </c>
      <c r="AR1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6">
        <f>_xlfn.RANK.AVG(Table2[[#This Row],[1Y Return vs Nifty Z-Score]],Table2[1Y Return vs Nifty Z-Score])</f>
        <v>21</v>
      </c>
      <c r="AT136">
        <f>_xlfn.RANK.AVG(Table2[[#This Row],[6M Return vs Nifty Z-Score]],Table2[6M Return vs Nifty Z-Score])</f>
        <v>352</v>
      </c>
      <c r="AU136">
        <f>_xlfn.RANK.AVG(Table2[[#This Row],[Sharpe Ratio Z-Score]],Table2[Sharpe Ratio Z-Score])</f>
        <v>209</v>
      </c>
      <c r="AV136">
        <f>(Table2[[#This Row],[Rank 1Y]]+Table2[[#This Row],[Rank 6M]]+Table2[[#This Row],[Rank Sharpe]])/3</f>
        <v>194</v>
      </c>
    </row>
    <row r="137" spans="1:48" x14ac:dyDescent="0.3">
      <c r="A137" t="s">
        <v>747</v>
      </c>
      <c r="B137" t="s">
        <v>748</v>
      </c>
      <c r="C137" t="s">
        <v>3138</v>
      </c>
      <c r="D137" t="s">
        <v>247</v>
      </c>
      <c r="E137">
        <v>22279.735900799998</v>
      </c>
      <c r="F137">
        <v>556.79999999999995</v>
      </c>
      <c r="G137">
        <v>23.791296758152502</v>
      </c>
      <c r="H137">
        <f>(Table2[[#This Row],[1Y Return vs Nifty]]-AVERAGE(Table2[1Y Return vs Nifty]))/_xlfn.STDEV.P(Table2[1Y Return vs Nifty])</f>
        <v>6.3914789978693473E-2</v>
      </c>
      <c r="I137">
        <v>2.5417378110889399</v>
      </c>
      <c r="J137">
        <f>(Table2[[#This Row],[1M Return vs Nifty]]-AVERAGE(Table2[1M Return vs Nifty]))/_xlfn.STDEV.P(Table2[1M Return vs Nifty])</f>
        <v>0.3961026497013771</v>
      </c>
      <c r="K137">
        <v>27.605855650871401</v>
      </c>
      <c r="L137">
        <f>(Table2[[#This Row],[6M Return vs Nifty]]-AVERAGE(Table2[6M Return vs Nifty]))/_xlfn.STDEV.P(Table2[6M Return vs Nifty])</f>
        <v>0.7409395000938751</v>
      </c>
      <c r="M137">
        <v>7.2784247853537503</v>
      </c>
      <c r="N137">
        <f>(Table2[[#This Row],[1W Return vs Nifty]]-AVERAGE(Table2[1W Return vs Nifty]))/_xlfn.STDEV.P(Table2[1W Return vs Nifty])</f>
        <v>0.93709335311328668</v>
      </c>
      <c r="O137">
        <v>539.29</v>
      </c>
      <c r="P137">
        <v>525.68953588525801</v>
      </c>
      <c r="Q137">
        <v>458.79701807907003</v>
      </c>
      <c r="R137">
        <v>66.921208797390605</v>
      </c>
      <c r="S137" s="1">
        <f>(Table2[[#This Row],[Close Price]]-Table2[[#This Row],[20D EMA]])/Table2[[#This Row],[20D EMA]]</f>
        <v>3.246861614344785E-2</v>
      </c>
      <c r="T137" s="1">
        <f>(Table2[[#This Row],[Close Price]]-Table2[[#This Row],[50D EMA]])/Table2[[#This Row],[50D EMA]]</f>
        <v>5.9180299380226599E-2</v>
      </c>
      <c r="U137" s="1">
        <f>(Table2[[#This Row],[Close Price]]-Table2[[#This Row],[200D EMA]])/Table2[[#This Row],[200D EMA]]</f>
        <v>0.21360858518927839</v>
      </c>
      <c r="V137">
        <v>0.47218023164805101</v>
      </c>
      <c r="W137">
        <v>540.54999999999995</v>
      </c>
      <c r="X137">
        <v>559</v>
      </c>
      <c r="Y137">
        <v>534</v>
      </c>
      <c r="Z137">
        <v>562.5</v>
      </c>
      <c r="AA137">
        <v>533.4</v>
      </c>
      <c r="AB137">
        <v>562.5</v>
      </c>
      <c r="AC137" s="1">
        <f>(Table2[[#This Row],[Close Price]]/Table2[[#This Row],[Day Low]])-1</f>
        <v>3.0061973915456397E-2</v>
      </c>
      <c r="AD137" s="1">
        <f>(Table2[[#This Row],[Day High]]/Table2[[#This Row],[Close Price]])-1</f>
        <v>3.9511494252875146E-3</v>
      </c>
      <c r="AE137" s="1">
        <f>(Table2[[#This Row],[Close Price]]/Table2[[#This Row],[Current Week Low]])-1</f>
        <v>4.2696629213483162E-2</v>
      </c>
      <c r="AF137" s="1">
        <f>(Table2[[#This Row],[Current Week High]]/Table2[[#This Row],[Close Price]])-1</f>
        <v>1.0237068965517349E-2</v>
      </c>
      <c r="AG137" s="1">
        <f>(Table2[[#This Row],[Close Price]]/Table2[[#This Row],[Current Month Low]])-1</f>
        <v>4.386951631046121E-2</v>
      </c>
      <c r="AH137" s="1">
        <f>(Table2[[#This Row],[Current Month High]]/Table2[[#This Row],[Close Price]])-1</f>
        <v>1.0237068965517349E-2</v>
      </c>
      <c r="AI137">
        <v>4.1666666666666696</v>
      </c>
      <c r="AJ137">
        <v>59.085714285714197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0.15</v>
      </c>
      <c r="AM137" t="s">
        <v>3180</v>
      </c>
      <c r="AN137">
        <v>3.07</v>
      </c>
      <c r="AO137" t="s">
        <v>3180</v>
      </c>
      <c r="AP137">
        <v>0.114384405431883</v>
      </c>
      <c r="AQ137">
        <f>(Table2[[#This Row],[Sharpe Ratio]]-AVERAGE(Table2[Sharpe Ratio]))/_xlfn.STDEV.P(Table2[Sharpe Ratio])</f>
        <v>0.63457796050512438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2.7726282533923565</v>
      </c>
      <c r="AS137">
        <f>_xlfn.RANK.AVG(Table2[[#This Row],[1Y Return vs Nifty Z-Score]],Table2[1Y Return vs Nifty Z-Score])</f>
        <v>282</v>
      </c>
      <c r="AT137">
        <f>_xlfn.RANK.AVG(Table2[[#This Row],[6M Return vs Nifty Z-Score]],Table2[6M Return vs Nifty Z-Score])</f>
        <v>115</v>
      </c>
      <c r="AU137">
        <f>_xlfn.RANK.AVG(Table2[[#This Row],[Sharpe Ratio Z-Score]],Table2[Sharpe Ratio Z-Score])</f>
        <v>186</v>
      </c>
      <c r="AV137">
        <f>(Table2[[#This Row],[Rank 1Y]]+Table2[[#This Row],[Rank 6M]]+Table2[[#This Row],[Rank Sharpe]])/3</f>
        <v>194.33333333333334</v>
      </c>
    </row>
    <row r="138" spans="1:48" x14ac:dyDescent="0.3">
      <c r="A138" t="s">
        <v>559</v>
      </c>
      <c r="B138" t="s">
        <v>560</v>
      </c>
      <c r="C138" t="s">
        <v>3139</v>
      </c>
      <c r="D138" t="s">
        <v>149</v>
      </c>
      <c r="E138">
        <v>35490.964007354902</v>
      </c>
      <c r="F138">
        <v>254.4</v>
      </c>
      <c r="G138">
        <v>53.181601049831499</v>
      </c>
      <c r="H138">
        <f>(Table2[[#This Row],[1Y Return vs Nifty]]-AVERAGE(Table2[1Y Return vs Nifty]))/_xlfn.STDEV.P(Table2[1Y Return vs Nifty])</f>
        <v>0.5927580838178983</v>
      </c>
      <c r="I138">
        <v>-4.65614195037009</v>
      </c>
      <c r="J138">
        <f>(Table2[[#This Row],[1M Return vs Nifty]]-AVERAGE(Table2[1M Return vs Nifty]))/_xlfn.STDEV.P(Table2[1M Return vs Nifty])</f>
        <v>-0.40143832284407149</v>
      </c>
      <c r="K138">
        <v>3.7508596942839598</v>
      </c>
      <c r="L138">
        <f>(Table2[[#This Row],[6M Return vs Nifty]]-AVERAGE(Table2[6M Return vs Nifty]))/_xlfn.STDEV.P(Table2[6M Return vs Nifty])</f>
        <v>-7.4541526222824714E-2</v>
      </c>
      <c r="M138">
        <v>3.8865123865639899</v>
      </c>
      <c r="N138">
        <f>(Table2[[#This Row],[1W Return vs Nifty]]-AVERAGE(Table2[1W Return vs Nifty]))/_xlfn.STDEV.P(Table2[1W Return vs Nifty])</f>
        <v>0.15215041367442683</v>
      </c>
      <c r="O138">
        <v>257.33</v>
      </c>
      <c r="P138">
        <v>263.088113864749</v>
      </c>
      <c r="Q138">
        <v>241.547125531901</v>
      </c>
      <c r="R138">
        <v>51.355221343252303</v>
      </c>
      <c r="S138" s="1">
        <f>(Table2[[#This Row],[Close Price]]-Table2[[#This Row],[20D EMA]])/Table2[[#This Row],[20D EMA]]</f>
        <v>-1.1386157851785561E-2</v>
      </c>
      <c r="T138" s="1">
        <f>(Table2[[#This Row],[Close Price]]-Table2[[#This Row],[50D EMA]])/Table2[[#This Row],[50D EMA]]</f>
        <v>-3.30235894625611E-2</v>
      </c>
      <c r="U138" s="1">
        <f>(Table2[[#This Row],[Close Price]]-Table2[[#This Row],[200D EMA]])/Table2[[#This Row],[200D EMA]]</f>
        <v>5.3210628939575316E-2</v>
      </c>
      <c r="V138">
        <v>0.49177994650124601</v>
      </c>
      <c r="W138">
        <v>250.5</v>
      </c>
      <c r="X138">
        <v>257.89999999999998</v>
      </c>
      <c r="Y138">
        <v>248.4</v>
      </c>
      <c r="Z138">
        <v>259.2</v>
      </c>
      <c r="AA138">
        <v>248.4</v>
      </c>
      <c r="AB138">
        <v>261.10000000000002</v>
      </c>
      <c r="AC138" s="1">
        <f>(Table2[[#This Row],[Close Price]]/Table2[[#This Row],[Day Low]])-1</f>
        <v>1.5568862275449069E-2</v>
      </c>
      <c r="AD138" s="1">
        <f>(Table2[[#This Row],[Day High]]/Table2[[#This Row],[Close Price]])-1</f>
        <v>1.3757861635220081E-2</v>
      </c>
      <c r="AE138" s="1">
        <f>(Table2[[#This Row],[Close Price]]/Table2[[#This Row],[Current Week Low]])-1</f>
        <v>2.4154589371980784E-2</v>
      </c>
      <c r="AF138" s="1">
        <f>(Table2[[#This Row],[Current Week High]]/Table2[[#This Row],[Close Price]])-1</f>
        <v>1.8867924528301883E-2</v>
      </c>
      <c r="AG138" s="1">
        <f>(Table2[[#This Row],[Close Price]]/Table2[[#This Row],[Current Month Low]])-1</f>
        <v>2.4154589371980784E-2</v>
      </c>
      <c r="AH138" s="1">
        <f>(Table2[[#This Row],[Current Month High]]/Table2[[#This Row],[Close Price]])-1</f>
        <v>2.6336477987421558E-2</v>
      </c>
      <c r="AI138">
        <v>22.562893081761001</v>
      </c>
      <c r="AJ138">
        <v>83.881460065052394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0.09</v>
      </c>
      <c r="AM138" t="s">
        <v>3180</v>
      </c>
      <c r="AN138">
        <v>-3.38</v>
      </c>
      <c r="AO138" t="s">
        <v>3179</v>
      </c>
      <c r="AP138">
        <v>0.15206177066627899</v>
      </c>
      <c r="AQ138">
        <f>(Table2[[#This Row],[Sharpe Ratio]]-AVERAGE(Table2[Sharpe Ratio]))/_xlfn.STDEV.P(Table2[Sharpe Ratio])</f>
        <v>1.0854830412796412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148</v>
      </c>
      <c r="AT138">
        <f>_xlfn.RANK.AVG(Table2[[#This Row],[6M Return vs Nifty Z-Score]],Table2[6M Return vs Nifty Z-Score])</f>
        <v>339</v>
      </c>
      <c r="AU138">
        <f>_xlfn.RANK.AVG(Table2[[#This Row],[Sharpe Ratio Z-Score]],Table2[Sharpe Ratio Z-Score])</f>
        <v>101</v>
      </c>
      <c r="AV138">
        <f>(Table2[[#This Row],[Rank 1Y]]+Table2[[#This Row],[Rank 6M]]+Table2[[#This Row],[Rank Sharpe]])/3</f>
        <v>196</v>
      </c>
    </row>
    <row r="139" spans="1:48" x14ac:dyDescent="0.3">
      <c r="A139" t="s">
        <v>238</v>
      </c>
      <c r="B139" t="s">
        <v>239</v>
      </c>
      <c r="C139" t="s">
        <v>3140</v>
      </c>
      <c r="D139" t="s">
        <v>196</v>
      </c>
      <c r="E139">
        <v>105034.3729182</v>
      </c>
      <c r="F139">
        <v>35612.550000000003</v>
      </c>
      <c r="G139">
        <v>56.110524114394202</v>
      </c>
      <c r="H139">
        <f>(Table2[[#This Row],[1Y Return vs Nifty]]-AVERAGE(Table2[1Y Return vs Nifty]))/_xlfn.STDEV.P(Table2[1Y Return vs Nifty])</f>
        <v>0.64546054329204172</v>
      </c>
      <c r="I139">
        <v>-0.23655205608503399</v>
      </c>
      <c r="J139">
        <f>(Table2[[#This Row],[1M Return vs Nifty]]-AVERAGE(Table2[1M Return vs Nifty]))/_xlfn.STDEV.P(Table2[1M Return vs Nifty])</f>
        <v>8.8261997160392208E-2</v>
      </c>
      <c r="K139">
        <v>10.841647458105999</v>
      </c>
      <c r="L139">
        <f>(Table2[[#This Row],[6M Return vs Nifty]]-AVERAGE(Table2[6M Return vs Nifty]))/_xlfn.STDEV.P(Table2[6M Return vs Nifty])</f>
        <v>0.16785645588367451</v>
      </c>
      <c r="M139">
        <v>-1.3298788364759899</v>
      </c>
      <c r="N139">
        <f>(Table2[[#This Row],[1W Return vs Nifty]]-AVERAGE(Table2[1W Return vs Nifty]))/_xlfn.STDEV.P(Table2[1W Return vs Nifty])</f>
        <v>-1.055006192533039</v>
      </c>
      <c r="O139">
        <v>36185.019999999997</v>
      </c>
      <c r="P139">
        <v>35678.610530198603</v>
      </c>
      <c r="Q139">
        <v>31579.792589746001</v>
      </c>
      <c r="R139">
        <v>40.236513736697802</v>
      </c>
      <c r="S139" s="1">
        <f>(Table2[[#This Row],[Close Price]]-Table2[[#This Row],[20D EMA]])/Table2[[#This Row],[20D EMA]]</f>
        <v>-1.5820635168917799E-2</v>
      </c>
      <c r="T139" s="1">
        <f>(Table2[[#This Row],[Close Price]]-Table2[[#This Row],[50D EMA]])/Table2[[#This Row],[50D EMA]]</f>
        <v>-1.8515443627684348E-3</v>
      </c>
      <c r="U139" s="1">
        <f>(Table2[[#This Row],[Close Price]]-Table2[[#This Row],[200D EMA]])/Table2[[#This Row],[200D EMA]]</f>
        <v>0.12770056670870739</v>
      </c>
      <c r="V139">
        <v>0.59146016771875498</v>
      </c>
      <c r="W139">
        <v>35110.949999999997</v>
      </c>
      <c r="X139">
        <v>35836.449999999997</v>
      </c>
      <c r="Y139">
        <v>34755.15</v>
      </c>
      <c r="Z139">
        <v>35836.449999999997</v>
      </c>
      <c r="AA139">
        <v>34755.15</v>
      </c>
      <c r="AB139">
        <v>35836.449999999997</v>
      </c>
      <c r="AC139" s="1">
        <f>(Table2[[#This Row],[Close Price]]/Table2[[#This Row],[Day Low]])-1</f>
        <v>1.4286141502864558E-2</v>
      </c>
      <c r="AD139" s="1">
        <f>(Table2[[#This Row],[Day High]]/Table2[[#This Row],[Close Price]])-1</f>
        <v>6.287109460007656E-3</v>
      </c>
      <c r="AE139" s="1">
        <f>(Table2[[#This Row],[Close Price]]/Table2[[#This Row],[Current Week Low]])-1</f>
        <v>2.4669725206192483E-2</v>
      </c>
      <c r="AF139" s="1">
        <f>(Table2[[#This Row],[Current Week High]]/Table2[[#This Row],[Close Price]])-1</f>
        <v>6.287109460007656E-3</v>
      </c>
      <c r="AG139" s="1">
        <f>(Table2[[#This Row],[Close Price]]/Table2[[#This Row],[Current Month Low]])-1</f>
        <v>2.4669725206192483E-2</v>
      </c>
      <c r="AH139" s="1">
        <f>(Table2[[#This Row],[Current Month High]]/Table2[[#This Row],[Close Price]])-1</f>
        <v>6.287109460007656E-3</v>
      </c>
      <c r="AI139">
        <v>9.7613060564323497</v>
      </c>
      <c r="AJ139">
        <v>84.375776590457207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0.2</v>
      </c>
      <c r="AM139" t="s">
        <v>3180</v>
      </c>
      <c r="AN139">
        <v>-3.23</v>
      </c>
      <c r="AO139" t="s">
        <v>3179</v>
      </c>
      <c r="AP139">
        <v>0.110755516530708</v>
      </c>
      <c r="AQ139">
        <f>(Table2[[#This Row],[Sharpe Ratio]]-AVERAGE(Table2[Sharpe Ratio]))/_xlfn.STDEV.P(Table2[Sharpe Ratio])</f>
        <v>0.59114911581477758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0.43772191961784723</v>
      </c>
      <c r="AS139">
        <f>_xlfn.RANK.AVG(Table2[[#This Row],[1Y Return vs Nifty Z-Score]],Table2[1Y Return vs Nifty Z-Score])</f>
        <v>135</v>
      </c>
      <c r="AT139">
        <f>_xlfn.RANK.AVG(Table2[[#This Row],[6M Return vs Nifty Z-Score]],Table2[6M Return vs Nifty Z-Score])</f>
        <v>256</v>
      </c>
      <c r="AU139">
        <f>_xlfn.RANK.AVG(Table2[[#This Row],[Sharpe Ratio Z-Score]],Table2[Sharpe Ratio Z-Score])</f>
        <v>197</v>
      </c>
      <c r="AV139">
        <f>(Table2[[#This Row],[Rank 1Y]]+Table2[[#This Row],[Rank 6M]]+Table2[[#This Row],[Rank Sharpe]])/3</f>
        <v>196</v>
      </c>
    </row>
    <row r="140" spans="1:48" x14ac:dyDescent="0.3">
      <c r="A140" t="s">
        <v>97</v>
      </c>
      <c r="B140" t="s">
        <v>98</v>
      </c>
      <c r="C140" t="s">
        <v>3140</v>
      </c>
      <c r="D140" t="s">
        <v>99</v>
      </c>
      <c r="E140">
        <v>275762.69903587998</v>
      </c>
      <c r="F140">
        <v>9874.85</v>
      </c>
      <c r="G140">
        <v>56.7256475412103</v>
      </c>
      <c r="H140">
        <f>(Table2[[#This Row],[1Y Return vs Nifty]]-AVERAGE(Table2[1Y Return vs Nifty]))/_xlfn.STDEV.P(Table2[1Y Return vs Nifty])</f>
        <v>0.65652895197289995</v>
      </c>
      <c r="I140">
        <v>-16.062092065459002</v>
      </c>
      <c r="J140">
        <f>(Table2[[#This Row],[1M Return vs Nifty]]-AVERAGE(Table2[1M Return vs Nifty]))/_xlfn.STDEV.P(Table2[1M Return vs Nifty])</f>
        <v>-1.6652427831937888</v>
      </c>
      <c r="K140">
        <v>1.3533311842608999</v>
      </c>
      <c r="L140">
        <f>(Table2[[#This Row],[6M Return vs Nifty]]-AVERAGE(Table2[6M Return vs Nifty]))/_xlfn.STDEV.P(Table2[6M Return vs Nifty])</f>
        <v>-0.15650083627826203</v>
      </c>
      <c r="M140">
        <v>-3.8019342024603202</v>
      </c>
      <c r="N140">
        <f>(Table2[[#This Row],[1W Return vs Nifty]]-AVERAGE(Table2[1W Return vs Nifty]))/_xlfn.STDEV.P(Table2[1W Return vs Nifty])</f>
        <v>-1.6270794589663622</v>
      </c>
      <c r="O140">
        <v>10431.51</v>
      </c>
      <c r="P140">
        <v>10729.7432250127</v>
      </c>
      <c r="Q140">
        <v>9433.3621265945003</v>
      </c>
      <c r="R140">
        <v>38.434333245447</v>
      </c>
      <c r="S140" s="1">
        <f>(Table2[[#This Row],[Close Price]]-Table2[[#This Row],[20D EMA]])/Table2[[#This Row],[20D EMA]]</f>
        <v>-5.3363319404381521E-2</v>
      </c>
      <c r="T140" s="1">
        <f>(Table2[[#This Row],[Close Price]]-Table2[[#This Row],[50D EMA]])/Table2[[#This Row],[50D EMA]]</f>
        <v>-7.9675087006724529E-2</v>
      </c>
      <c r="U140" s="1">
        <f>(Table2[[#This Row],[Close Price]]-Table2[[#This Row],[200D EMA]])/Table2[[#This Row],[200D EMA]]</f>
        <v>4.6800691787380777E-2</v>
      </c>
      <c r="V140">
        <v>1.3169815582846101</v>
      </c>
      <c r="W140">
        <v>9500.2000000000007</v>
      </c>
      <c r="X140">
        <v>10007.299999999999</v>
      </c>
      <c r="Y140">
        <v>9365</v>
      </c>
      <c r="Z140">
        <v>10007.299999999999</v>
      </c>
      <c r="AA140">
        <v>9365</v>
      </c>
      <c r="AB140">
        <v>10007.299999999999</v>
      </c>
      <c r="AC140" s="1">
        <f>(Table2[[#This Row],[Close Price]]/Table2[[#This Row],[Day Low]])-1</f>
        <v>3.9436011873434262E-2</v>
      </c>
      <c r="AD140" s="1">
        <f>(Table2[[#This Row],[Day High]]/Table2[[#This Row],[Close Price]])-1</f>
        <v>1.3412861967523337E-2</v>
      </c>
      <c r="AE140" s="1">
        <f>(Table2[[#This Row],[Close Price]]/Table2[[#This Row],[Current Week Low]])-1</f>
        <v>5.4442071542979198E-2</v>
      </c>
      <c r="AF140" s="1">
        <f>(Table2[[#This Row],[Current Week High]]/Table2[[#This Row],[Close Price]])-1</f>
        <v>1.3412861967523337E-2</v>
      </c>
      <c r="AG140" s="1">
        <f>(Table2[[#This Row],[Close Price]]/Table2[[#This Row],[Current Month Low]])-1</f>
        <v>5.4442071542979198E-2</v>
      </c>
      <c r="AH140" s="1">
        <f>(Table2[[#This Row],[Current Month High]]/Table2[[#This Row],[Close Price]])-1</f>
        <v>1.3412861967523337E-2</v>
      </c>
      <c r="AI140">
        <v>29.3589269710425</v>
      </c>
      <c r="AJ140">
        <v>84.609416625381996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0.08</v>
      </c>
      <c r="AM140" t="s">
        <v>3180</v>
      </c>
      <c r="AN140">
        <v>-1.88</v>
      </c>
      <c r="AO140" t="s">
        <v>3179</v>
      </c>
      <c r="AP140">
        <v>0.15805436134464501</v>
      </c>
      <c r="AQ140">
        <f>(Table2[[#This Row],[Sharpe Ratio]]-AVERAGE(Table2[Sharpe Ratio]))/_xlfn.STDEV.P(Table2[Sharpe Ratio])</f>
        <v>1.1571995630445571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134</v>
      </c>
      <c r="AT140">
        <f>_xlfn.RANK.AVG(Table2[[#This Row],[6M Return vs Nifty Z-Score]],Table2[6M Return vs Nifty Z-Score])</f>
        <v>368</v>
      </c>
      <c r="AU140">
        <f>_xlfn.RANK.AVG(Table2[[#This Row],[Sharpe Ratio Z-Score]],Table2[Sharpe Ratio Z-Score])</f>
        <v>87</v>
      </c>
      <c r="AV140">
        <f>(Table2[[#This Row],[Rank 1Y]]+Table2[[#This Row],[Rank 6M]]+Table2[[#This Row],[Rank Sharpe]])/3</f>
        <v>196.33333333333334</v>
      </c>
    </row>
    <row r="141" spans="1:48" x14ac:dyDescent="0.3">
      <c r="A141" t="s">
        <v>1675</v>
      </c>
      <c r="B141" t="s">
        <v>1676</v>
      </c>
      <c r="C141" t="s">
        <v>3138</v>
      </c>
      <c r="D141" t="s">
        <v>51</v>
      </c>
      <c r="E141">
        <v>5263.0250677149998</v>
      </c>
      <c r="F141">
        <v>201.02</v>
      </c>
      <c r="G141">
        <v>73.514335164244699</v>
      </c>
      <c r="H141">
        <f>(Table2[[#This Row],[1Y Return vs Nifty]]-AVERAGE(Table2[1Y Return vs Nifty]))/_xlfn.STDEV.P(Table2[1Y Return vs Nifty])</f>
        <v>0.95862126016028792</v>
      </c>
      <c r="I141">
        <v>-0.93591728696534904</v>
      </c>
      <c r="J141">
        <f>(Table2[[#This Row],[1M Return vs Nifty]]-AVERAGE(Table2[1M Return vs Nifty]))/_xlfn.STDEV.P(Table2[1M Return vs Nifty])</f>
        <v>1.0770785180533213E-2</v>
      </c>
      <c r="K141">
        <v>61.906833616041801</v>
      </c>
      <c r="L141">
        <f>(Table2[[#This Row],[6M Return vs Nifty]]-AVERAGE(Table2[6M Return vs Nifty]))/_xlfn.STDEV.P(Table2[6M Return vs Nifty])</f>
        <v>1.9135155410040556</v>
      </c>
      <c r="M141">
        <v>22.132685678884201</v>
      </c>
      <c r="N141">
        <f>(Table2[[#This Row],[1W Return vs Nifty]]-AVERAGE(Table2[1W Return vs Nifty]))/_xlfn.STDEV.P(Table2[1W Return vs Nifty])</f>
        <v>4.3746076041062407</v>
      </c>
      <c r="O141">
        <v>189.13</v>
      </c>
      <c r="P141">
        <v>180.81211337632499</v>
      </c>
      <c r="Q141">
        <v>148.27501724847599</v>
      </c>
      <c r="R141">
        <v>73.540455602331804</v>
      </c>
      <c r="S141" s="1">
        <f>(Table2[[#This Row],[Close Price]]-Table2[[#This Row],[20D EMA]])/Table2[[#This Row],[20D EMA]]</f>
        <v>6.2866811188071775E-2</v>
      </c>
      <c r="T141" s="1">
        <f>(Table2[[#This Row],[Close Price]]-Table2[[#This Row],[50D EMA]])/Table2[[#This Row],[50D EMA]]</f>
        <v>0.11176179652087948</v>
      </c>
      <c r="U141" s="1">
        <f>(Table2[[#This Row],[Close Price]]-Table2[[#This Row],[200D EMA]])/Table2[[#This Row],[200D EMA]]</f>
        <v>0.35572400347885408</v>
      </c>
      <c r="V141">
        <v>0.110752095197977</v>
      </c>
      <c r="W141">
        <v>207</v>
      </c>
      <c r="X141">
        <v>211.07</v>
      </c>
      <c r="Y141">
        <v>196.24</v>
      </c>
      <c r="Z141">
        <v>211.07</v>
      </c>
      <c r="AA141">
        <v>191</v>
      </c>
      <c r="AB141">
        <v>211.07</v>
      </c>
      <c r="AC141" s="1">
        <f>(Table2[[#This Row],[Close Price]]/Table2[[#This Row],[Day Low]])-1</f>
        <v>-2.8888888888888853E-2</v>
      </c>
      <c r="AD141" s="1">
        <f>(Table2[[#This Row],[Day High]]/Table2[[#This Row],[Close Price]])-1</f>
        <v>4.9995025370609847E-2</v>
      </c>
      <c r="AE141" s="1">
        <f>(Table2[[#This Row],[Close Price]]/Table2[[#This Row],[Current Week Low]])-1</f>
        <v>2.4357929066449291E-2</v>
      </c>
      <c r="AF141" s="1">
        <f>(Table2[[#This Row],[Current Week High]]/Table2[[#This Row],[Close Price]])-1</f>
        <v>4.9995025370609847E-2</v>
      </c>
      <c r="AG141" s="1">
        <f>(Table2[[#This Row],[Close Price]]/Table2[[#This Row],[Current Month Low]])-1</f>
        <v>5.2460732984293212E-2</v>
      </c>
      <c r="AH141" s="1">
        <f>(Table2[[#This Row],[Current Month High]]/Table2[[#This Row],[Close Price]])-1</f>
        <v>4.9995025370609847E-2</v>
      </c>
      <c r="AI141">
        <v>19.7393294199581</v>
      </c>
      <c r="AJ141">
        <v>118.381314502987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0.32</v>
      </c>
      <c r="AM141" t="s">
        <v>3180</v>
      </c>
      <c r="AN141">
        <v>9.1199999999999992</v>
      </c>
      <c r="AO141" t="s">
        <v>3180</v>
      </c>
      <c r="AP141">
        <v>2.3502562380119999E-2</v>
      </c>
      <c r="AQ141">
        <f>(Table2[[#This Row],[Sharpe Ratio]]-AVERAGE(Table2[Sharpe Ratio]))/_xlfn.STDEV.P(Table2[Sharpe Ratio])</f>
        <v>-0.45305342049128317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6.8044617699598344</v>
      </c>
      <c r="AS141">
        <f>_xlfn.RANK.AVG(Table2[[#This Row],[1Y Return vs Nifty Z-Score]],Table2[1Y Return vs Nifty Z-Score])</f>
        <v>103</v>
      </c>
      <c r="AT141">
        <f>_xlfn.RANK.AVG(Table2[[#This Row],[6M Return vs Nifty Z-Score]],Table2[6M Return vs Nifty Z-Score])</f>
        <v>32</v>
      </c>
      <c r="AU141">
        <f>_xlfn.RANK.AVG(Table2[[#This Row],[Sharpe Ratio Z-Score]],Table2[Sharpe Ratio Z-Score])</f>
        <v>458</v>
      </c>
      <c r="AV141">
        <f>(Table2[[#This Row],[Rank 1Y]]+Table2[[#This Row],[Rank 6M]]+Table2[[#This Row],[Rank Sharpe]])/3</f>
        <v>197.66666666666666</v>
      </c>
    </row>
    <row r="142" spans="1:48" x14ac:dyDescent="0.3">
      <c r="A142" t="s">
        <v>905</v>
      </c>
      <c r="B142" t="s">
        <v>906</v>
      </c>
      <c r="C142" t="s">
        <v>3134</v>
      </c>
      <c r="D142" t="s">
        <v>214</v>
      </c>
      <c r="E142">
        <v>16790.7156749149</v>
      </c>
      <c r="F142">
        <v>4044.95</v>
      </c>
      <c r="G142">
        <v>71.558488091965202</v>
      </c>
      <c r="H142">
        <f>(Table2[[#This Row],[1Y Return vs Nifty]]-AVERAGE(Table2[1Y Return vs Nifty]))/_xlfn.STDEV.P(Table2[1Y Return vs Nifty])</f>
        <v>0.9234281366837509</v>
      </c>
      <c r="I142">
        <v>6.1174396851625099</v>
      </c>
      <c r="J142">
        <f>(Table2[[#This Row],[1M Return vs Nifty]]-AVERAGE(Table2[1M Return vs Nifty]))/_xlfn.STDEV.P(Table2[1M Return vs Nifty])</f>
        <v>0.79229831352046209</v>
      </c>
      <c r="K142">
        <v>-7.8525224257753203</v>
      </c>
      <c r="L142">
        <f>(Table2[[#This Row],[6M Return vs Nifty]]-AVERAGE(Table2[6M Return vs Nifty]))/_xlfn.STDEV.P(Table2[6M Return vs Nifty])</f>
        <v>-0.47120216608337384</v>
      </c>
      <c r="M142">
        <v>3.2514699240846801</v>
      </c>
      <c r="N142">
        <f>(Table2[[#This Row],[1W Return vs Nifty]]-AVERAGE(Table2[1W Return vs Nifty]))/_xlfn.STDEV.P(Table2[1W Return vs Nifty])</f>
        <v>5.1914010109933599E-3</v>
      </c>
      <c r="O142">
        <v>4029.14</v>
      </c>
      <c r="P142">
        <v>3966.5128431006901</v>
      </c>
      <c r="Q142">
        <v>3583.0652021190699</v>
      </c>
      <c r="R142">
        <v>50.680413292442502</v>
      </c>
      <c r="S142" s="1">
        <f>(Table2[[#This Row],[Close Price]]-Table2[[#This Row],[20D EMA]])/Table2[[#This Row],[20D EMA]]</f>
        <v>3.9239142844378566E-3</v>
      </c>
      <c r="T142" s="1">
        <f>(Table2[[#This Row],[Close Price]]-Table2[[#This Row],[50D EMA]])/Table2[[#This Row],[50D EMA]]</f>
        <v>1.9774840017407844E-2</v>
      </c>
      <c r="U142" s="1">
        <f>(Table2[[#This Row],[Close Price]]-Table2[[#This Row],[200D EMA]])/Table2[[#This Row],[200D EMA]]</f>
        <v>0.12890772894888025</v>
      </c>
      <c r="V142">
        <v>0.91214214557902995</v>
      </c>
      <c r="W142">
        <v>3985</v>
      </c>
      <c r="X142">
        <v>4080</v>
      </c>
      <c r="Y142">
        <v>3978</v>
      </c>
      <c r="Z142">
        <v>4139.8999999999996</v>
      </c>
      <c r="AA142">
        <v>3978</v>
      </c>
      <c r="AB142">
        <v>4189.8999999999996</v>
      </c>
      <c r="AC142" s="1">
        <f>(Table2[[#This Row],[Close Price]]/Table2[[#This Row],[Day Low]])-1</f>
        <v>1.5043914680050063E-2</v>
      </c>
      <c r="AD142" s="1">
        <f>(Table2[[#This Row],[Day High]]/Table2[[#This Row],[Close Price]])-1</f>
        <v>8.665125650502592E-3</v>
      </c>
      <c r="AE142" s="1">
        <f>(Table2[[#This Row],[Close Price]]/Table2[[#This Row],[Current Week Low]])-1</f>
        <v>1.6830065359477064E-2</v>
      </c>
      <c r="AF142" s="1">
        <f>(Table2[[#This Row],[Current Week High]]/Table2[[#This Row],[Close Price]])-1</f>
        <v>2.3473714137381085E-2</v>
      </c>
      <c r="AG142" s="1">
        <f>(Table2[[#This Row],[Close Price]]/Table2[[#This Row],[Current Month Low]])-1</f>
        <v>1.6830065359477064E-2</v>
      </c>
      <c r="AH142" s="1">
        <f>(Table2[[#This Row],[Current Month High]]/Table2[[#This Row],[Close Price]])-1</f>
        <v>3.5834806363490124E-2</v>
      </c>
      <c r="AI142">
        <v>8.3326122696201406</v>
      </c>
      <c r="AJ142">
        <v>103.940203690632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7.0000000000000007E-2</v>
      </c>
      <c r="AM142" t="s">
        <v>3180</v>
      </c>
      <c r="AN142">
        <v>-5.63</v>
      </c>
      <c r="AO142" t="s">
        <v>3179</v>
      </c>
      <c r="AP142">
        <v>0.26836801108291197</v>
      </c>
      <c r="AQ142">
        <f>(Table2[[#This Row],[Sharpe Ratio]]-AVERAGE(Table2[Sharpe Ratio]))/_xlfn.STDEV.P(Table2[Sharpe Ratio])</f>
        <v>2.4773817158123954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3.7270974009442277</v>
      </c>
      <c r="AS142">
        <f>_xlfn.RANK.AVG(Table2[[#This Row],[1Y Return vs Nifty Z-Score]],Table2[1Y Return vs Nifty Z-Score])</f>
        <v>108</v>
      </c>
      <c r="AT142">
        <f>_xlfn.RANK.AVG(Table2[[#This Row],[6M Return vs Nifty Z-Score]],Table2[6M Return vs Nifty Z-Score])</f>
        <v>483</v>
      </c>
      <c r="AU142">
        <f>_xlfn.RANK.AVG(Table2[[#This Row],[Sharpe Ratio Z-Score]],Table2[Sharpe Ratio Z-Score])</f>
        <v>3</v>
      </c>
      <c r="AV142">
        <f>(Table2[[#This Row],[Rank 1Y]]+Table2[[#This Row],[Rank 6M]]+Table2[[#This Row],[Rank Sharpe]])/3</f>
        <v>198</v>
      </c>
    </row>
    <row r="143" spans="1:48" x14ac:dyDescent="0.3">
      <c r="A143" t="s">
        <v>767</v>
      </c>
      <c r="B143" t="s">
        <v>768</v>
      </c>
      <c r="C143" t="s">
        <v>3145</v>
      </c>
      <c r="D143" t="s">
        <v>173</v>
      </c>
      <c r="E143">
        <v>21060.934870814999</v>
      </c>
      <c r="F143">
        <v>662.55</v>
      </c>
      <c r="G143">
        <v>49.669432532903699</v>
      </c>
      <c r="H143">
        <f>(Table2[[#This Row],[1Y Return vs Nifty]]-AVERAGE(Table2[1Y Return vs Nifty]))/_xlfn.STDEV.P(Table2[1Y Return vs Nifty])</f>
        <v>0.52956082159913598</v>
      </c>
      <c r="I143">
        <v>3.8686160682516202</v>
      </c>
      <c r="J143">
        <f>(Table2[[#This Row],[1M Return vs Nifty]]-AVERAGE(Table2[1M Return vs Nifty]))/_xlfn.STDEV.P(Table2[1M Return vs Nifty])</f>
        <v>0.54312369072143796</v>
      </c>
      <c r="K143">
        <v>8.5269409263035296</v>
      </c>
      <c r="L143">
        <f>(Table2[[#This Row],[6M Return vs Nifty]]-AVERAGE(Table2[6M Return vs Nifty]))/_xlfn.STDEV.P(Table2[6M Return vs Nifty])</f>
        <v>8.8728408173609996E-2</v>
      </c>
      <c r="M143">
        <v>1.61979965662104</v>
      </c>
      <c r="N143">
        <f>(Table2[[#This Row],[1W Return vs Nifty]]-AVERAGE(Table2[1W Return vs Nifty]))/_xlfn.STDEV.P(Table2[1W Return vs Nifty])</f>
        <v>-0.372403272835796</v>
      </c>
      <c r="O143">
        <v>709.68</v>
      </c>
      <c r="P143">
        <v>714.32764110419305</v>
      </c>
      <c r="Q143">
        <v>615.33795268387701</v>
      </c>
      <c r="R143">
        <v>34.000447406903902</v>
      </c>
      <c r="S143" s="1">
        <f>(Table2[[#This Row],[Close Price]]-Table2[[#This Row],[20D EMA]])/Table2[[#This Row],[20D EMA]]</f>
        <v>-6.6410213053770706E-2</v>
      </c>
      <c r="T143" s="1">
        <f>(Table2[[#This Row],[Close Price]]-Table2[[#This Row],[50D EMA]])/Table2[[#This Row],[50D EMA]]</f>
        <v>-7.24844428869591E-2</v>
      </c>
      <c r="U143" s="1">
        <f>(Table2[[#This Row],[Close Price]]-Table2[[#This Row],[200D EMA]])/Table2[[#This Row],[200D EMA]]</f>
        <v>7.6725394736666938E-2</v>
      </c>
      <c r="V143">
        <v>0.39509139686467598</v>
      </c>
      <c r="W143">
        <v>658.35</v>
      </c>
      <c r="X143">
        <v>687.5</v>
      </c>
      <c r="Y143">
        <v>658.35</v>
      </c>
      <c r="Z143">
        <v>708.4</v>
      </c>
      <c r="AA143">
        <v>658.35</v>
      </c>
      <c r="AB143">
        <v>709.9</v>
      </c>
      <c r="AC143" s="1">
        <f>(Table2[[#This Row],[Close Price]]/Table2[[#This Row],[Day Low]])-1</f>
        <v>6.3795853269537073E-3</v>
      </c>
      <c r="AD143" s="1">
        <f>(Table2[[#This Row],[Day High]]/Table2[[#This Row],[Close Price]])-1</f>
        <v>3.7657535280356313E-2</v>
      </c>
      <c r="AE143" s="1">
        <f>(Table2[[#This Row],[Close Price]]/Table2[[#This Row],[Current Week Low]])-1</f>
        <v>6.3795853269537073E-3</v>
      </c>
      <c r="AF143" s="1">
        <f>(Table2[[#This Row],[Current Week High]]/Table2[[#This Row],[Close Price]])-1</f>
        <v>6.9202324352878986E-2</v>
      </c>
      <c r="AG143" s="1">
        <f>(Table2[[#This Row],[Close Price]]/Table2[[#This Row],[Current Month Low]])-1</f>
        <v>6.3795853269537073E-3</v>
      </c>
      <c r="AH143" s="1">
        <f>(Table2[[#This Row],[Current Month High]]/Table2[[#This Row],[Close Price]])-1</f>
        <v>7.1466304429854466E-2</v>
      </c>
      <c r="AI143">
        <v>27.3790657308882</v>
      </c>
      <c r="AJ143">
        <v>89.110889110889005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-0.12</v>
      </c>
      <c r="AM143" t="s">
        <v>3179</v>
      </c>
      <c r="AN143">
        <v>-15.53</v>
      </c>
      <c r="AO143" t="s">
        <v>3179</v>
      </c>
      <c r="AP143">
        <v>0.125460660499909</v>
      </c>
      <c r="AQ143">
        <f>(Table2[[#This Row],[Sharpe Ratio]]-AVERAGE(Table2[Sharpe Ratio]))/_xlfn.STDEV.P(Table2[Sharpe Ratio])</f>
        <v>0.767133399428652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164</v>
      </c>
      <c r="AT143">
        <f>_xlfn.RANK.AVG(Table2[[#This Row],[6M Return vs Nifty Z-Score]],Table2[6M Return vs Nifty Z-Score])</f>
        <v>281</v>
      </c>
      <c r="AU143">
        <f>_xlfn.RANK.AVG(Table2[[#This Row],[Sharpe Ratio Z-Score]],Table2[Sharpe Ratio Z-Score])</f>
        <v>154</v>
      </c>
      <c r="AV143">
        <f>(Table2[[#This Row],[Rank 1Y]]+Table2[[#This Row],[Rank 6M]]+Table2[[#This Row],[Rank Sharpe]])/3</f>
        <v>199.66666666666666</v>
      </c>
    </row>
    <row r="144" spans="1:48" x14ac:dyDescent="0.3">
      <c r="A144" t="s">
        <v>854</v>
      </c>
      <c r="B144" t="s">
        <v>855</v>
      </c>
      <c r="C144" t="s">
        <v>3135</v>
      </c>
      <c r="D144" t="s">
        <v>742</v>
      </c>
      <c r="E144">
        <v>18432.597842796</v>
      </c>
      <c r="F144">
        <v>127.83</v>
      </c>
      <c r="G144">
        <v>68.212738823354499</v>
      </c>
      <c r="H144">
        <f>(Table2[[#This Row],[1Y Return vs Nifty]]-AVERAGE(Table2[1Y Return vs Nifty]))/_xlfn.STDEV.P(Table2[1Y Return vs Nifty])</f>
        <v>0.86322538934189563</v>
      </c>
      <c r="I144">
        <v>-11.685432866361699</v>
      </c>
      <c r="J144">
        <f>(Table2[[#This Row],[1M Return vs Nifty]]-AVERAGE(Table2[1M Return vs Nifty]))/_xlfn.STDEV.P(Table2[1M Return vs Nifty])</f>
        <v>-1.1802992790193736</v>
      </c>
      <c r="K144">
        <v>22.708478324558101</v>
      </c>
      <c r="L144">
        <f>(Table2[[#This Row],[6M Return vs Nifty]]-AVERAGE(Table2[6M Return vs Nifty]))/_xlfn.STDEV.P(Table2[6M Return vs Nifty])</f>
        <v>0.57352306893664162</v>
      </c>
      <c r="M144">
        <v>2.9488684427265102</v>
      </c>
      <c r="N144">
        <f>(Table2[[#This Row],[1W Return vs Nifty]]-AVERAGE(Table2[1W Return vs Nifty]))/_xlfn.STDEV.P(Table2[1W Return vs Nifty])</f>
        <v>-6.4835435867395513E-2</v>
      </c>
      <c r="O144">
        <v>126.44</v>
      </c>
      <c r="P144">
        <v>132.89626640372799</v>
      </c>
      <c r="Q144">
        <v>117.92301470346401</v>
      </c>
      <c r="R144">
        <v>58.226525611200699</v>
      </c>
      <c r="S144" s="1">
        <f>(Table2[[#This Row],[Close Price]]-Table2[[#This Row],[20D EMA]])/Table2[[#This Row],[20D EMA]]</f>
        <v>1.0993356532742807E-2</v>
      </c>
      <c r="T144" s="1">
        <f>(Table2[[#This Row],[Close Price]]-Table2[[#This Row],[50D EMA]])/Table2[[#This Row],[50D EMA]]</f>
        <v>-3.8121961894227265E-2</v>
      </c>
      <c r="U144" s="1">
        <f>(Table2[[#This Row],[Close Price]]-Table2[[#This Row],[200D EMA]])/Table2[[#This Row],[200D EMA]]</f>
        <v>8.4012313639103164E-2</v>
      </c>
      <c r="V144">
        <v>0.57727604778914099</v>
      </c>
      <c r="W144">
        <v>118.6</v>
      </c>
      <c r="X144">
        <v>128.97999999999999</v>
      </c>
      <c r="Y144">
        <v>117.35</v>
      </c>
      <c r="Z144">
        <v>128.97999999999999</v>
      </c>
      <c r="AA144">
        <v>117.35</v>
      </c>
      <c r="AB144">
        <v>128.97999999999999</v>
      </c>
      <c r="AC144" s="1">
        <f>(Table2[[#This Row],[Close Price]]/Table2[[#This Row],[Day Low]])-1</f>
        <v>7.7824620573355929E-2</v>
      </c>
      <c r="AD144" s="1">
        <f>(Table2[[#This Row],[Day High]]/Table2[[#This Row],[Close Price]])-1</f>
        <v>8.9963232418055483E-3</v>
      </c>
      <c r="AE144" s="1">
        <f>(Table2[[#This Row],[Close Price]]/Table2[[#This Row],[Current Week Low]])-1</f>
        <v>8.9305496378355276E-2</v>
      </c>
      <c r="AF144" s="1">
        <f>(Table2[[#This Row],[Current Week High]]/Table2[[#This Row],[Close Price]])-1</f>
        <v>8.9963232418055483E-3</v>
      </c>
      <c r="AG144" s="1">
        <f>(Table2[[#This Row],[Close Price]]/Table2[[#This Row],[Current Month Low]])-1</f>
        <v>8.9305496378355276E-2</v>
      </c>
      <c r="AH144" s="1">
        <f>(Table2[[#This Row],[Current Month High]]/Table2[[#This Row],[Close Price]])-1</f>
        <v>8.9963232418055483E-3</v>
      </c>
      <c r="AI144">
        <v>33.771415160760299</v>
      </c>
      <c r="AJ144">
        <v>96.510376633358902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-0.08</v>
      </c>
      <c r="AM144" t="s">
        <v>3179</v>
      </c>
      <c r="AN144">
        <v>-1.72</v>
      </c>
      <c r="AO144" t="s">
        <v>3179</v>
      </c>
      <c r="AP144">
        <v>5.9110806149002E-2</v>
      </c>
      <c r="AQ144">
        <f>(Table2[[#This Row],[Sharpe Ratio]]-AVERAGE(Table2[Sharpe Ratio]))/_xlfn.STDEV.P(Table2[Sharpe Ratio])</f>
        <v>-2.6910617432729093E-2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115</v>
      </c>
      <c r="AT144">
        <f>_xlfn.RANK.AVG(Table2[[#This Row],[6M Return vs Nifty Z-Score]],Table2[6M Return vs Nifty Z-Score])</f>
        <v>138</v>
      </c>
      <c r="AU144">
        <f>_xlfn.RANK.AVG(Table2[[#This Row],[Sharpe Ratio Z-Score]],Table2[Sharpe Ratio Z-Score])</f>
        <v>356</v>
      </c>
      <c r="AV144">
        <f>(Table2[[#This Row],[Rank 1Y]]+Table2[[#This Row],[Rank 6M]]+Table2[[#This Row],[Rank Sharpe]])/3</f>
        <v>203</v>
      </c>
    </row>
    <row r="145" spans="1:48" x14ac:dyDescent="0.3">
      <c r="A145" t="s">
        <v>49</v>
      </c>
      <c r="B145" t="s">
        <v>50</v>
      </c>
      <c r="C145" t="s">
        <v>3138</v>
      </c>
      <c r="D145" t="s">
        <v>51</v>
      </c>
      <c r="E145">
        <v>432744.05518919998</v>
      </c>
      <c r="F145">
        <v>1803.6</v>
      </c>
      <c r="G145">
        <v>30.924514598337101</v>
      </c>
      <c r="H145">
        <f>(Table2[[#This Row],[1Y Return vs Nifty]]-AVERAGE(Table2[1Y Return vs Nifty]))/_xlfn.STDEV.P(Table2[1Y Return vs Nifty])</f>
        <v>0.19226849400427015</v>
      </c>
      <c r="I145">
        <v>-2.1641831690826101</v>
      </c>
      <c r="J145">
        <f>(Table2[[#This Row],[1M Return vs Nifty]]-AVERAGE(Table2[1M Return vs Nifty]))/_xlfn.STDEV.P(Table2[1M Return vs Nifty])</f>
        <v>-0.125323786920186</v>
      </c>
      <c r="K145">
        <v>10.2175823552754</v>
      </c>
      <c r="L145">
        <f>(Table2[[#This Row],[6M Return vs Nifty]]-AVERAGE(Table2[6M Return vs Nifty]))/_xlfn.STDEV.P(Table2[6M Return vs Nifty])</f>
        <v>0.14652284293857568</v>
      </c>
      <c r="M145">
        <v>-3.6857245663472602</v>
      </c>
      <c r="N145">
        <f>(Table2[[#This Row],[1W Return vs Nifty]]-AVERAGE(Table2[1W Return vs Nifty]))/_xlfn.STDEV.P(Table2[1W Return vs Nifty])</f>
        <v>-1.6001866850273148</v>
      </c>
      <c r="O145">
        <v>1862.42</v>
      </c>
      <c r="P145">
        <v>1841.2587564246201</v>
      </c>
      <c r="Q145">
        <v>1633.37163047166</v>
      </c>
      <c r="R145">
        <v>29.238327904031799</v>
      </c>
      <c r="S145" s="1">
        <f>(Table2[[#This Row],[Close Price]]-Table2[[#This Row],[20D EMA]])/Table2[[#This Row],[20D EMA]]</f>
        <v>-3.1582564620225385E-2</v>
      </c>
      <c r="T145" s="1">
        <f>(Table2[[#This Row],[Close Price]]-Table2[[#This Row],[50D EMA]])/Table2[[#This Row],[50D EMA]]</f>
        <v>-2.0452723601839869E-2</v>
      </c>
      <c r="U145" s="1">
        <f>(Table2[[#This Row],[Close Price]]-Table2[[#This Row],[200D EMA]])/Table2[[#This Row],[200D EMA]]</f>
        <v>0.10421900708486287</v>
      </c>
      <c r="V145">
        <v>1.0724249911036701</v>
      </c>
      <c r="W145">
        <v>1799.45</v>
      </c>
      <c r="X145">
        <v>1833</v>
      </c>
      <c r="Y145">
        <v>1760.1</v>
      </c>
      <c r="Z145">
        <v>1845</v>
      </c>
      <c r="AA145">
        <v>1760.1</v>
      </c>
      <c r="AB145">
        <v>1864.95</v>
      </c>
      <c r="AC145" s="1">
        <f>(Table2[[#This Row],[Close Price]]/Table2[[#This Row],[Day Low]])-1</f>
        <v>2.306260246186298E-3</v>
      </c>
      <c r="AD145" s="1">
        <f>(Table2[[#This Row],[Day High]]/Table2[[#This Row],[Close Price]])-1</f>
        <v>1.6300731869594243E-2</v>
      </c>
      <c r="AE145" s="1">
        <f>(Table2[[#This Row],[Close Price]]/Table2[[#This Row],[Current Week Low]])-1</f>
        <v>2.4714504857678454E-2</v>
      </c>
      <c r="AF145" s="1">
        <f>(Table2[[#This Row],[Current Week High]]/Table2[[#This Row],[Close Price]])-1</f>
        <v>2.2954091816367317E-2</v>
      </c>
      <c r="AG145" s="1">
        <f>(Table2[[#This Row],[Close Price]]/Table2[[#This Row],[Current Month Low]])-1</f>
        <v>2.4714504857678454E-2</v>
      </c>
      <c r="AH145" s="1">
        <f>(Table2[[#This Row],[Current Month High]]/Table2[[#This Row],[Close Price]])-1</f>
        <v>3.4015302727877561E-2</v>
      </c>
      <c r="AI145">
        <v>8.6909514304723796</v>
      </c>
      <c r="AJ145">
        <v>58.210526315789402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0.01</v>
      </c>
      <c r="AM145" t="s">
        <v>3180</v>
      </c>
      <c r="AN145">
        <v>-5.59</v>
      </c>
      <c r="AO145" t="s">
        <v>3179</v>
      </c>
      <c r="AP145">
        <v>0.14325839229842599</v>
      </c>
      <c r="AQ145">
        <f>(Table2[[#This Row],[Sharpe Ratio]]-AVERAGE(Table2[Sharpe Ratio]))/_xlfn.STDEV.P(Table2[Sharpe Ratio])</f>
        <v>0.98012832739902167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-0.40659080760563326</v>
      </c>
      <c r="AS145">
        <f>_xlfn.RANK.AVG(Table2[[#This Row],[1Y Return vs Nifty Z-Score]],Table2[1Y Return vs Nifty Z-Score])</f>
        <v>234</v>
      </c>
      <c r="AT145">
        <f>_xlfn.RANK.AVG(Table2[[#This Row],[6M Return vs Nifty Z-Score]],Table2[6M Return vs Nifty Z-Score])</f>
        <v>261</v>
      </c>
      <c r="AU145">
        <f>_xlfn.RANK.AVG(Table2[[#This Row],[Sharpe Ratio Z-Score]],Table2[Sharpe Ratio Z-Score])</f>
        <v>118</v>
      </c>
      <c r="AV145">
        <f>(Table2[[#This Row],[Rank 1Y]]+Table2[[#This Row],[Rank 6M]]+Table2[[#This Row],[Rank Sharpe]])/3</f>
        <v>204.33333333333334</v>
      </c>
    </row>
    <row r="146" spans="1:48" x14ac:dyDescent="0.3">
      <c r="A146" t="s">
        <v>1015</v>
      </c>
      <c r="B146" t="s">
        <v>1016</v>
      </c>
      <c r="C146" t="s">
        <v>3134</v>
      </c>
      <c r="D146" t="s">
        <v>517</v>
      </c>
      <c r="E146">
        <v>13497.8076</v>
      </c>
      <c r="F146">
        <v>135.41999999999999</v>
      </c>
      <c r="G146">
        <v>33.595032342998302</v>
      </c>
      <c r="H146">
        <f>(Table2[[#This Row],[1Y Return vs Nifty]]-AVERAGE(Table2[1Y Return vs Nifty]))/_xlfn.STDEV.P(Table2[1Y Return vs Nifty])</f>
        <v>0.24032125951246944</v>
      </c>
      <c r="I146">
        <v>-3.20993957635168</v>
      </c>
      <c r="J146">
        <f>(Table2[[#This Row],[1M Return vs Nifty]]-AVERAGE(Table2[1M Return vs Nifty]))/_xlfn.STDEV.P(Table2[1M Return vs Nifty])</f>
        <v>-0.2411959061746409</v>
      </c>
      <c r="K146">
        <v>55.0341258912771</v>
      </c>
      <c r="L146">
        <f>(Table2[[#This Row],[6M Return vs Nifty]]-AVERAGE(Table2[6M Return vs Nifty]))/_xlfn.STDEV.P(Table2[6M Return vs Nifty])</f>
        <v>1.6785726066533098</v>
      </c>
      <c r="M146">
        <v>0.24509134550679301</v>
      </c>
      <c r="N146">
        <f>(Table2[[#This Row],[1W Return vs Nifty]]-AVERAGE(Table2[1W Return vs Nifty]))/_xlfn.STDEV.P(Table2[1W Return vs Nifty])</f>
        <v>-0.69053282800416083</v>
      </c>
      <c r="O146">
        <v>141.06</v>
      </c>
      <c r="P146">
        <v>133.042781035019</v>
      </c>
      <c r="Q146">
        <v>107.015184881208</v>
      </c>
      <c r="R146">
        <v>50.5621408923488</v>
      </c>
      <c r="S146" s="1">
        <f>(Table2[[#This Row],[Close Price]]-Table2[[#This Row],[20D EMA]])/Table2[[#This Row],[20D EMA]]</f>
        <v>-3.9982985963419926E-2</v>
      </c>
      <c r="T146" s="1">
        <f>(Table2[[#This Row],[Close Price]]-Table2[[#This Row],[50D EMA]])/Table2[[#This Row],[50D EMA]]</f>
        <v>1.7868079323712129E-2</v>
      </c>
      <c r="U146" s="1">
        <f>(Table2[[#This Row],[Close Price]]-Table2[[#This Row],[200D EMA]])/Table2[[#This Row],[200D EMA]]</f>
        <v>0.26542789371735137</v>
      </c>
      <c r="V146">
        <v>0.67588772773866601</v>
      </c>
      <c r="W146">
        <v>135.54</v>
      </c>
      <c r="X146">
        <v>142</v>
      </c>
      <c r="Y146">
        <v>134.51</v>
      </c>
      <c r="Z146">
        <v>142.4</v>
      </c>
      <c r="AA146">
        <v>134.51</v>
      </c>
      <c r="AB146">
        <v>142.6</v>
      </c>
      <c r="AC146" s="1">
        <f>(Table2[[#This Row],[Close Price]]/Table2[[#This Row],[Day Low]])-1</f>
        <v>-8.8534749889335185E-4</v>
      </c>
      <c r="AD146" s="1">
        <f>(Table2[[#This Row],[Day High]]/Table2[[#This Row],[Close Price]])-1</f>
        <v>4.8589573179737222E-2</v>
      </c>
      <c r="AE146" s="1">
        <f>(Table2[[#This Row],[Close Price]]/Table2[[#This Row],[Current Week Low]])-1</f>
        <v>6.7652962605011524E-3</v>
      </c>
      <c r="AF146" s="1">
        <f>(Table2[[#This Row],[Current Week High]]/Table2[[#This Row],[Close Price]])-1</f>
        <v>5.1543346625313902E-2</v>
      </c>
      <c r="AG146" s="1">
        <f>(Table2[[#This Row],[Close Price]]/Table2[[#This Row],[Current Month Low]])-1</f>
        <v>6.7652962605011524E-3</v>
      </c>
      <c r="AH146" s="1">
        <f>(Table2[[#This Row],[Current Month High]]/Table2[[#This Row],[Close Price]])-1</f>
        <v>5.3020233348102241E-2</v>
      </c>
      <c r="AI146">
        <v>24.612317235268002</v>
      </c>
      <c r="AJ146">
        <v>96.260869565217305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0.45</v>
      </c>
      <c r="AM146" t="s">
        <v>3180</v>
      </c>
      <c r="AN146">
        <v>-11.01</v>
      </c>
      <c r="AO146" t="s">
        <v>3179</v>
      </c>
      <c r="AP146">
        <v>6.1279364788143997E-2</v>
      </c>
      <c r="AQ146">
        <f>(Table2[[#This Row],[Sharpe Ratio]]-AVERAGE(Table2[Sharpe Ratio]))/_xlfn.STDEV.P(Table2[Sharpe Ratio])</f>
        <v>-9.5832214181678158E-4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0.98620680984516074</v>
      </c>
      <c r="AS146">
        <f>_xlfn.RANK.AVG(Table2[[#This Row],[1Y Return vs Nifty Z-Score]],Table2[1Y Return vs Nifty Z-Score])</f>
        <v>226</v>
      </c>
      <c r="AT146">
        <f>_xlfn.RANK.AVG(Table2[[#This Row],[6M Return vs Nifty Z-Score]],Table2[6M Return vs Nifty Z-Score])</f>
        <v>44</v>
      </c>
      <c r="AU146">
        <f>_xlfn.RANK.AVG(Table2[[#This Row],[Sharpe Ratio Z-Score]],Table2[Sharpe Ratio Z-Score])</f>
        <v>344</v>
      </c>
      <c r="AV146">
        <f>(Table2[[#This Row],[Rank 1Y]]+Table2[[#This Row],[Rank 6M]]+Table2[[#This Row],[Rank Sharpe]])/3</f>
        <v>204.66666666666666</v>
      </c>
    </row>
    <row r="147" spans="1:48" x14ac:dyDescent="0.3">
      <c r="A147" t="s">
        <v>578</v>
      </c>
      <c r="B147" t="s">
        <v>579</v>
      </c>
      <c r="C147" t="s">
        <v>3145</v>
      </c>
      <c r="D147" t="s">
        <v>242</v>
      </c>
      <c r="E147">
        <v>34006.681724050002</v>
      </c>
      <c r="F147">
        <v>5312.65</v>
      </c>
      <c r="G147">
        <v>90.460106885277497</v>
      </c>
      <c r="H147">
        <f>(Table2[[#This Row],[1Y Return vs Nifty]]-AVERAGE(Table2[1Y Return vs Nifty]))/_xlfn.STDEV.P(Table2[1Y Return vs Nifty])</f>
        <v>1.2635401083851925</v>
      </c>
      <c r="I147">
        <v>9.8683541288861107</v>
      </c>
      <c r="J147">
        <f>(Table2[[#This Row],[1M Return vs Nifty]]-AVERAGE(Table2[1M Return vs Nifty]))/_xlfn.STDEV.P(Table2[1M Return vs Nifty])</f>
        <v>1.207907916976203</v>
      </c>
      <c r="K147">
        <v>104.73745861830901</v>
      </c>
      <c r="L147">
        <f>(Table2[[#This Row],[6M Return vs Nifty]]-AVERAGE(Table2[6M Return vs Nifty]))/_xlfn.STDEV.P(Table2[6M Return vs Nifty])</f>
        <v>3.377676847012975</v>
      </c>
      <c r="M147">
        <v>1.6047088708916399</v>
      </c>
      <c r="N147">
        <f>(Table2[[#This Row],[1W Return vs Nifty]]-AVERAGE(Table2[1W Return vs Nifty]))/_xlfn.STDEV.P(Table2[1W Return vs Nifty])</f>
        <v>-0.37589552272795235</v>
      </c>
      <c r="O147">
        <v>5408.08</v>
      </c>
      <c r="P147">
        <v>5221.4577238033298</v>
      </c>
      <c r="Q147">
        <v>4051.5037649625801</v>
      </c>
      <c r="R147">
        <v>42.547802874116996</v>
      </c>
      <c r="S147" s="1">
        <f>(Table2[[#This Row],[Close Price]]-Table2[[#This Row],[20D EMA]])/Table2[[#This Row],[20D EMA]]</f>
        <v>-1.764581884883365E-2</v>
      </c>
      <c r="T147" s="1">
        <f>(Table2[[#This Row],[Close Price]]-Table2[[#This Row],[50D EMA]])/Table2[[#This Row],[50D EMA]]</f>
        <v>1.746490750675752E-2</v>
      </c>
      <c r="U147" s="1">
        <f>(Table2[[#This Row],[Close Price]]-Table2[[#This Row],[200D EMA]])/Table2[[#This Row],[200D EMA]]</f>
        <v>0.31127855438363822</v>
      </c>
      <c r="V147">
        <v>0.69465766681224805</v>
      </c>
      <c r="W147">
        <v>5230.1000000000004</v>
      </c>
      <c r="X147">
        <v>5417</v>
      </c>
      <c r="Y147">
        <v>5230.1000000000004</v>
      </c>
      <c r="Z147">
        <v>5549</v>
      </c>
      <c r="AA147">
        <v>5230.1000000000004</v>
      </c>
      <c r="AB147">
        <v>5550</v>
      </c>
      <c r="AC147" s="1">
        <f>(Table2[[#This Row],[Close Price]]/Table2[[#This Row],[Day Low]])-1</f>
        <v>1.5783637024148645E-2</v>
      </c>
      <c r="AD147" s="1">
        <f>(Table2[[#This Row],[Day High]]/Table2[[#This Row],[Close Price]])-1</f>
        <v>1.9641798349223194E-2</v>
      </c>
      <c r="AE147" s="1">
        <f>(Table2[[#This Row],[Close Price]]/Table2[[#This Row],[Current Week Low]])-1</f>
        <v>1.5783637024148645E-2</v>
      </c>
      <c r="AF147" s="1">
        <f>(Table2[[#This Row],[Current Week High]]/Table2[[#This Row],[Close Price]])-1</f>
        <v>4.4488155628547021E-2</v>
      </c>
      <c r="AG147" s="1">
        <f>(Table2[[#This Row],[Close Price]]/Table2[[#This Row],[Current Month Low]])-1</f>
        <v>1.5783637024148645E-2</v>
      </c>
      <c r="AH147" s="1">
        <f>(Table2[[#This Row],[Current Month High]]/Table2[[#This Row],[Close Price]])-1</f>
        <v>4.4676385607935742E-2</v>
      </c>
      <c r="AI147">
        <v>11.242976668894</v>
      </c>
      <c r="AJ147">
        <v>133.43585912955601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0.05</v>
      </c>
      <c r="AM147" t="s">
        <v>3180</v>
      </c>
      <c r="AN147">
        <v>-5.31</v>
      </c>
      <c r="AO147" t="s">
        <v>3179</v>
      </c>
      <c r="AQ147">
        <f>(Table2[[#This Row],[Sharpe Ratio]]-AVERAGE(Table2[Sharpe Ratio]))/_xlfn.STDEV.P(Table2[Sharpe Ratio])</f>
        <v>-0.73432109200939777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4.7389082576370205</v>
      </c>
      <c r="AS147">
        <f>_xlfn.RANK.AVG(Table2[[#This Row],[1Y Return vs Nifty Z-Score]],Table2[1Y Return vs Nifty Z-Score])</f>
        <v>69</v>
      </c>
      <c r="AT147">
        <f>_xlfn.RANK.AVG(Table2[[#This Row],[6M Return vs Nifty Z-Score]],Table2[6M Return vs Nifty Z-Score])</f>
        <v>9</v>
      </c>
      <c r="AU147">
        <f>_xlfn.RANK.AVG(Table2[[#This Row],[Sharpe Ratio Z-Score]],Table2[Sharpe Ratio Z-Score])</f>
        <v>537.5</v>
      </c>
      <c r="AV147">
        <f>(Table2[[#This Row],[Rank 1Y]]+Table2[[#This Row],[Rank 6M]]+Table2[[#This Row],[Rank Sharpe]])/3</f>
        <v>205.16666666666666</v>
      </c>
    </row>
    <row r="148" spans="1:48" x14ac:dyDescent="0.3">
      <c r="A148" t="s">
        <v>1161</v>
      </c>
      <c r="B148" t="s">
        <v>1162</v>
      </c>
      <c r="C148" t="s">
        <v>3145</v>
      </c>
      <c r="D148" t="s">
        <v>266</v>
      </c>
      <c r="E148">
        <v>10592.524152</v>
      </c>
      <c r="F148">
        <v>5219</v>
      </c>
      <c r="G148">
        <v>21.365178556788798</v>
      </c>
      <c r="H148">
        <f>(Table2[[#This Row],[1Y Return vs Nifty]]-AVERAGE(Table2[1Y Return vs Nifty]))/_xlfn.STDEV.P(Table2[1Y Return vs Nifty])</f>
        <v>2.0259701275999024E-2</v>
      </c>
      <c r="I148">
        <v>0.65322624016868402</v>
      </c>
      <c r="J148">
        <f>(Table2[[#This Row],[1M Return vs Nifty]]-AVERAGE(Table2[1M Return vs Nifty]))/_xlfn.STDEV.P(Table2[1M Return vs Nifty])</f>
        <v>0.18685139727009584</v>
      </c>
      <c r="K148">
        <v>9.6402780853476209</v>
      </c>
      <c r="L148">
        <f>(Table2[[#This Row],[6M Return vs Nifty]]-AVERAGE(Table2[6M Return vs Nifty]))/_xlfn.STDEV.P(Table2[6M Return vs Nifty])</f>
        <v>0.12678774512533481</v>
      </c>
      <c r="M148">
        <v>2.4563781094251498</v>
      </c>
      <c r="N148">
        <f>(Table2[[#This Row],[1W Return vs Nifty]]-AVERAGE(Table2[1W Return vs Nifty]))/_xlfn.STDEV.P(Table2[1W Return vs Nifty])</f>
        <v>-0.17880559913125954</v>
      </c>
      <c r="O148">
        <v>5371.09</v>
      </c>
      <c r="P148">
        <v>5365.8880726285897</v>
      </c>
      <c r="Q148">
        <v>4728.6875903115297</v>
      </c>
      <c r="R148">
        <v>39.968264257256102</v>
      </c>
      <c r="S148" s="1">
        <f>(Table2[[#This Row],[Close Price]]-Table2[[#This Row],[20D EMA]])/Table2[[#This Row],[20D EMA]]</f>
        <v>-2.8316412497277114E-2</v>
      </c>
      <c r="T148" s="1">
        <f>(Table2[[#This Row],[Close Price]]-Table2[[#This Row],[50D EMA]])/Table2[[#This Row],[50D EMA]]</f>
        <v>-2.7374419786701517E-2</v>
      </c>
      <c r="U148" s="1">
        <f>(Table2[[#This Row],[Close Price]]-Table2[[#This Row],[200D EMA]])/Table2[[#This Row],[200D EMA]]</f>
        <v>0.10368889894376976</v>
      </c>
      <c r="V148">
        <v>0.770553300917731</v>
      </c>
      <c r="W148">
        <v>5173</v>
      </c>
      <c r="X148">
        <v>5277.95</v>
      </c>
      <c r="Y148">
        <v>5154</v>
      </c>
      <c r="Z148">
        <v>5328.5</v>
      </c>
      <c r="AA148">
        <v>5154</v>
      </c>
      <c r="AB148">
        <v>5328.5</v>
      </c>
      <c r="AC148" s="1">
        <f>(Table2[[#This Row],[Close Price]]/Table2[[#This Row],[Day Low]])-1</f>
        <v>8.8923255364392606E-3</v>
      </c>
      <c r="AD148" s="1">
        <f>(Table2[[#This Row],[Day High]]/Table2[[#This Row],[Close Price]])-1</f>
        <v>1.1295267292584787E-2</v>
      </c>
      <c r="AE148" s="1">
        <f>(Table2[[#This Row],[Close Price]]/Table2[[#This Row],[Current Week Low]])-1</f>
        <v>1.2611563833915485E-2</v>
      </c>
      <c r="AF148" s="1">
        <f>(Table2[[#This Row],[Current Week High]]/Table2[[#This Row],[Close Price]])-1</f>
        <v>2.0981030848821636E-2</v>
      </c>
      <c r="AG148" s="1">
        <f>(Table2[[#This Row],[Close Price]]/Table2[[#This Row],[Current Month Low]])-1</f>
        <v>1.2611563833915485E-2</v>
      </c>
      <c r="AH148" s="1">
        <f>(Table2[[#This Row],[Current Month High]]/Table2[[#This Row],[Close Price]])-1</f>
        <v>2.0981030848821636E-2</v>
      </c>
      <c r="AI148">
        <v>14.9453918375167</v>
      </c>
      <c r="AJ148">
        <v>73.273572377158004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0.06</v>
      </c>
      <c r="AM148" t="s">
        <v>3180</v>
      </c>
      <c r="AN148">
        <v>-9</v>
      </c>
      <c r="AO148" t="s">
        <v>3179</v>
      </c>
      <c r="AP148">
        <v>0.18417541110372301</v>
      </c>
      <c r="AQ148">
        <f>(Table2[[#This Row],[Sharpe Ratio]]-AVERAGE(Table2[Sharpe Ratio]))/_xlfn.STDEV.P(Table2[Sharpe Ratio])</f>
        <v>1.4698040665245375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1.6248973110647076</v>
      </c>
      <c r="AS148">
        <f>_xlfn.RANK.AVG(Table2[[#This Row],[1Y Return vs Nifty Z-Score]],Table2[1Y Return vs Nifty Z-Score])</f>
        <v>296</v>
      </c>
      <c r="AT148">
        <f>_xlfn.RANK.AVG(Table2[[#This Row],[6M Return vs Nifty Z-Score]],Table2[6M Return vs Nifty Z-Score])</f>
        <v>268</v>
      </c>
      <c r="AU148">
        <f>_xlfn.RANK.AVG(Table2[[#This Row],[Sharpe Ratio Z-Score]],Table2[Sharpe Ratio Z-Score])</f>
        <v>52</v>
      </c>
      <c r="AV148">
        <f>(Table2[[#This Row],[Rank 1Y]]+Table2[[#This Row],[Rank 6M]]+Table2[[#This Row],[Rank Sharpe]])/3</f>
        <v>205.33333333333334</v>
      </c>
    </row>
    <row r="149" spans="1:48" x14ac:dyDescent="0.3">
      <c r="A149" t="s">
        <v>1280</v>
      </c>
      <c r="B149" t="s">
        <v>1281</v>
      </c>
      <c r="C149" t="s">
        <v>3140</v>
      </c>
      <c r="D149" t="s">
        <v>196</v>
      </c>
      <c r="E149">
        <v>9009.2902536000001</v>
      </c>
      <c r="F149">
        <v>2045.25</v>
      </c>
      <c r="G149">
        <v>77.678224922151898</v>
      </c>
      <c r="H149">
        <f>(Table2[[#This Row],[1Y Return vs Nifty]]-AVERAGE(Table2[1Y Return vs Nifty]))/_xlfn.STDEV.P(Table2[1Y Return vs Nifty])</f>
        <v>1.0335454648538207</v>
      </c>
      <c r="I149">
        <v>3.6355293716118799</v>
      </c>
      <c r="J149">
        <f>(Table2[[#This Row],[1M Return vs Nifty]]-AVERAGE(Table2[1M Return vs Nifty]))/_xlfn.STDEV.P(Table2[1M Return vs Nifty])</f>
        <v>0.51729717001170838</v>
      </c>
      <c r="K149">
        <v>-3.45794764831385</v>
      </c>
      <c r="L149">
        <f>(Table2[[#This Row],[6M Return vs Nifty]]-AVERAGE(Table2[6M Return vs Nifty]))/_xlfn.STDEV.P(Table2[6M Return vs Nifty])</f>
        <v>-0.32097399768328055</v>
      </c>
      <c r="M149">
        <v>5.6015229929965402</v>
      </c>
      <c r="N149">
        <f>(Table2[[#This Row],[1W Return vs Nifty]]-AVERAGE(Table2[1W Return vs Nifty]))/_xlfn.STDEV.P(Table2[1W Return vs Nifty])</f>
        <v>0.54903137883800501</v>
      </c>
      <c r="O149">
        <v>2092.6999999999998</v>
      </c>
      <c r="P149">
        <v>2105.1038475033602</v>
      </c>
      <c r="Q149">
        <v>1887.70494313875</v>
      </c>
      <c r="R149">
        <v>44.663075324543598</v>
      </c>
      <c r="S149" s="1">
        <f>(Table2[[#This Row],[Close Price]]-Table2[[#This Row],[20D EMA]])/Table2[[#This Row],[20D EMA]]</f>
        <v>-2.2674057437759746E-2</v>
      </c>
      <c r="T149" s="1">
        <f>(Table2[[#This Row],[Close Price]]-Table2[[#This Row],[50D EMA]])/Table2[[#This Row],[50D EMA]]</f>
        <v>-2.8432729137969341E-2</v>
      </c>
      <c r="U149" s="1">
        <f>(Table2[[#This Row],[Close Price]]-Table2[[#This Row],[200D EMA]])/Table2[[#This Row],[200D EMA]]</f>
        <v>8.3458517939405619E-2</v>
      </c>
      <c r="V149">
        <v>0.40364630346254399</v>
      </c>
      <c r="W149">
        <v>2034</v>
      </c>
      <c r="X149">
        <v>2108.9499999999998</v>
      </c>
      <c r="Y149">
        <v>2034</v>
      </c>
      <c r="Z149">
        <v>2145</v>
      </c>
      <c r="AA149">
        <v>2034</v>
      </c>
      <c r="AB149">
        <v>2170</v>
      </c>
      <c r="AC149" s="1">
        <f>(Table2[[#This Row],[Close Price]]/Table2[[#This Row],[Day Low]])-1</f>
        <v>5.530973451327359E-3</v>
      </c>
      <c r="AD149" s="1">
        <f>(Table2[[#This Row],[Day High]]/Table2[[#This Row],[Close Price]])-1</f>
        <v>3.1145336755897812E-2</v>
      </c>
      <c r="AE149" s="1">
        <f>(Table2[[#This Row],[Close Price]]/Table2[[#This Row],[Current Week Low]])-1</f>
        <v>5.530973451327359E-3</v>
      </c>
      <c r="AF149" s="1">
        <f>(Table2[[#This Row],[Current Week High]]/Table2[[#This Row],[Close Price]])-1</f>
        <v>4.8771543821048757E-2</v>
      </c>
      <c r="AG149" s="1">
        <f>(Table2[[#This Row],[Close Price]]/Table2[[#This Row],[Current Month Low]])-1</f>
        <v>5.530973451327359E-3</v>
      </c>
      <c r="AH149" s="1">
        <f>(Table2[[#This Row],[Current Month High]]/Table2[[#This Row],[Close Price]])-1</f>
        <v>6.0994988387727656E-2</v>
      </c>
      <c r="AI149">
        <v>17.2961740618506</v>
      </c>
      <c r="AJ149">
        <v>105.96676737160099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0.08</v>
      </c>
      <c r="AM149" t="s">
        <v>3180</v>
      </c>
      <c r="AN149">
        <v>-7.93</v>
      </c>
      <c r="AO149" t="s">
        <v>3179</v>
      </c>
      <c r="AP149">
        <v>0.15233125543275</v>
      </c>
      <c r="AQ149">
        <f>(Table2[[#This Row],[Sharpe Ratio]]-AVERAGE(Table2[Sharpe Ratio]))/_xlfn.STDEV.P(Table2[Sharpe Ratio])</f>
        <v>1.0887081088935036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92</v>
      </c>
      <c r="AT149">
        <f>_xlfn.RANK.AVG(Table2[[#This Row],[6M Return vs Nifty Z-Score]],Table2[6M Return vs Nifty Z-Score])</f>
        <v>425</v>
      </c>
      <c r="AU149">
        <f>_xlfn.RANK.AVG(Table2[[#This Row],[Sharpe Ratio Z-Score]],Table2[Sharpe Ratio Z-Score])</f>
        <v>99</v>
      </c>
      <c r="AV149">
        <f>(Table2[[#This Row],[Rank 1Y]]+Table2[[#This Row],[Rank 6M]]+Table2[[#This Row],[Rank Sharpe]])/3</f>
        <v>205.33333333333334</v>
      </c>
    </row>
    <row r="150" spans="1:48" x14ac:dyDescent="0.3">
      <c r="A150" t="s">
        <v>687</v>
      </c>
      <c r="B150" t="s">
        <v>688</v>
      </c>
      <c r="C150" t="s">
        <v>3137</v>
      </c>
      <c r="D150" t="s">
        <v>46</v>
      </c>
      <c r="E150">
        <v>26152.2</v>
      </c>
      <c r="F150">
        <v>96.86</v>
      </c>
      <c r="G150">
        <v>89.4937349548008</v>
      </c>
      <c r="H150">
        <f>(Table2[[#This Row],[1Y Return vs Nifty]]-AVERAGE(Table2[1Y Return vs Nifty]))/_xlfn.STDEV.P(Table2[1Y Return vs Nifty])</f>
        <v>1.2461514039432402</v>
      </c>
      <c r="I150">
        <v>-12.550331381666901</v>
      </c>
      <c r="J150">
        <f>(Table2[[#This Row],[1M Return vs Nifty]]-AVERAGE(Table2[1M Return vs Nifty]))/_xlfn.STDEV.P(Table2[1M Return vs Nifty])</f>
        <v>-1.2761319444583141</v>
      </c>
      <c r="K150">
        <v>1.0197028143540701</v>
      </c>
      <c r="L150">
        <f>(Table2[[#This Row],[6M Return vs Nifty]]-AVERAGE(Table2[6M Return vs Nifty]))/_xlfn.STDEV.P(Table2[6M Return vs Nifty])</f>
        <v>-0.16790589398588485</v>
      </c>
      <c r="M150">
        <v>4.7144854239744403</v>
      </c>
      <c r="N150">
        <f>(Table2[[#This Row],[1W Return vs Nifty]]-AVERAGE(Table2[1W Return vs Nifty]))/_xlfn.STDEV.P(Table2[1W Return vs Nifty])</f>
        <v>0.34375665621564622</v>
      </c>
      <c r="O150">
        <v>101.63</v>
      </c>
      <c r="P150">
        <v>108.24832584701601</v>
      </c>
      <c r="Q150">
        <v>97.887164533838003</v>
      </c>
      <c r="R150">
        <v>41.548106472306003</v>
      </c>
      <c r="S150" s="1">
        <f>(Table2[[#This Row],[Close Price]]-Table2[[#This Row],[20D EMA]])/Table2[[#This Row],[20D EMA]]</f>
        <v>-4.6934960149562104E-2</v>
      </c>
      <c r="T150" s="1">
        <f>(Table2[[#This Row],[Close Price]]-Table2[[#This Row],[50D EMA]])/Table2[[#This Row],[50D EMA]]</f>
        <v>-0.1052055609904838</v>
      </c>
      <c r="U150" s="1">
        <f>(Table2[[#This Row],[Close Price]]-Table2[[#This Row],[200D EMA]])/Table2[[#This Row],[200D EMA]]</f>
        <v>-1.0493352613998027E-2</v>
      </c>
      <c r="V150">
        <v>0.363784281197086</v>
      </c>
      <c r="W150">
        <v>95.27</v>
      </c>
      <c r="X150">
        <v>97.7</v>
      </c>
      <c r="Y150">
        <v>95.27</v>
      </c>
      <c r="Z150">
        <v>101.7</v>
      </c>
      <c r="AA150">
        <v>95.27</v>
      </c>
      <c r="AB150">
        <v>101.7</v>
      </c>
      <c r="AC150" s="1">
        <f>(Table2[[#This Row],[Close Price]]/Table2[[#This Row],[Day Low]])-1</f>
        <v>1.6689409047969006E-2</v>
      </c>
      <c r="AD150" s="1">
        <f>(Table2[[#This Row],[Day High]]/Table2[[#This Row],[Close Price]])-1</f>
        <v>8.6723105513111243E-3</v>
      </c>
      <c r="AE150" s="1">
        <f>(Table2[[#This Row],[Close Price]]/Table2[[#This Row],[Current Week Low]])-1</f>
        <v>1.6689409047969006E-2</v>
      </c>
      <c r="AF150" s="1">
        <f>(Table2[[#This Row],[Current Week High]]/Table2[[#This Row],[Close Price]])-1</f>
        <v>4.9969027462316795E-2</v>
      </c>
      <c r="AG150" s="1">
        <f>(Table2[[#This Row],[Close Price]]/Table2[[#This Row],[Current Month Low]])-1</f>
        <v>1.6689409047969006E-2</v>
      </c>
      <c r="AH150" s="1">
        <f>(Table2[[#This Row],[Current Month High]]/Table2[[#This Row],[Close Price]])-1</f>
        <v>4.9969027462316795E-2</v>
      </c>
      <c r="AI150">
        <v>44.366439534723597</v>
      </c>
      <c r="AJ150">
        <v>127.72727272727199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-0.16</v>
      </c>
      <c r="AM150" t="s">
        <v>3179</v>
      </c>
      <c r="AN150">
        <v>-10.29</v>
      </c>
      <c r="AO150" t="s">
        <v>3179</v>
      </c>
      <c r="AP150">
        <v>0.118636663397022</v>
      </c>
      <c r="AQ150">
        <f>(Table2[[#This Row],[Sharpe Ratio]]-AVERAGE(Table2[Sharpe Ratio]))/_xlfn.STDEV.P(Table2[Sharpe Ratio])</f>
        <v>0.68546699452639692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72</v>
      </c>
      <c r="AT150">
        <f>_xlfn.RANK.AVG(Table2[[#This Row],[6M Return vs Nifty Z-Score]],Table2[6M Return vs Nifty Z-Score])</f>
        <v>371</v>
      </c>
      <c r="AU150">
        <f>_xlfn.RANK.AVG(Table2[[#This Row],[Sharpe Ratio Z-Score]],Table2[Sharpe Ratio Z-Score])</f>
        <v>175</v>
      </c>
      <c r="AV150">
        <f>(Table2[[#This Row],[Rank 1Y]]+Table2[[#This Row],[Rank 6M]]+Table2[[#This Row],[Rank Sharpe]])/3</f>
        <v>206</v>
      </c>
    </row>
    <row r="151" spans="1:48" x14ac:dyDescent="0.3">
      <c r="A151" t="s">
        <v>166</v>
      </c>
      <c r="B151" t="s">
        <v>167</v>
      </c>
      <c r="C151" t="s">
        <v>3134</v>
      </c>
      <c r="D151" t="s">
        <v>138</v>
      </c>
      <c r="E151">
        <v>152299.69622400001</v>
      </c>
      <c r="F151">
        <v>461.5</v>
      </c>
      <c r="G151">
        <v>51.0791854891621</v>
      </c>
      <c r="H151">
        <f>(Table2[[#This Row],[1Y Return vs Nifty]]-AVERAGE(Table2[1Y Return vs Nifty]))/_xlfn.STDEV.P(Table2[1Y Return vs Nifty])</f>
        <v>0.5549276360930685</v>
      </c>
      <c r="I151">
        <v>-0.22242815783849201</v>
      </c>
      <c r="J151">
        <f>(Table2[[#This Row],[1M Return vs Nifty]]-AVERAGE(Table2[1M Return vs Nifty]))/_xlfn.STDEV.P(Table2[1M Return vs Nifty])</f>
        <v>8.9826956275713243E-2</v>
      </c>
      <c r="K151">
        <v>-2.31686639533071</v>
      </c>
      <c r="L151">
        <f>(Table2[[#This Row],[6M Return vs Nifty]]-AVERAGE(Table2[6M Return vs Nifty]))/_xlfn.STDEV.P(Table2[6M Return vs Nifty])</f>
        <v>-0.28196623121847531</v>
      </c>
      <c r="M151">
        <v>1.61607491651267</v>
      </c>
      <c r="N151">
        <f>(Table2[[#This Row],[1W Return vs Nifty]]-AVERAGE(Table2[1W Return vs Nifty]))/_xlfn.STDEV.P(Table2[1W Return vs Nifty])</f>
        <v>-0.37326523744618889</v>
      </c>
      <c r="O151">
        <v>462.33</v>
      </c>
      <c r="P151">
        <v>477.88949576062299</v>
      </c>
      <c r="Q151">
        <v>449.76634426305799</v>
      </c>
      <c r="R151">
        <v>51.746128680923903</v>
      </c>
      <c r="S151" s="1">
        <f>(Table2[[#This Row],[Close Price]]-Table2[[#This Row],[20D EMA]])/Table2[[#This Row],[20D EMA]]</f>
        <v>-1.7952544719139665E-3</v>
      </c>
      <c r="T151" s="1">
        <f>(Table2[[#This Row],[Close Price]]-Table2[[#This Row],[50D EMA]])/Table2[[#This Row],[50D EMA]]</f>
        <v>-3.4295576500456428E-2</v>
      </c>
      <c r="U151" s="1">
        <f>(Table2[[#This Row],[Close Price]]-Table2[[#This Row],[200D EMA]])/Table2[[#This Row],[200D EMA]]</f>
        <v>2.6088336503185011E-2</v>
      </c>
      <c r="V151">
        <v>0.84877999474892096</v>
      </c>
      <c r="W151">
        <v>436.65</v>
      </c>
      <c r="X151">
        <v>464.85</v>
      </c>
      <c r="Y151">
        <v>436.65</v>
      </c>
      <c r="Z151">
        <v>464.85</v>
      </c>
      <c r="AA151">
        <v>436.65</v>
      </c>
      <c r="AB151">
        <v>464.85</v>
      </c>
      <c r="AC151" s="1">
        <f>(Table2[[#This Row],[Close Price]]/Table2[[#This Row],[Day Low]])-1</f>
        <v>5.6910569105691033E-2</v>
      </c>
      <c r="AD151" s="1">
        <f>(Table2[[#This Row],[Day High]]/Table2[[#This Row],[Close Price]])-1</f>
        <v>7.2589382448537965E-3</v>
      </c>
      <c r="AE151" s="1">
        <f>(Table2[[#This Row],[Close Price]]/Table2[[#This Row],[Current Week Low]])-1</f>
        <v>5.6910569105691033E-2</v>
      </c>
      <c r="AF151" s="1">
        <f>(Table2[[#This Row],[Current Week High]]/Table2[[#This Row],[Close Price]])-1</f>
        <v>7.2589382448537965E-3</v>
      </c>
      <c r="AG151" s="1">
        <f>(Table2[[#This Row],[Close Price]]/Table2[[#This Row],[Current Month Low]])-1</f>
        <v>5.6910569105691033E-2</v>
      </c>
      <c r="AH151" s="1">
        <f>(Table2[[#This Row],[Current Month High]]/Table2[[#This Row],[Close Price]])-1</f>
        <v>7.2589382448537965E-3</v>
      </c>
      <c r="AI151">
        <v>25.677139761646799</v>
      </c>
      <c r="AJ151">
        <v>79.014740108611306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-0.13</v>
      </c>
      <c r="AM151" t="s">
        <v>3179</v>
      </c>
      <c r="AN151">
        <v>-2.37</v>
      </c>
      <c r="AO151" t="s">
        <v>3179</v>
      </c>
      <c r="AP151">
        <v>0.18455187101154999</v>
      </c>
      <c r="AQ151">
        <f>(Table2[[#This Row],[Sharpe Ratio]]-AVERAGE(Table2[Sharpe Ratio]))/_xlfn.STDEV.P(Table2[Sharpe Ratio])</f>
        <v>1.4743093625846806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158</v>
      </c>
      <c r="AT151">
        <f>_xlfn.RANK.AVG(Table2[[#This Row],[6M Return vs Nifty Z-Score]],Table2[6M Return vs Nifty Z-Score])</f>
        <v>411</v>
      </c>
      <c r="AU151">
        <f>_xlfn.RANK.AVG(Table2[[#This Row],[Sharpe Ratio Z-Score]],Table2[Sharpe Ratio Z-Score])</f>
        <v>50</v>
      </c>
      <c r="AV151">
        <f>(Table2[[#This Row],[Rank 1Y]]+Table2[[#This Row],[Rank 6M]]+Table2[[#This Row],[Rank Sharpe]])/3</f>
        <v>206.33333333333334</v>
      </c>
    </row>
    <row r="152" spans="1:48" x14ac:dyDescent="0.3">
      <c r="A152" t="s">
        <v>582</v>
      </c>
      <c r="B152" t="s">
        <v>583</v>
      </c>
      <c r="C152" t="s">
        <v>3134</v>
      </c>
      <c r="D152" t="s">
        <v>214</v>
      </c>
      <c r="E152">
        <v>33842.181588480002</v>
      </c>
      <c r="F152">
        <v>6688.8</v>
      </c>
      <c r="G152">
        <v>82.168623280801995</v>
      </c>
      <c r="H152">
        <f>(Table2[[#This Row],[1Y Return vs Nifty]]-AVERAGE(Table2[1Y Return vs Nifty]))/_xlfn.STDEV.P(Table2[1Y Return vs Nifty])</f>
        <v>1.1143448004126228</v>
      </c>
      <c r="I152">
        <v>3.0112543988365799</v>
      </c>
      <c r="J152">
        <f>(Table2[[#This Row],[1M Return vs Nifty]]-AVERAGE(Table2[1M Return vs Nifty]))/_xlfn.STDEV.P(Table2[1M Return vs Nifty])</f>
        <v>0.44812612445063704</v>
      </c>
      <c r="K152">
        <v>-2.3085344823298199</v>
      </c>
      <c r="L152">
        <f>(Table2[[#This Row],[6M Return vs Nifty]]-AVERAGE(Table2[6M Return vs Nifty]))/_xlfn.STDEV.P(Table2[6M Return vs Nifty])</f>
        <v>-0.28168140547473952</v>
      </c>
      <c r="M152">
        <v>2.6764553996732001</v>
      </c>
      <c r="N152">
        <f>(Table2[[#This Row],[1W Return vs Nifty]]-AVERAGE(Table2[1W Return vs Nifty]))/_xlfn.STDEV.P(Table2[1W Return vs Nifty])</f>
        <v>-0.12787618386314101</v>
      </c>
      <c r="O152">
        <v>6768.11</v>
      </c>
      <c r="P152">
        <v>6751.2312626705898</v>
      </c>
      <c r="Q152">
        <v>6172.2566684764497</v>
      </c>
      <c r="R152">
        <v>44.691815090250401</v>
      </c>
      <c r="S152" s="1">
        <f>(Table2[[#This Row],[Close Price]]-Table2[[#This Row],[20D EMA]])/Table2[[#This Row],[20D EMA]]</f>
        <v>-1.1718190159438823E-2</v>
      </c>
      <c r="T152" s="1">
        <f>(Table2[[#This Row],[Close Price]]-Table2[[#This Row],[50D EMA]])/Table2[[#This Row],[50D EMA]]</f>
        <v>-9.2473891415613598E-3</v>
      </c>
      <c r="U152" s="1">
        <f>(Table2[[#This Row],[Close Price]]-Table2[[#This Row],[200D EMA]])/Table2[[#This Row],[200D EMA]]</f>
        <v>8.3687921495826781E-2</v>
      </c>
      <c r="V152">
        <v>0.38614389891981798</v>
      </c>
      <c r="W152">
        <v>6600</v>
      </c>
      <c r="X152">
        <v>6714.7</v>
      </c>
      <c r="Y152">
        <v>6600</v>
      </c>
      <c r="Z152">
        <v>6876.85</v>
      </c>
      <c r="AA152">
        <v>6600</v>
      </c>
      <c r="AB152">
        <v>6949.95</v>
      </c>
      <c r="AC152" s="1">
        <f>(Table2[[#This Row],[Close Price]]/Table2[[#This Row],[Day Low]])-1</f>
        <v>1.3454545454545386E-2</v>
      </c>
      <c r="AD152" s="1">
        <f>(Table2[[#This Row],[Day High]]/Table2[[#This Row],[Close Price]])-1</f>
        <v>3.8721444803253569E-3</v>
      </c>
      <c r="AE152" s="1">
        <f>(Table2[[#This Row],[Close Price]]/Table2[[#This Row],[Current Week Low]])-1</f>
        <v>1.3454545454545386E-2</v>
      </c>
      <c r="AF152" s="1">
        <f>(Table2[[#This Row],[Current Week High]]/Table2[[#This Row],[Close Price]])-1</f>
        <v>2.8114160985527992E-2</v>
      </c>
      <c r="AG152" s="1">
        <f>(Table2[[#This Row],[Close Price]]/Table2[[#This Row],[Current Month Low]])-1</f>
        <v>1.3454545454545386E-2</v>
      </c>
      <c r="AH152" s="1">
        <f>(Table2[[#This Row],[Current Month High]]/Table2[[#This Row],[Close Price]])-1</f>
        <v>3.9042877646214613E-2</v>
      </c>
      <c r="AI152">
        <v>45.868466690587198</v>
      </c>
      <c r="AJ152">
        <v>111.226374875657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0.04</v>
      </c>
      <c r="AM152" t="s">
        <v>3180</v>
      </c>
      <c r="AN152">
        <v>-1.87</v>
      </c>
      <c r="AO152" t="s">
        <v>3179</v>
      </c>
      <c r="AP152">
        <v>0.13759987355846501</v>
      </c>
      <c r="AQ152">
        <f>(Table2[[#This Row],[Sharpe Ratio]]-AVERAGE(Table2[Sharpe Ratio]))/_xlfn.STDEV.P(Table2[Sharpe Ratio])</f>
        <v>0.9124098223062882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2.065323157831668</v>
      </c>
      <c r="AS152">
        <f>_xlfn.RANK.AVG(Table2[[#This Row],[1Y Return vs Nifty Z-Score]],Table2[1Y Return vs Nifty Z-Score])</f>
        <v>80</v>
      </c>
      <c r="AT152">
        <f>_xlfn.RANK.AVG(Table2[[#This Row],[6M Return vs Nifty Z-Score]],Table2[6M Return vs Nifty Z-Score])</f>
        <v>410</v>
      </c>
      <c r="AU152">
        <f>_xlfn.RANK.AVG(Table2[[#This Row],[Sharpe Ratio Z-Score]],Table2[Sharpe Ratio Z-Score])</f>
        <v>130</v>
      </c>
      <c r="AV152">
        <f>(Table2[[#This Row],[Rank 1Y]]+Table2[[#This Row],[Rank 6M]]+Table2[[#This Row],[Rank Sharpe]])/3</f>
        <v>206.66666666666666</v>
      </c>
    </row>
    <row r="153" spans="1:48" x14ac:dyDescent="0.3">
      <c r="A153" t="s">
        <v>343</v>
      </c>
      <c r="B153" t="s">
        <v>344</v>
      </c>
      <c r="C153" t="s">
        <v>3147</v>
      </c>
      <c r="D153" t="s">
        <v>141</v>
      </c>
      <c r="E153">
        <v>72673.179109189994</v>
      </c>
      <c r="F153">
        <v>1936.05</v>
      </c>
      <c r="G153">
        <v>29.570779210971398</v>
      </c>
      <c r="H153">
        <f>(Table2[[#This Row],[1Y Return vs Nifty]]-AVERAGE(Table2[1Y Return vs Nifty]))/_xlfn.STDEV.P(Table2[1Y Return vs Nifty])</f>
        <v>0.16790964851100112</v>
      </c>
      <c r="I153">
        <v>9.6733028588822698</v>
      </c>
      <c r="J153">
        <f>(Table2[[#This Row],[1M Return vs Nifty]]-AVERAGE(Table2[1M Return vs Nifty]))/_xlfn.STDEV.P(Table2[1M Return vs Nifty])</f>
        <v>1.1862958055308244</v>
      </c>
      <c r="K153">
        <v>21.4516605110245</v>
      </c>
      <c r="L153">
        <f>(Table2[[#This Row],[6M Return vs Nifty]]-AVERAGE(Table2[6M Return vs Nifty]))/_xlfn.STDEV.P(Table2[6M Return vs Nifty])</f>
        <v>0.53055885790350299</v>
      </c>
      <c r="M153">
        <v>-1.21301825165156</v>
      </c>
      <c r="N153">
        <f>(Table2[[#This Row],[1W Return vs Nifty]]-AVERAGE(Table2[1W Return vs Nifty]))/_xlfn.STDEV.P(Table2[1W Return vs Nifty])</f>
        <v>-1.0279627786201793</v>
      </c>
      <c r="O153">
        <v>1943.92</v>
      </c>
      <c r="P153">
        <v>1882.7344751493399</v>
      </c>
      <c r="Q153">
        <v>1677.4458037792499</v>
      </c>
      <c r="R153">
        <v>58.558090336293198</v>
      </c>
      <c r="S153" s="1">
        <f>(Table2[[#This Row],[Close Price]]-Table2[[#This Row],[20D EMA]])/Table2[[#This Row],[20D EMA]]</f>
        <v>-4.0485205152476014E-3</v>
      </c>
      <c r="T153" s="1">
        <f>(Table2[[#This Row],[Close Price]]-Table2[[#This Row],[50D EMA]])/Table2[[#This Row],[50D EMA]]</f>
        <v>2.8318132776758664E-2</v>
      </c>
      <c r="U153" s="1">
        <f>(Table2[[#This Row],[Close Price]]-Table2[[#This Row],[200D EMA]])/Table2[[#This Row],[200D EMA]]</f>
        <v>0.15416545538348855</v>
      </c>
      <c r="V153">
        <v>1.0047952201045101</v>
      </c>
      <c r="W153">
        <v>1917.1</v>
      </c>
      <c r="X153">
        <v>2010</v>
      </c>
      <c r="Y153">
        <v>1913.45</v>
      </c>
      <c r="Z153">
        <v>2010</v>
      </c>
      <c r="AA153">
        <v>1913.45</v>
      </c>
      <c r="AB153">
        <v>2010</v>
      </c>
      <c r="AC153" s="1">
        <f>(Table2[[#This Row],[Close Price]]/Table2[[#This Row],[Day Low]])-1</f>
        <v>9.8847217150905831E-3</v>
      </c>
      <c r="AD153" s="1">
        <f>(Table2[[#This Row],[Day High]]/Table2[[#This Row],[Close Price]])-1</f>
        <v>3.8196327574184563E-2</v>
      </c>
      <c r="AE153" s="1">
        <f>(Table2[[#This Row],[Close Price]]/Table2[[#This Row],[Current Week Low]])-1</f>
        <v>1.1811126499255309E-2</v>
      </c>
      <c r="AF153" s="1">
        <f>(Table2[[#This Row],[Current Week High]]/Table2[[#This Row],[Close Price]])-1</f>
        <v>3.8196327574184563E-2</v>
      </c>
      <c r="AG153" s="1">
        <f>(Table2[[#This Row],[Close Price]]/Table2[[#This Row],[Current Month Low]])-1</f>
        <v>1.1811126499255309E-2</v>
      </c>
      <c r="AH153" s="1">
        <f>(Table2[[#This Row],[Current Month High]]/Table2[[#This Row],[Close Price]])-1</f>
        <v>3.8196327574184563E-2</v>
      </c>
      <c r="AI153">
        <v>6.6707987913535201</v>
      </c>
      <c r="AJ153">
        <v>61.203164029974999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0.21</v>
      </c>
      <c r="AM153" t="s">
        <v>3180</v>
      </c>
      <c r="AN153">
        <v>3.48</v>
      </c>
      <c r="AO153" t="s">
        <v>3180</v>
      </c>
      <c r="AP153">
        <v>9.8963682963412999E-2</v>
      </c>
      <c r="AQ153">
        <f>(Table2[[#This Row],[Sharpe Ratio]]-AVERAGE(Table2[Sharpe Ratio]))/_xlfn.STDEV.P(Table2[Sharpe Ratio])</f>
        <v>0.45002996817632013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1.3068315015014693</v>
      </c>
      <c r="AS153">
        <f>_xlfn.RANK.AVG(Table2[[#This Row],[1Y Return vs Nifty Z-Score]],Table2[1Y Return vs Nifty Z-Score])</f>
        <v>239</v>
      </c>
      <c r="AT153">
        <f>_xlfn.RANK.AVG(Table2[[#This Row],[6M Return vs Nifty Z-Score]],Table2[6M Return vs Nifty Z-Score])</f>
        <v>151</v>
      </c>
      <c r="AU153">
        <f>_xlfn.RANK.AVG(Table2[[#This Row],[Sharpe Ratio Z-Score]],Table2[Sharpe Ratio Z-Score])</f>
        <v>231</v>
      </c>
      <c r="AV153">
        <f>(Table2[[#This Row],[Rank 1Y]]+Table2[[#This Row],[Rank 6M]]+Table2[[#This Row],[Rank Sharpe]])/3</f>
        <v>207</v>
      </c>
    </row>
    <row r="154" spans="1:48" x14ac:dyDescent="0.3">
      <c r="A154" t="s">
        <v>745</v>
      </c>
      <c r="B154" t="s">
        <v>746</v>
      </c>
      <c r="C154" t="s">
        <v>3134</v>
      </c>
      <c r="D154" t="s">
        <v>399</v>
      </c>
      <c r="E154">
        <v>22495.69672638</v>
      </c>
      <c r="F154">
        <v>4564.6000000000004</v>
      </c>
      <c r="G154">
        <v>63.068783078488003</v>
      </c>
      <c r="H154">
        <f>(Table2[[#This Row],[1Y Return vs Nifty]]-AVERAGE(Table2[1Y Return vs Nifty]))/_xlfn.STDEV.P(Table2[1Y Return vs Nifty])</f>
        <v>0.77066607207587867</v>
      </c>
      <c r="I154">
        <v>9.5225924764324805</v>
      </c>
      <c r="J154">
        <f>(Table2[[#This Row],[1M Return vs Nifty]]-AVERAGE(Table2[1M Return vs Nifty]))/_xlfn.STDEV.P(Table2[1M Return vs Nifty])</f>
        <v>1.1695967623437877</v>
      </c>
      <c r="K154">
        <v>31.563863543080402</v>
      </c>
      <c r="L154">
        <f>(Table2[[#This Row],[6M Return vs Nifty]]-AVERAGE(Table2[6M Return vs Nifty]))/_xlfn.STDEV.P(Table2[6M Return vs Nifty])</f>
        <v>0.87624366631474115</v>
      </c>
      <c r="M154">
        <v>5.8420957000641698</v>
      </c>
      <c r="N154">
        <f>(Table2[[#This Row],[1W Return vs Nifty]]-AVERAGE(Table2[1W Return vs Nifty]))/_xlfn.STDEV.P(Table2[1W Return vs Nifty])</f>
        <v>0.60470376232933754</v>
      </c>
      <c r="O154">
        <v>4486.6899999999996</v>
      </c>
      <c r="P154">
        <v>4419.9667338468598</v>
      </c>
      <c r="Q154">
        <v>3799.09653041094</v>
      </c>
      <c r="R154">
        <v>58.102513310357303</v>
      </c>
      <c r="S154" s="1">
        <f>(Table2[[#This Row],[Close Price]]-Table2[[#This Row],[20D EMA]])/Table2[[#This Row],[20D EMA]]</f>
        <v>1.7364694240074703E-2</v>
      </c>
      <c r="T154" s="1">
        <f>(Table2[[#This Row],[Close Price]]-Table2[[#This Row],[50D EMA]])/Table2[[#This Row],[50D EMA]]</f>
        <v>3.2722704685892709E-2</v>
      </c>
      <c r="U154" s="1">
        <f>(Table2[[#This Row],[Close Price]]-Table2[[#This Row],[200D EMA]])/Table2[[#This Row],[200D EMA]]</f>
        <v>0.20149618822827267</v>
      </c>
      <c r="V154">
        <v>0.82506331743461303</v>
      </c>
      <c r="W154">
        <v>4505.55</v>
      </c>
      <c r="X154">
        <v>4611</v>
      </c>
      <c r="Y154">
        <v>4505</v>
      </c>
      <c r="Z154">
        <v>4787.25</v>
      </c>
      <c r="AA154">
        <v>4460.25</v>
      </c>
      <c r="AB154">
        <v>4787.25</v>
      </c>
      <c r="AC154" s="1">
        <f>(Table2[[#This Row],[Close Price]]/Table2[[#This Row],[Day Low]])-1</f>
        <v>1.3106058083918848E-2</v>
      </c>
      <c r="AD154" s="1">
        <f>(Table2[[#This Row],[Day High]]/Table2[[#This Row],[Close Price]])-1</f>
        <v>1.0165184243964287E-2</v>
      </c>
      <c r="AE154" s="1">
        <f>(Table2[[#This Row],[Close Price]]/Table2[[#This Row],[Current Week Low]])-1</f>
        <v>1.3229744728080028E-2</v>
      </c>
      <c r="AF154" s="1">
        <f>(Table2[[#This Row],[Current Week High]]/Table2[[#This Row],[Close Price]])-1</f>
        <v>4.8777548963764517E-2</v>
      </c>
      <c r="AG154" s="1">
        <f>(Table2[[#This Row],[Close Price]]/Table2[[#This Row],[Current Month Low]])-1</f>
        <v>2.3395549576817443E-2</v>
      </c>
      <c r="AH154" s="1">
        <f>(Table2[[#This Row],[Current Month High]]/Table2[[#This Row],[Close Price]])-1</f>
        <v>4.8777548963764517E-2</v>
      </c>
      <c r="AI154">
        <v>8.8781054199710692</v>
      </c>
      <c r="AJ154">
        <v>94.155678434708605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-0.05</v>
      </c>
      <c r="AM154" t="s">
        <v>3179</v>
      </c>
      <c r="AN154">
        <v>-3.74</v>
      </c>
      <c r="AO154" t="s">
        <v>3179</v>
      </c>
      <c r="AP154">
        <v>4.2839648318795998E-2</v>
      </c>
      <c r="AQ154">
        <f>(Table2[[#This Row],[Sharpe Ratio]]-AVERAGE(Table2[Sharpe Ratio]))/_xlfn.STDEV.P(Table2[Sharpe Ratio])</f>
        <v>-0.22163622231728103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3.1995740407464641</v>
      </c>
      <c r="AS154">
        <f>_xlfn.RANK.AVG(Table2[[#This Row],[1Y Return vs Nifty Z-Score]],Table2[1Y Return vs Nifty Z-Score])</f>
        <v>121</v>
      </c>
      <c r="AT154">
        <f>_xlfn.RANK.AVG(Table2[[#This Row],[6M Return vs Nifty Z-Score]],Table2[6M Return vs Nifty Z-Score])</f>
        <v>105</v>
      </c>
      <c r="AU154">
        <f>_xlfn.RANK.AVG(Table2[[#This Row],[Sharpe Ratio Z-Score]],Table2[Sharpe Ratio Z-Score])</f>
        <v>397</v>
      </c>
      <c r="AV154">
        <f>(Table2[[#This Row],[Rank 1Y]]+Table2[[#This Row],[Rank 6M]]+Table2[[#This Row],[Rank Sharpe]])/3</f>
        <v>207.66666666666666</v>
      </c>
    </row>
    <row r="155" spans="1:48" x14ac:dyDescent="0.3">
      <c r="A155" t="s">
        <v>725</v>
      </c>
      <c r="B155" t="s">
        <v>726</v>
      </c>
      <c r="C155" t="s">
        <v>3140</v>
      </c>
      <c r="D155" t="s">
        <v>545</v>
      </c>
      <c r="E155">
        <v>24151.111906620001</v>
      </c>
      <c r="F155">
        <v>1319.55</v>
      </c>
      <c r="G155">
        <v>83.875105598544494</v>
      </c>
      <c r="H155">
        <f>(Table2[[#This Row],[1Y Return vs Nifty]]-AVERAGE(Table2[1Y Return vs Nifty]))/_xlfn.STDEV.P(Table2[1Y Return vs Nifty])</f>
        <v>1.1450509040594916</v>
      </c>
      <c r="I155">
        <v>2.6425477795930901</v>
      </c>
      <c r="J155">
        <f>(Table2[[#This Row],[1M Return vs Nifty]]-AVERAGE(Table2[1M Return vs Nifty]))/_xlfn.STDEV.P(Table2[1M Return vs Nifty])</f>
        <v>0.40727261682886051</v>
      </c>
      <c r="K155">
        <v>9.86617371712566</v>
      </c>
      <c r="L155">
        <f>(Table2[[#This Row],[6M Return vs Nifty]]-AVERAGE(Table2[6M Return vs Nifty]))/_xlfn.STDEV.P(Table2[6M Return vs Nifty])</f>
        <v>0.1345099682595603</v>
      </c>
      <c r="M155">
        <v>3.8454570155964101</v>
      </c>
      <c r="N155">
        <f>(Table2[[#This Row],[1W Return vs Nifty]]-AVERAGE(Table2[1W Return vs Nifty]))/_xlfn.STDEV.P(Table2[1W Return vs Nifty])</f>
        <v>0.1426495422549458</v>
      </c>
      <c r="O155">
        <v>1349.39</v>
      </c>
      <c r="P155">
        <v>1384.1065619359699</v>
      </c>
      <c r="Q155">
        <v>1242.9797229420301</v>
      </c>
      <c r="R155">
        <v>43.534867832724302</v>
      </c>
      <c r="S155" s="1">
        <f>(Table2[[#This Row],[Close Price]]-Table2[[#This Row],[20D EMA]])/Table2[[#This Row],[20D EMA]]</f>
        <v>-2.2113695818110513E-2</v>
      </c>
      <c r="T155" s="1">
        <f>(Table2[[#This Row],[Close Price]]-Table2[[#This Row],[50D EMA]])/Table2[[#This Row],[50D EMA]]</f>
        <v>-4.664132351606929E-2</v>
      </c>
      <c r="U155" s="1">
        <f>(Table2[[#This Row],[Close Price]]-Table2[[#This Row],[200D EMA]])/Table2[[#This Row],[200D EMA]]</f>
        <v>6.1602193217387614E-2</v>
      </c>
      <c r="V155">
        <v>1.3287554155316601</v>
      </c>
      <c r="W155">
        <v>1310.1500000000001</v>
      </c>
      <c r="X155">
        <v>1374</v>
      </c>
      <c r="Y155">
        <v>1310.1500000000001</v>
      </c>
      <c r="Z155">
        <v>1409</v>
      </c>
      <c r="AA155">
        <v>1310.1500000000001</v>
      </c>
      <c r="AB155">
        <v>1422</v>
      </c>
      <c r="AC155" s="1">
        <f>(Table2[[#This Row],[Close Price]]/Table2[[#This Row],[Day Low]])-1</f>
        <v>7.1747509827118083E-3</v>
      </c>
      <c r="AD155" s="1">
        <f>(Table2[[#This Row],[Day High]]/Table2[[#This Row],[Close Price]])-1</f>
        <v>4.1264067295669005E-2</v>
      </c>
      <c r="AE155" s="1">
        <f>(Table2[[#This Row],[Close Price]]/Table2[[#This Row],[Current Week Low]])-1</f>
        <v>7.1747509827118083E-3</v>
      </c>
      <c r="AF155" s="1">
        <f>(Table2[[#This Row],[Current Week High]]/Table2[[#This Row],[Close Price]])-1</f>
        <v>6.7788261149634321E-2</v>
      </c>
      <c r="AG155" s="1">
        <f>(Table2[[#This Row],[Close Price]]/Table2[[#This Row],[Current Month Low]])-1</f>
        <v>7.1747509827118083E-3</v>
      </c>
      <c r="AH155" s="1">
        <f>(Table2[[#This Row],[Current Month High]]/Table2[[#This Row],[Close Price]])-1</f>
        <v>7.7640104581107261E-2</v>
      </c>
      <c r="AI155">
        <v>34.587548785570803</v>
      </c>
      <c r="AJ155">
        <v>112.146302250803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-0.1</v>
      </c>
      <c r="AM155" t="s">
        <v>3179</v>
      </c>
      <c r="AN155">
        <v>-1.7</v>
      </c>
      <c r="AO155" t="s">
        <v>3179</v>
      </c>
      <c r="AP155">
        <v>7.9342555994001002E-2</v>
      </c>
      <c r="AQ155">
        <f>(Table2[[#This Row],[Sharpe Ratio]]-AVERAGE(Table2[Sharpe Ratio]))/_xlfn.STDEV.P(Table2[Sharpe Ratio])</f>
        <v>0.21521349982749249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78</v>
      </c>
      <c r="AT155">
        <f>_xlfn.RANK.AVG(Table2[[#This Row],[6M Return vs Nifty Z-Score]],Table2[6M Return vs Nifty Z-Score])</f>
        <v>264</v>
      </c>
      <c r="AU155">
        <f>_xlfn.RANK.AVG(Table2[[#This Row],[Sharpe Ratio Z-Score]],Table2[Sharpe Ratio Z-Score])</f>
        <v>284</v>
      </c>
      <c r="AV155">
        <f>(Table2[[#This Row],[Rank 1Y]]+Table2[[#This Row],[Rank 6M]]+Table2[[#This Row],[Rank Sharpe]])/3</f>
        <v>208.66666666666666</v>
      </c>
    </row>
    <row r="156" spans="1:48" x14ac:dyDescent="0.3">
      <c r="A156" t="s">
        <v>1171</v>
      </c>
      <c r="B156" t="s">
        <v>1172</v>
      </c>
      <c r="C156" t="s">
        <v>3145</v>
      </c>
      <c r="D156" t="s">
        <v>266</v>
      </c>
      <c r="E156">
        <v>10369.4190968</v>
      </c>
      <c r="F156">
        <v>1599.2</v>
      </c>
      <c r="G156">
        <v>162.67585488055499</v>
      </c>
      <c r="H156">
        <f>(Table2[[#This Row],[1Y Return vs Nifty]]-AVERAGE(Table2[1Y Return vs Nifty]))/_xlfn.STDEV.P(Table2[1Y Return vs Nifty])</f>
        <v>2.5629759242878238</v>
      </c>
      <c r="I156">
        <v>30.5253443730521</v>
      </c>
      <c r="J156">
        <f>(Table2[[#This Row],[1M Return vs Nifty]]-AVERAGE(Table2[1M Return vs Nifty]))/_xlfn.STDEV.P(Table2[1M Return vs Nifty])</f>
        <v>3.4967480525683681</v>
      </c>
      <c r="K156">
        <v>44.039656311554403</v>
      </c>
      <c r="L156">
        <f>(Table2[[#This Row],[6M Return vs Nifty]]-AVERAGE(Table2[6M Return vs Nifty]))/_xlfn.STDEV.P(Table2[6M Return vs Nifty])</f>
        <v>1.3027275906660343</v>
      </c>
      <c r="M156">
        <v>3.57645821932651</v>
      </c>
      <c r="N156">
        <f>(Table2[[#This Row],[1W Return vs Nifty]]-AVERAGE(Table2[1W Return vs Nifty]))/_xlfn.STDEV.P(Table2[1W Return vs Nifty])</f>
        <v>8.0398905733510703E-2</v>
      </c>
      <c r="O156">
        <v>1495.02</v>
      </c>
      <c r="P156">
        <v>1403.1546596691601</v>
      </c>
      <c r="Q156">
        <v>1148.81291936103</v>
      </c>
      <c r="R156">
        <v>61.116679334548799</v>
      </c>
      <c r="S156" s="1">
        <f>(Table2[[#This Row],[Close Price]]-Table2[[#This Row],[20D EMA]])/Table2[[#This Row],[20D EMA]]</f>
        <v>6.9684686492488435E-2</v>
      </c>
      <c r="T156" s="1">
        <f>(Table2[[#This Row],[Close Price]]-Table2[[#This Row],[50D EMA]])/Table2[[#This Row],[50D EMA]]</f>
        <v>0.13971755642180178</v>
      </c>
      <c r="U156" s="1">
        <f>(Table2[[#This Row],[Close Price]]-Table2[[#This Row],[200D EMA]])/Table2[[#This Row],[200D EMA]]</f>
        <v>0.39204562644497015</v>
      </c>
      <c r="V156">
        <v>2.4571434220645401</v>
      </c>
      <c r="W156">
        <v>1584.05</v>
      </c>
      <c r="X156">
        <v>1636.25</v>
      </c>
      <c r="Y156">
        <v>1584.05</v>
      </c>
      <c r="Z156">
        <v>1718</v>
      </c>
      <c r="AA156">
        <v>1584.05</v>
      </c>
      <c r="AB156">
        <v>1734.85</v>
      </c>
      <c r="AC156" s="1">
        <f>(Table2[[#This Row],[Close Price]]/Table2[[#This Row],[Day Low]])-1</f>
        <v>9.5640920425492659E-3</v>
      </c>
      <c r="AD156" s="1">
        <f>(Table2[[#This Row],[Day High]]/Table2[[#This Row],[Close Price]])-1</f>
        <v>2.3167833916958536E-2</v>
      </c>
      <c r="AE156" s="1">
        <f>(Table2[[#This Row],[Close Price]]/Table2[[#This Row],[Current Week Low]])-1</f>
        <v>9.5640920425492659E-3</v>
      </c>
      <c r="AF156" s="1">
        <f>(Table2[[#This Row],[Current Week High]]/Table2[[#This Row],[Close Price]])-1</f>
        <v>7.4287143571785785E-2</v>
      </c>
      <c r="AG156" s="1">
        <f>(Table2[[#This Row],[Close Price]]/Table2[[#This Row],[Current Month Low]])-1</f>
        <v>9.5640920425492659E-3</v>
      </c>
      <c r="AH156" s="1">
        <f>(Table2[[#This Row],[Current Month High]]/Table2[[#This Row],[Close Price]])-1</f>
        <v>8.4823661830915276E-2</v>
      </c>
      <c r="AI156">
        <v>8.4823661830915196</v>
      </c>
      <c r="AJ156">
        <v>193.70064279155099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0.27</v>
      </c>
      <c r="AM156" t="s">
        <v>3180</v>
      </c>
      <c r="AN156">
        <v>11.35</v>
      </c>
      <c r="AO156" t="s">
        <v>3180</v>
      </c>
      <c r="AQ156">
        <f>(Table2[[#This Row],[Sharpe Ratio]]-AVERAGE(Table2[Sharpe Ratio]))/_xlfn.STDEV.P(Table2[Sharpe Ratio])</f>
        <v>-0.73432109200939777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6.7085293812463389</v>
      </c>
      <c r="AS156">
        <f>_xlfn.RANK.AVG(Table2[[#This Row],[1Y Return vs Nifty Z-Score]],Table2[1Y Return vs Nifty Z-Score])</f>
        <v>22</v>
      </c>
      <c r="AT156">
        <f>_xlfn.RANK.AVG(Table2[[#This Row],[6M Return vs Nifty Z-Score]],Table2[6M Return vs Nifty Z-Score])</f>
        <v>68</v>
      </c>
      <c r="AU156">
        <f>_xlfn.RANK.AVG(Table2[[#This Row],[Sharpe Ratio Z-Score]],Table2[Sharpe Ratio Z-Score])</f>
        <v>537.5</v>
      </c>
      <c r="AV156">
        <f>(Table2[[#This Row],[Rank 1Y]]+Table2[[#This Row],[Rank 6M]]+Table2[[#This Row],[Rank Sharpe]])/3</f>
        <v>209.16666666666666</v>
      </c>
    </row>
    <row r="157" spans="1:48" x14ac:dyDescent="0.3">
      <c r="A157" t="s">
        <v>1190</v>
      </c>
      <c r="B157" t="s">
        <v>1191</v>
      </c>
      <c r="C157" t="s">
        <v>3138</v>
      </c>
      <c r="D157" t="s">
        <v>247</v>
      </c>
      <c r="E157">
        <v>10106.75426095</v>
      </c>
      <c r="F157">
        <v>984.85</v>
      </c>
      <c r="G157">
        <v>42.310758550406703</v>
      </c>
      <c r="H157">
        <f>(Table2[[#This Row],[1Y Return vs Nifty]]-AVERAGE(Table2[1Y Return vs Nifty]))/_xlfn.STDEV.P(Table2[1Y Return vs Nifty])</f>
        <v>0.39715030456021039</v>
      </c>
      <c r="I157">
        <v>0.87763028205572802</v>
      </c>
      <c r="J157">
        <f>(Table2[[#This Row],[1M Return vs Nifty]]-AVERAGE(Table2[1M Return vs Nifty]))/_xlfn.STDEV.P(Table2[1M Return vs Nifty])</f>
        <v>0.21171586065944326</v>
      </c>
      <c r="K157">
        <v>38.054618808729003</v>
      </c>
      <c r="L157">
        <f>(Table2[[#This Row],[6M Return vs Nifty]]-AVERAGE(Table2[6M Return vs Nifty]))/_xlfn.STDEV.P(Table2[6M Return vs Nifty])</f>
        <v>1.0981295880409188</v>
      </c>
      <c r="M157">
        <v>5.0360848051049203</v>
      </c>
      <c r="N157">
        <f>(Table2[[#This Row],[1W Return vs Nifty]]-AVERAGE(Table2[1W Return vs Nifty]))/_xlfn.STDEV.P(Table2[1W Return vs Nifty])</f>
        <v>0.41817991185053444</v>
      </c>
      <c r="O157">
        <v>963.63</v>
      </c>
      <c r="P157">
        <v>936.23096301266105</v>
      </c>
      <c r="Q157">
        <v>799.25227340450294</v>
      </c>
      <c r="R157">
        <v>56.685814672428798</v>
      </c>
      <c r="S157" s="1">
        <f>(Table2[[#This Row],[Close Price]]-Table2[[#This Row],[20D EMA]])/Table2[[#This Row],[20D EMA]]</f>
        <v>2.2020900138019807E-2</v>
      </c>
      <c r="T157" s="1">
        <f>(Table2[[#This Row],[Close Price]]-Table2[[#This Row],[50D EMA]])/Table2[[#This Row],[50D EMA]]</f>
        <v>5.1930601430751309E-2</v>
      </c>
      <c r="U157" s="1">
        <f>(Table2[[#This Row],[Close Price]]-Table2[[#This Row],[200D EMA]])/Table2[[#This Row],[200D EMA]]</f>
        <v>0.23221419916007641</v>
      </c>
      <c r="V157">
        <v>0.422068978016718</v>
      </c>
      <c r="W157">
        <v>951.9</v>
      </c>
      <c r="X157">
        <v>991.25</v>
      </c>
      <c r="Y157">
        <v>951.9</v>
      </c>
      <c r="Z157">
        <v>1007.95</v>
      </c>
      <c r="AA157">
        <v>951.9</v>
      </c>
      <c r="AB157">
        <v>1007.95</v>
      </c>
      <c r="AC157" s="1">
        <f>(Table2[[#This Row],[Close Price]]/Table2[[#This Row],[Day Low]])-1</f>
        <v>3.4614980565185416E-2</v>
      </c>
      <c r="AD157" s="1">
        <f>(Table2[[#This Row],[Day High]]/Table2[[#This Row],[Close Price]])-1</f>
        <v>6.4984515408437193E-3</v>
      </c>
      <c r="AE157" s="1">
        <f>(Table2[[#This Row],[Close Price]]/Table2[[#This Row],[Current Week Low]])-1</f>
        <v>3.4614980565185416E-2</v>
      </c>
      <c r="AF157" s="1">
        <f>(Table2[[#This Row],[Current Week High]]/Table2[[#This Row],[Close Price]])-1</f>
        <v>2.3455348530233122E-2</v>
      </c>
      <c r="AG157" s="1">
        <f>(Table2[[#This Row],[Close Price]]/Table2[[#This Row],[Current Month Low]])-1</f>
        <v>3.4614980565185416E-2</v>
      </c>
      <c r="AH157" s="1">
        <f>(Table2[[#This Row],[Current Month High]]/Table2[[#This Row],[Close Price]])-1</f>
        <v>2.3455348530233122E-2</v>
      </c>
      <c r="AI157">
        <v>12.468903893994</v>
      </c>
      <c r="AJ157">
        <v>74.913417991297393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0.16</v>
      </c>
      <c r="AM157" t="s">
        <v>3180</v>
      </c>
      <c r="AN157">
        <v>-1.1000000000000001</v>
      </c>
      <c r="AO157" t="s">
        <v>3179</v>
      </c>
      <c r="AP157">
        <v>5.7022276647101001E-2</v>
      </c>
      <c r="AQ157">
        <f>(Table2[[#This Row],[Sharpe Ratio]]-AVERAGE(Table2[Sharpe Ratio]))/_xlfn.STDEV.P(Table2[Sharpe Ratio])</f>
        <v>-5.190516144863918E-2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2.0732705036624677</v>
      </c>
      <c r="AS157">
        <f>_xlfn.RANK.AVG(Table2[[#This Row],[1Y Return vs Nifty Z-Score]],Table2[1Y Return vs Nifty Z-Score])</f>
        <v>186</v>
      </c>
      <c r="AT157">
        <f>_xlfn.RANK.AVG(Table2[[#This Row],[6M Return vs Nifty Z-Score]],Table2[6M Return vs Nifty Z-Score])</f>
        <v>82</v>
      </c>
      <c r="AU157">
        <f>_xlfn.RANK.AVG(Table2[[#This Row],[Sharpe Ratio Z-Score]],Table2[Sharpe Ratio Z-Score])</f>
        <v>361</v>
      </c>
      <c r="AV157">
        <f>(Table2[[#This Row],[Rank 1Y]]+Table2[[#This Row],[Rank 6M]]+Table2[[#This Row],[Rank Sharpe]])/3</f>
        <v>209.66666666666666</v>
      </c>
    </row>
    <row r="158" spans="1:48" x14ac:dyDescent="0.3">
      <c r="A158" t="s">
        <v>194</v>
      </c>
      <c r="B158" t="s">
        <v>195</v>
      </c>
      <c r="C158" t="s">
        <v>3140</v>
      </c>
      <c r="D158" t="s">
        <v>196</v>
      </c>
      <c r="E158">
        <v>129587.44624893799</v>
      </c>
      <c r="F158">
        <v>184.17</v>
      </c>
      <c r="G158">
        <v>74.383369836297206</v>
      </c>
      <c r="H158">
        <f>(Table2[[#This Row],[1Y Return vs Nifty]]-AVERAGE(Table2[1Y Return vs Nifty]))/_xlfn.STDEV.P(Table2[1Y Return vs Nifty])</f>
        <v>0.97425849732080405</v>
      </c>
      <c r="I158">
        <v>-5.1671291147437</v>
      </c>
      <c r="J158">
        <f>(Table2[[#This Row],[1M Return vs Nifty]]-AVERAGE(Table2[1M Return vs Nifty]))/_xlfn.STDEV.P(Table2[1M Return vs Nifty])</f>
        <v>-0.4580568290623751</v>
      </c>
      <c r="K158">
        <v>36.321325810052102</v>
      </c>
      <c r="L158">
        <f>(Table2[[#This Row],[6M Return vs Nifty]]-AVERAGE(Table2[6M Return vs Nifty]))/_xlfn.STDEV.P(Table2[6M Return vs Nifty])</f>
        <v>1.0388771129601897</v>
      </c>
      <c r="M158">
        <v>-1.3781655704908899</v>
      </c>
      <c r="N158">
        <f>(Table2[[#This Row],[1W Return vs Nifty]]-AVERAGE(Table2[1W Return vs Nifty]))/_xlfn.STDEV.P(Table2[1W Return vs Nifty])</f>
        <v>-1.06618051736144</v>
      </c>
      <c r="O158">
        <v>192.98</v>
      </c>
      <c r="P158">
        <v>195.10140142399499</v>
      </c>
      <c r="Q158">
        <v>165.792078860071</v>
      </c>
      <c r="R158">
        <v>32.716955007151</v>
      </c>
      <c r="S158" s="1">
        <f>(Table2[[#This Row],[Close Price]]-Table2[[#This Row],[20D EMA]])/Table2[[#This Row],[20D EMA]]</f>
        <v>-4.5652399212353624E-2</v>
      </c>
      <c r="T158" s="1">
        <f>(Table2[[#This Row],[Close Price]]-Table2[[#This Row],[50D EMA]])/Table2[[#This Row],[50D EMA]]</f>
        <v>-5.6029333178590768E-2</v>
      </c>
      <c r="U158" s="1">
        <f>(Table2[[#This Row],[Close Price]]-Table2[[#This Row],[200D EMA]])/Table2[[#This Row],[200D EMA]]</f>
        <v>0.11084921104970284</v>
      </c>
      <c r="V158">
        <v>0.63840831853591495</v>
      </c>
      <c r="W158">
        <v>181.92</v>
      </c>
      <c r="X158">
        <v>186.5</v>
      </c>
      <c r="Y158">
        <v>180.7</v>
      </c>
      <c r="Z158">
        <v>186.5</v>
      </c>
      <c r="AA158">
        <v>180.7</v>
      </c>
      <c r="AB158">
        <v>186.5</v>
      </c>
      <c r="AC158" s="1">
        <f>(Table2[[#This Row],[Close Price]]/Table2[[#This Row],[Day Low]])-1</f>
        <v>1.2368073878628039E-2</v>
      </c>
      <c r="AD158" s="1">
        <f>(Table2[[#This Row],[Day High]]/Table2[[#This Row],[Close Price]])-1</f>
        <v>1.2651354726611386E-2</v>
      </c>
      <c r="AE158" s="1">
        <f>(Table2[[#This Row],[Close Price]]/Table2[[#This Row],[Current Week Low]])-1</f>
        <v>1.9203099059214246E-2</v>
      </c>
      <c r="AF158" s="1">
        <f>(Table2[[#This Row],[Current Week High]]/Table2[[#This Row],[Close Price]])-1</f>
        <v>1.2651354726611386E-2</v>
      </c>
      <c r="AG158" s="1">
        <f>(Table2[[#This Row],[Close Price]]/Table2[[#This Row],[Current Month Low]])-1</f>
        <v>1.9203099059214246E-2</v>
      </c>
      <c r="AH158" s="1">
        <f>(Table2[[#This Row],[Current Month High]]/Table2[[#This Row],[Close Price]])-1</f>
        <v>1.2651354726611386E-2</v>
      </c>
      <c r="AI158">
        <v>17.820491936797499</v>
      </c>
      <c r="AJ158">
        <v>112.17741935483799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0.05</v>
      </c>
      <c r="AM158" t="s">
        <v>3180</v>
      </c>
      <c r="AN158">
        <v>-10.220000000000001</v>
      </c>
      <c r="AO158" t="s">
        <v>3179</v>
      </c>
      <c r="AP158">
        <v>2.9825467424246001E-2</v>
      </c>
      <c r="AQ158">
        <f>(Table2[[#This Row],[Sharpe Ratio]]-AVERAGE(Table2[Sharpe Ratio]))/_xlfn.STDEV.P(Table2[Sharpe Ratio])</f>
        <v>-0.37738385092572058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100</v>
      </c>
      <c r="AT158">
        <f>_xlfn.RANK.AVG(Table2[[#This Row],[6M Return vs Nifty Z-Score]],Table2[6M Return vs Nifty Z-Score])</f>
        <v>92</v>
      </c>
      <c r="AU158">
        <f>_xlfn.RANK.AVG(Table2[[#This Row],[Sharpe Ratio Z-Score]],Table2[Sharpe Ratio Z-Score])</f>
        <v>438</v>
      </c>
      <c r="AV158">
        <f>(Table2[[#This Row],[Rank 1Y]]+Table2[[#This Row],[Rank 6M]]+Table2[[#This Row],[Rank Sharpe]])/3</f>
        <v>210</v>
      </c>
    </row>
    <row r="159" spans="1:48" x14ac:dyDescent="0.3">
      <c r="A159" t="s">
        <v>410</v>
      </c>
      <c r="B159" t="s">
        <v>411</v>
      </c>
      <c r="C159" t="s">
        <v>3140</v>
      </c>
      <c r="D159" t="s">
        <v>196</v>
      </c>
      <c r="E159">
        <v>54295.804002425</v>
      </c>
      <c r="F159">
        <v>945.65</v>
      </c>
      <c r="G159">
        <v>36.950319262525298</v>
      </c>
      <c r="H159">
        <f>(Table2[[#This Row],[1Y Return vs Nifty]]-AVERAGE(Table2[1Y Return vs Nifty]))/_xlfn.STDEV.P(Table2[1Y Return vs Nifty])</f>
        <v>0.30069562544921924</v>
      </c>
      <c r="I159">
        <v>-4.9134450922154604</v>
      </c>
      <c r="J159">
        <f>(Table2[[#This Row],[1M Return vs Nifty]]-AVERAGE(Table2[1M Return vs Nifty]))/_xlfn.STDEV.P(Table2[1M Return vs Nifty])</f>
        <v>-0.4299480791594173</v>
      </c>
      <c r="K159">
        <v>21.342247685711399</v>
      </c>
      <c r="L159">
        <f>(Table2[[#This Row],[6M Return vs Nifty]]-AVERAGE(Table2[6M Return vs Nifty]))/_xlfn.STDEV.P(Table2[6M Return vs Nifty])</f>
        <v>0.52681858969130491</v>
      </c>
      <c r="M159">
        <v>3.0121858327903799</v>
      </c>
      <c r="N159">
        <f>(Table2[[#This Row],[1W Return vs Nifty]]-AVERAGE(Table2[1W Return vs Nifty]))/_xlfn.STDEV.P(Table2[1W Return vs Nifty])</f>
        <v>-5.0182776119442121E-2</v>
      </c>
      <c r="O159">
        <v>976.7</v>
      </c>
      <c r="P159">
        <v>1011.30617668155</v>
      </c>
      <c r="Q159">
        <v>911.87305669839202</v>
      </c>
      <c r="R159">
        <v>38.910600084242397</v>
      </c>
      <c r="S159" s="1">
        <f>(Table2[[#This Row],[Close Price]]-Table2[[#This Row],[20D EMA]])/Table2[[#This Row],[20D EMA]]</f>
        <v>-3.1790723866079722E-2</v>
      </c>
      <c r="T159" s="1">
        <f>(Table2[[#This Row],[Close Price]]-Table2[[#This Row],[50D EMA]])/Table2[[#This Row],[50D EMA]]</f>
        <v>-6.4922155322922059E-2</v>
      </c>
      <c r="U159" s="1">
        <f>(Table2[[#This Row],[Close Price]]-Table2[[#This Row],[200D EMA]])/Table2[[#This Row],[200D EMA]]</f>
        <v>3.7041277898816019E-2</v>
      </c>
      <c r="V159">
        <v>0.46392946487431203</v>
      </c>
      <c r="W159">
        <v>938.7</v>
      </c>
      <c r="X159">
        <v>967.85</v>
      </c>
      <c r="Y159">
        <v>938.7</v>
      </c>
      <c r="Z159">
        <v>998</v>
      </c>
      <c r="AA159">
        <v>938.7</v>
      </c>
      <c r="AB159">
        <v>998</v>
      </c>
      <c r="AC159" s="1">
        <f>(Table2[[#This Row],[Close Price]]/Table2[[#This Row],[Day Low]])-1</f>
        <v>7.4038563971450255E-3</v>
      </c>
      <c r="AD159" s="1">
        <f>(Table2[[#This Row],[Day High]]/Table2[[#This Row],[Close Price]])-1</f>
        <v>2.3475916036588718E-2</v>
      </c>
      <c r="AE159" s="1">
        <f>(Table2[[#This Row],[Close Price]]/Table2[[#This Row],[Current Week Low]])-1</f>
        <v>7.4038563971450255E-3</v>
      </c>
      <c r="AF159" s="1">
        <f>(Table2[[#This Row],[Current Week High]]/Table2[[#This Row],[Close Price]])-1</f>
        <v>5.5358747951144816E-2</v>
      </c>
      <c r="AG159" s="1">
        <f>(Table2[[#This Row],[Close Price]]/Table2[[#This Row],[Current Month Low]])-1</f>
        <v>7.4038563971450255E-3</v>
      </c>
      <c r="AH159" s="1">
        <f>(Table2[[#This Row],[Current Month High]]/Table2[[#This Row],[Close Price]])-1</f>
        <v>5.5358747951144816E-2</v>
      </c>
      <c r="AI159">
        <v>32.712948765399403</v>
      </c>
      <c r="AJ159">
        <v>63.8482197002512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-0.14000000000000001</v>
      </c>
      <c r="AM159" t="s">
        <v>3179</v>
      </c>
      <c r="AN159">
        <v>-1</v>
      </c>
      <c r="AO159" t="s">
        <v>3179</v>
      </c>
      <c r="AP159">
        <v>8.3763172992534995E-2</v>
      </c>
      <c r="AQ159">
        <f>(Table2[[#This Row],[Sharpe Ratio]]-AVERAGE(Table2[Sharpe Ratio]))/_xlfn.STDEV.P(Table2[Sharpe Ratio])</f>
        <v>0.26811737599815133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211</v>
      </c>
      <c r="AT159">
        <f>_xlfn.RANK.AVG(Table2[[#This Row],[6M Return vs Nifty Z-Score]],Table2[6M Return vs Nifty Z-Score])</f>
        <v>152</v>
      </c>
      <c r="AU159">
        <f>_xlfn.RANK.AVG(Table2[[#This Row],[Sharpe Ratio Z-Score]],Table2[Sharpe Ratio Z-Score])</f>
        <v>272</v>
      </c>
      <c r="AV159">
        <f>(Table2[[#This Row],[Rank 1Y]]+Table2[[#This Row],[Rank 6M]]+Table2[[#This Row],[Rank Sharpe]])/3</f>
        <v>211.66666666666666</v>
      </c>
    </row>
    <row r="160" spans="1:48" x14ac:dyDescent="0.3">
      <c r="A160" t="s">
        <v>862</v>
      </c>
      <c r="B160" t="s">
        <v>863</v>
      </c>
      <c r="C160" t="s">
        <v>3134</v>
      </c>
      <c r="D160" t="s">
        <v>24</v>
      </c>
      <c r="E160">
        <v>18081.869371679899</v>
      </c>
      <c r="F160">
        <v>223.14</v>
      </c>
      <c r="G160">
        <v>25.268593778259302</v>
      </c>
      <c r="H160">
        <f>(Table2[[#This Row],[1Y Return vs Nifty]]-AVERAGE(Table2[1Y Return vs Nifty]))/_xlfn.STDEV.P(Table2[1Y Return vs Nifty])</f>
        <v>9.0496978932528574E-2</v>
      </c>
      <c r="I160">
        <v>11.308556715624499</v>
      </c>
      <c r="J160">
        <f>(Table2[[#This Row],[1M Return vs Nifty]]-AVERAGE(Table2[1M Return vs Nifty]))/_xlfn.STDEV.P(Table2[1M Return vs Nifty])</f>
        <v>1.3674855439657621</v>
      </c>
      <c r="K160">
        <v>6.5832274045180004</v>
      </c>
      <c r="L160">
        <f>(Table2[[#This Row],[6M Return vs Nifty]]-AVERAGE(Table2[6M Return vs Nifty]))/_xlfn.STDEV.P(Table2[6M Return vs Nifty])</f>
        <v>2.2282725244302963E-2</v>
      </c>
      <c r="M160">
        <v>3.1598699307659301</v>
      </c>
      <c r="N160">
        <f>(Table2[[#This Row],[1W Return vs Nifty]]-AVERAGE(Table2[1W Return vs Nifty]))/_xlfn.STDEV.P(Table2[1W Return vs Nifty])</f>
        <v>-1.600630681714919E-2</v>
      </c>
      <c r="O160">
        <v>218.56</v>
      </c>
      <c r="P160">
        <v>215.36698362724999</v>
      </c>
      <c r="Q160">
        <v>197.876127008639</v>
      </c>
      <c r="R160">
        <v>60.291102646287598</v>
      </c>
      <c r="S160" s="1">
        <f>(Table2[[#This Row],[Close Price]]-Table2[[#This Row],[20D EMA]])/Table2[[#This Row],[20D EMA]]</f>
        <v>2.095534407027811E-2</v>
      </c>
      <c r="T160" s="1">
        <f>(Table2[[#This Row],[Close Price]]-Table2[[#This Row],[50D EMA]])/Table2[[#This Row],[50D EMA]]</f>
        <v>3.609195913800451E-2</v>
      </c>
      <c r="U160" s="1">
        <f>(Table2[[#This Row],[Close Price]]-Table2[[#This Row],[200D EMA]])/Table2[[#This Row],[200D EMA]]</f>
        <v>0.12767519444252109</v>
      </c>
      <c r="V160">
        <v>1.06930405733456</v>
      </c>
      <c r="W160">
        <v>221.2</v>
      </c>
      <c r="X160">
        <v>225.49</v>
      </c>
      <c r="Y160">
        <v>221.2</v>
      </c>
      <c r="Z160">
        <v>227.53</v>
      </c>
      <c r="AA160">
        <v>221.2</v>
      </c>
      <c r="AB160">
        <v>229</v>
      </c>
      <c r="AC160" s="1">
        <f>(Table2[[#This Row],[Close Price]]/Table2[[#This Row],[Day Low]])-1</f>
        <v>8.7703435804702412E-3</v>
      </c>
      <c r="AD160" s="1">
        <f>(Table2[[#This Row],[Day High]]/Table2[[#This Row],[Close Price]])-1</f>
        <v>1.0531504884825793E-2</v>
      </c>
      <c r="AE160" s="1">
        <f>(Table2[[#This Row],[Close Price]]/Table2[[#This Row],[Current Week Low]])-1</f>
        <v>8.7703435804702412E-3</v>
      </c>
      <c r="AF160" s="1">
        <f>(Table2[[#This Row],[Current Week High]]/Table2[[#This Row],[Close Price]])-1</f>
        <v>1.967374742314254E-2</v>
      </c>
      <c r="AG160" s="1">
        <f>(Table2[[#This Row],[Close Price]]/Table2[[#This Row],[Current Month Low]])-1</f>
        <v>8.7703435804702412E-3</v>
      </c>
      <c r="AH160" s="1">
        <f>(Table2[[#This Row],[Current Month High]]/Table2[[#This Row],[Close Price]])-1</f>
        <v>2.626153984045887E-2</v>
      </c>
      <c r="AI160">
        <v>4.3067132741776399</v>
      </c>
      <c r="AJ160">
        <v>51.950970377936599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-0.02</v>
      </c>
      <c r="AM160" t="s">
        <v>3179</v>
      </c>
      <c r="AN160">
        <v>1.23</v>
      </c>
      <c r="AO160" t="s">
        <v>3180</v>
      </c>
      <c r="AP160">
        <v>0.17299139241110401</v>
      </c>
      <c r="AQ160">
        <f>(Table2[[#This Row],[Sharpe Ratio]]-AVERAGE(Table2[Sharpe Ratio]))/_xlfn.STDEV.P(Table2[Sharpe Ratio])</f>
        <v>1.3359589629562194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2.8002179042816637</v>
      </c>
      <c r="AS160">
        <f>_xlfn.RANK.AVG(Table2[[#This Row],[1Y Return vs Nifty Z-Score]],Table2[1Y Return vs Nifty Z-Score])</f>
        <v>268</v>
      </c>
      <c r="AT160">
        <f>_xlfn.RANK.AVG(Table2[[#This Row],[6M Return vs Nifty Z-Score]],Table2[6M Return vs Nifty Z-Score])</f>
        <v>303</v>
      </c>
      <c r="AU160">
        <f>_xlfn.RANK.AVG(Table2[[#This Row],[Sharpe Ratio Z-Score]],Table2[Sharpe Ratio Z-Score])</f>
        <v>66</v>
      </c>
      <c r="AV160">
        <f>(Table2[[#This Row],[Rank 1Y]]+Table2[[#This Row],[Rank 6M]]+Table2[[#This Row],[Rank Sharpe]])/3</f>
        <v>212.33333333333334</v>
      </c>
    </row>
    <row r="161" spans="1:48" x14ac:dyDescent="0.3">
      <c r="A161" t="s">
        <v>1443</v>
      </c>
      <c r="B161" t="s">
        <v>1444</v>
      </c>
      <c r="C161" t="s">
        <v>3145</v>
      </c>
      <c r="D161" t="s">
        <v>1043</v>
      </c>
      <c r="E161">
        <v>7348.7436191999996</v>
      </c>
      <c r="F161">
        <v>774</v>
      </c>
      <c r="G161">
        <v>42.845864116535601</v>
      </c>
      <c r="H161">
        <f>(Table2[[#This Row],[1Y Return vs Nifty]]-AVERAGE(Table2[1Y Return vs Nifty]))/_xlfn.STDEV.P(Table2[1Y Return vs Nifty])</f>
        <v>0.40677888776012705</v>
      </c>
      <c r="I161">
        <v>-5.9085303436471497</v>
      </c>
      <c r="J161">
        <f>(Table2[[#This Row],[1M Return vs Nifty]]-AVERAGE(Table2[1M Return vs Nifty]))/_xlfn.STDEV.P(Table2[1M Return vs Nifty])</f>
        <v>-0.54020572245069565</v>
      </c>
      <c r="K161">
        <v>9.0293950756302799</v>
      </c>
      <c r="L161">
        <f>(Table2[[#This Row],[6M Return vs Nifty]]-AVERAGE(Table2[6M Return vs Nifty]))/_xlfn.STDEV.P(Table2[6M Return vs Nifty])</f>
        <v>0.10590476092234792</v>
      </c>
      <c r="M161">
        <v>3.98810736563125</v>
      </c>
      <c r="N161">
        <f>(Table2[[#This Row],[1W Return vs Nifty]]-AVERAGE(Table2[1W Return vs Nifty]))/_xlfn.STDEV.P(Table2[1W Return vs Nifty])</f>
        <v>0.17566112153638053</v>
      </c>
      <c r="O161">
        <v>790.45</v>
      </c>
      <c r="P161">
        <v>824.42353456719502</v>
      </c>
      <c r="Q161">
        <v>765.59307437289999</v>
      </c>
      <c r="R161">
        <v>46.4476788694218</v>
      </c>
      <c r="S161" s="1">
        <f>(Table2[[#This Row],[Close Price]]-Table2[[#This Row],[20D EMA]])/Table2[[#This Row],[20D EMA]]</f>
        <v>-2.081093048263653E-2</v>
      </c>
      <c r="T161" s="1">
        <f>(Table2[[#This Row],[Close Price]]-Table2[[#This Row],[50D EMA]])/Table2[[#This Row],[50D EMA]]</f>
        <v>-6.1162172661247856E-2</v>
      </c>
      <c r="U161" s="1">
        <f>(Table2[[#This Row],[Close Price]]-Table2[[#This Row],[200D EMA]])/Table2[[#This Row],[200D EMA]]</f>
        <v>1.0980932179913137E-2</v>
      </c>
      <c r="V161">
        <v>0.58471502043287005</v>
      </c>
      <c r="W161">
        <v>761.25</v>
      </c>
      <c r="X161">
        <v>786.2</v>
      </c>
      <c r="Y161">
        <v>761</v>
      </c>
      <c r="Z161">
        <v>802</v>
      </c>
      <c r="AA161">
        <v>761</v>
      </c>
      <c r="AB161">
        <v>817.75</v>
      </c>
      <c r="AC161" s="1">
        <f>(Table2[[#This Row],[Close Price]]/Table2[[#This Row],[Day Low]])-1</f>
        <v>1.6748768472906406E-2</v>
      </c>
      <c r="AD161" s="1">
        <f>(Table2[[#This Row],[Day High]]/Table2[[#This Row],[Close Price]])-1</f>
        <v>1.5762273901808843E-2</v>
      </c>
      <c r="AE161" s="1">
        <f>(Table2[[#This Row],[Close Price]]/Table2[[#This Row],[Current Week Low]])-1</f>
        <v>1.7082785808147261E-2</v>
      </c>
      <c r="AF161" s="1">
        <f>(Table2[[#This Row],[Current Week High]]/Table2[[#This Row],[Close Price]])-1</f>
        <v>3.6175710594315236E-2</v>
      </c>
      <c r="AG161" s="1">
        <f>(Table2[[#This Row],[Close Price]]/Table2[[#This Row],[Current Month Low]])-1</f>
        <v>1.7082785808147261E-2</v>
      </c>
      <c r="AH161" s="1">
        <f>(Table2[[#This Row],[Current Month High]]/Table2[[#This Row],[Close Price]])-1</f>
        <v>5.6524547803617597E-2</v>
      </c>
      <c r="AI161">
        <v>36.821705426356502</v>
      </c>
      <c r="AJ161">
        <v>69.365426695842402</v>
      </c>
      <c r="AK161" t="str">
        <f>IF(AND(Table2[[#This Row],[20D EMA]]&gt;Table2[[#This Row],[50D EMA]],Table2[[#This Row],[50D EMA]]&gt;Table2[[#This Row],[200D EMA]]),"Uptrend","Downtrend/NoTrend")</f>
        <v>Downtrend/NoTrend</v>
      </c>
      <c r="AL161">
        <v>0</v>
      </c>
      <c r="AM161">
        <v>0</v>
      </c>
      <c r="AN161">
        <v>-3.59</v>
      </c>
      <c r="AO161" t="s">
        <v>3179</v>
      </c>
      <c r="AP161">
        <v>0.116014623107502</v>
      </c>
      <c r="AQ161">
        <f>(Table2[[#This Row],[Sharpe Ratio]]-AVERAGE(Table2[Sharpe Ratio]))/_xlfn.STDEV.P(Table2[Sharpe Ratio])</f>
        <v>0.65408764299305966</v>
      </c>
      <c r="AR1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1">
        <f>_xlfn.RANK.AVG(Table2[[#This Row],[1Y Return vs Nifty Z-Score]],Table2[1Y Return vs Nifty Z-Score])</f>
        <v>183</v>
      </c>
      <c r="AT161">
        <f>_xlfn.RANK.AVG(Table2[[#This Row],[6M Return vs Nifty Z-Score]],Table2[6M Return vs Nifty Z-Score])</f>
        <v>276</v>
      </c>
      <c r="AU161">
        <f>_xlfn.RANK.AVG(Table2[[#This Row],[Sharpe Ratio Z-Score]],Table2[Sharpe Ratio Z-Score])</f>
        <v>181</v>
      </c>
      <c r="AV161">
        <f>(Table2[[#This Row],[Rank 1Y]]+Table2[[#This Row],[Rank 6M]]+Table2[[#This Row],[Rank Sharpe]])/3</f>
        <v>213.33333333333334</v>
      </c>
    </row>
    <row r="162" spans="1:48" x14ac:dyDescent="0.3">
      <c r="A162" t="s">
        <v>866</v>
      </c>
      <c r="B162" t="s">
        <v>867</v>
      </c>
      <c r="C162" t="s">
        <v>3145</v>
      </c>
      <c r="D162" t="s">
        <v>117</v>
      </c>
      <c r="E162">
        <v>17947.609886279999</v>
      </c>
      <c r="F162">
        <v>11796.5</v>
      </c>
      <c r="G162">
        <v>106.361452393284</v>
      </c>
      <c r="H162">
        <f>(Table2[[#This Row],[1Y Return vs Nifty]]-AVERAGE(Table2[1Y Return vs Nifty]))/_xlfn.STDEV.P(Table2[1Y Return vs Nifty])</f>
        <v>1.5496657589219327</v>
      </c>
      <c r="I162">
        <v>-8.5276266980323499</v>
      </c>
      <c r="J162">
        <f>(Table2[[#This Row],[1M Return vs Nifty]]-AVERAGE(Table2[1M Return vs Nifty]))/_xlfn.STDEV.P(Table2[1M Return vs Nifty])</f>
        <v>-0.83040738222990795</v>
      </c>
      <c r="K162">
        <v>51.305766178021003</v>
      </c>
      <c r="L162">
        <f>(Table2[[#This Row],[6M Return vs Nifty]]-AVERAGE(Table2[6M Return vs Nifty]))/_xlfn.STDEV.P(Table2[6M Return vs Nifty])</f>
        <v>1.5511189440755835</v>
      </c>
      <c r="M162">
        <v>1.9381100629311401</v>
      </c>
      <c r="N162">
        <f>(Table2[[#This Row],[1W Return vs Nifty]]-AVERAGE(Table2[1W Return vs Nifty]))/_xlfn.STDEV.P(Table2[1W Return vs Nifty])</f>
        <v>-0.29874113873345992</v>
      </c>
      <c r="O162">
        <v>12466.65</v>
      </c>
      <c r="P162">
        <v>13017.5478267902</v>
      </c>
      <c r="Q162">
        <v>11136.093332885501</v>
      </c>
      <c r="R162">
        <v>31.8684438680657</v>
      </c>
      <c r="S162" s="1">
        <f>(Table2[[#This Row],[Close Price]]-Table2[[#This Row],[20D EMA]])/Table2[[#This Row],[20D EMA]]</f>
        <v>-5.3755419459116896E-2</v>
      </c>
      <c r="T162" s="1">
        <f>(Table2[[#This Row],[Close Price]]-Table2[[#This Row],[50D EMA]])/Table2[[#This Row],[50D EMA]]</f>
        <v>-9.3800141396621212E-2</v>
      </c>
      <c r="U162" s="1">
        <f>(Table2[[#This Row],[Close Price]]-Table2[[#This Row],[200D EMA]])/Table2[[#This Row],[200D EMA]]</f>
        <v>5.930326258709432E-2</v>
      </c>
      <c r="V162">
        <v>1.1177516693762899</v>
      </c>
      <c r="W162">
        <v>11388.7</v>
      </c>
      <c r="X162">
        <v>12100</v>
      </c>
      <c r="Y162">
        <v>11388.7</v>
      </c>
      <c r="Z162">
        <v>12100</v>
      </c>
      <c r="AA162">
        <v>11388.7</v>
      </c>
      <c r="AB162">
        <v>12599</v>
      </c>
      <c r="AC162" s="1">
        <f>(Table2[[#This Row],[Close Price]]/Table2[[#This Row],[Day Low]])-1</f>
        <v>3.5807423147505846E-2</v>
      </c>
      <c r="AD162" s="1">
        <f>(Table2[[#This Row],[Day High]]/Table2[[#This Row],[Close Price]])-1</f>
        <v>2.5727970160640767E-2</v>
      </c>
      <c r="AE162" s="1">
        <f>(Table2[[#This Row],[Close Price]]/Table2[[#This Row],[Current Week Low]])-1</f>
        <v>3.5807423147505846E-2</v>
      </c>
      <c r="AF162" s="1">
        <f>(Table2[[#This Row],[Current Week High]]/Table2[[#This Row],[Close Price]])-1</f>
        <v>2.5727970160640767E-2</v>
      </c>
      <c r="AG162" s="1">
        <f>(Table2[[#This Row],[Close Price]]/Table2[[#This Row],[Current Month Low]])-1</f>
        <v>3.5807423147505846E-2</v>
      </c>
      <c r="AH162" s="1">
        <f>(Table2[[#This Row],[Current Month High]]/Table2[[#This Row],[Close Price]])-1</f>
        <v>6.8028652566439307E-2</v>
      </c>
      <c r="AI162">
        <v>33.108125291399901</v>
      </c>
      <c r="AJ162">
        <v>163.94218398648499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-0.08</v>
      </c>
      <c r="AM162" t="s">
        <v>3179</v>
      </c>
      <c r="AN162">
        <v>-8.91</v>
      </c>
      <c r="AO162" t="s">
        <v>3179</v>
      </c>
      <c r="AQ162">
        <f>(Table2[[#This Row],[Sharpe Ratio]]-AVERAGE(Table2[Sharpe Ratio]))/_xlfn.STDEV.P(Table2[Sharpe Ratio])</f>
        <v>-0.73432109200939777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51</v>
      </c>
      <c r="AT162">
        <f>_xlfn.RANK.AVG(Table2[[#This Row],[6M Return vs Nifty Z-Score]],Table2[6M Return vs Nifty Z-Score])</f>
        <v>53</v>
      </c>
      <c r="AU162">
        <f>_xlfn.RANK.AVG(Table2[[#This Row],[Sharpe Ratio Z-Score]],Table2[Sharpe Ratio Z-Score])</f>
        <v>537.5</v>
      </c>
      <c r="AV162">
        <f>(Table2[[#This Row],[Rank 1Y]]+Table2[[#This Row],[Rank 6M]]+Table2[[#This Row],[Rank Sharpe]])/3</f>
        <v>213.83333333333334</v>
      </c>
    </row>
    <row r="163" spans="1:48" x14ac:dyDescent="0.3">
      <c r="A163" t="s">
        <v>227</v>
      </c>
      <c r="B163" t="s">
        <v>228</v>
      </c>
      <c r="C163" t="s">
        <v>3138</v>
      </c>
      <c r="D163" t="s">
        <v>51</v>
      </c>
      <c r="E163">
        <v>107766.10477760001</v>
      </c>
      <c r="F163">
        <v>3184.15</v>
      </c>
      <c r="G163">
        <v>36.009386197625197</v>
      </c>
      <c r="H163">
        <f>(Table2[[#This Row],[1Y Return vs Nifty]]-AVERAGE(Table2[1Y Return vs Nifty]))/_xlfn.STDEV.P(Table2[1Y Return vs Nifty])</f>
        <v>0.28376466289825064</v>
      </c>
      <c r="I163">
        <v>-4.8347709080643204</v>
      </c>
      <c r="J163">
        <f>(Table2[[#This Row],[1M Return vs Nifty]]-AVERAGE(Table2[1M Return vs Nifty]))/_xlfn.STDEV.P(Table2[1M Return vs Nifty])</f>
        <v>-0.42123080582038597</v>
      </c>
      <c r="K163">
        <v>9.4546726362295406</v>
      </c>
      <c r="L163">
        <f>(Table2[[#This Row],[6M Return vs Nifty]]-AVERAGE(Table2[6M Return vs Nifty]))/_xlfn.STDEV.P(Table2[6M Return vs Nifty])</f>
        <v>0.12044283848975068</v>
      </c>
      <c r="M163">
        <v>-0.444314887986972</v>
      </c>
      <c r="N163">
        <f>(Table2[[#This Row],[1W Return vs Nifty]]-AVERAGE(Table2[1W Return vs Nifty]))/_xlfn.STDEV.P(Table2[1W Return vs Nifty])</f>
        <v>-0.85007248934068302</v>
      </c>
      <c r="O163">
        <v>3310.24</v>
      </c>
      <c r="P163">
        <v>3332.0098790613001</v>
      </c>
      <c r="Q163">
        <v>2951.4513438522699</v>
      </c>
      <c r="R163">
        <v>34.368846342172603</v>
      </c>
      <c r="S163" s="1">
        <f>(Table2[[#This Row],[Close Price]]-Table2[[#This Row],[20D EMA]])/Table2[[#This Row],[20D EMA]]</f>
        <v>-3.8090893711634113E-2</v>
      </c>
      <c r="T163" s="1">
        <f>(Table2[[#This Row],[Close Price]]-Table2[[#This Row],[50D EMA]])/Table2[[#This Row],[50D EMA]]</f>
        <v>-4.4375582434634131E-2</v>
      </c>
      <c r="U163" s="1">
        <f>(Table2[[#This Row],[Close Price]]-Table2[[#This Row],[200D EMA]])/Table2[[#This Row],[200D EMA]]</f>
        <v>7.8842111570780318E-2</v>
      </c>
      <c r="V163">
        <v>2.2042749987699799</v>
      </c>
      <c r="W163">
        <v>3137.9</v>
      </c>
      <c r="X163">
        <v>3219</v>
      </c>
      <c r="Y163">
        <v>3137.9</v>
      </c>
      <c r="Z163">
        <v>3226.45</v>
      </c>
      <c r="AA163">
        <v>3137.9</v>
      </c>
      <c r="AB163">
        <v>3226.45</v>
      </c>
      <c r="AC163" s="1">
        <f>(Table2[[#This Row],[Close Price]]/Table2[[#This Row],[Day Low]])-1</f>
        <v>1.4739156760890992E-2</v>
      </c>
      <c r="AD163" s="1">
        <f>(Table2[[#This Row],[Day High]]/Table2[[#This Row],[Close Price]])-1</f>
        <v>1.0944836141513425E-2</v>
      </c>
      <c r="AE163" s="1">
        <f>(Table2[[#This Row],[Close Price]]/Table2[[#This Row],[Current Week Low]])-1</f>
        <v>1.4739156760890992E-2</v>
      </c>
      <c r="AF163" s="1">
        <f>(Table2[[#This Row],[Current Week High]]/Table2[[#This Row],[Close Price]])-1</f>
        <v>1.3284550036901432E-2</v>
      </c>
      <c r="AG163" s="1">
        <f>(Table2[[#This Row],[Close Price]]/Table2[[#This Row],[Current Month Low]])-1</f>
        <v>1.4739156760890992E-2</v>
      </c>
      <c r="AH163" s="1">
        <f>(Table2[[#This Row],[Current Month High]]/Table2[[#This Row],[Close Price]])-1</f>
        <v>1.3284550036901432E-2</v>
      </c>
      <c r="AI163">
        <v>12.7679286465775</v>
      </c>
      <c r="AJ163">
        <v>62.909621140415901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-7.0000000000000007E-2</v>
      </c>
      <c r="AM163" t="s">
        <v>3179</v>
      </c>
      <c r="AN163">
        <v>-7.69</v>
      </c>
      <c r="AO163" t="s">
        <v>3179</v>
      </c>
      <c r="AP163">
        <v>0.12265035707213</v>
      </c>
      <c r="AQ163">
        <f>(Table2[[#This Row],[Sharpe Ratio]]-AVERAGE(Table2[Sharpe Ratio]))/_xlfn.STDEV.P(Table2[Sharpe Ratio])</f>
        <v>0.73350100273052043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215</v>
      </c>
      <c r="AT163">
        <f>_xlfn.RANK.AVG(Table2[[#This Row],[6M Return vs Nifty Z-Score]],Table2[6M Return vs Nifty Z-Score])</f>
        <v>269</v>
      </c>
      <c r="AU163">
        <f>_xlfn.RANK.AVG(Table2[[#This Row],[Sharpe Ratio Z-Score]],Table2[Sharpe Ratio Z-Score])</f>
        <v>161</v>
      </c>
      <c r="AV163">
        <f>(Table2[[#This Row],[Rank 1Y]]+Table2[[#This Row],[Rank 6M]]+Table2[[#This Row],[Rank Sharpe]])/3</f>
        <v>215</v>
      </c>
    </row>
    <row r="164" spans="1:48" x14ac:dyDescent="0.3">
      <c r="A164" t="s">
        <v>212</v>
      </c>
      <c r="B164" t="s">
        <v>213</v>
      </c>
      <c r="C164" t="s">
        <v>3134</v>
      </c>
      <c r="D164" t="s">
        <v>214</v>
      </c>
      <c r="E164">
        <v>117975.01587285</v>
      </c>
      <c r="F164">
        <v>10600.35</v>
      </c>
      <c r="G164">
        <v>25.5157321182065</v>
      </c>
      <c r="H164">
        <f>(Table2[[#This Row],[1Y Return vs Nifty]]-AVERAGE(Table2[1Y Return vs Nifty]))/_xlfn.STDEV.P(Table2[1Y Return vs Nifty])</f>
        <v>9.4943937100587864E-2</v>
      </c>
      <c r="I164">
        <v>4.7201403805836897</v>
      </c>
      <c r="J164">
        <f>(Table2[[#This Row],[1M Return vs Nifty]]-AVERAGE(Table2[1M Return vs Nifty]))/_xlfn.STDEV.P(Table2[1M Return vs Nifty])</f>
        <v>0.63747446493689275</v>
      </c>
      <c r="K164">
        <v>21.760186799597498</v>
      </c>
      <c r="L164">
        <f>(Table2[[#This Row],[6M Return vs Nifty]]-AVERAGE(Table2[6M Return vs Nifty]))/_xlfn.STDEV.P(Table2[6M Return vs Nifty])</f>
        <v>0.5411058030762903</v>
      </c>
      <c r="M164">
        <v>4.7117407810485004</v>
      </c>
      <c r="N164">
        <f>(Table2[[#This Row],[1W Return vs Nifty]]-AVERAGE(Table2[1W Return vs Nifty]))/_xlfn.STDEV.P(Table2[1W Return vs Nifty])</f>
        <v>0.34312150181520651</v>
      </c>
      <c r="O164">
        <v>10403.33</v>
      </c>
      <c r="P164">
        <v>10301.313130087099</v>
      </c>
      <c r="Q164">
        <v>9257.7355735547208</v>
      </c>
      <c r="R164">
        <v>63.7646737477166</v>
      </c>
      <c r="S164" s="1">
        <f>(Table2[[#This Row],[Close Price]]-Table2[[#This Row],[20D EMA]])/Table2[[#This Row],[20D EMA]]</f>
        <v>1.89381669138632E-2</v>
      </c>
      <c r="T164" s="1">
        <f>(Table2[[#This Row],[Close Price]]-Table2[[#This Row],[50D EMA]])/Table2[[#This Row],[50D EMA]]</f>
        <v>2.9029004956611083E-2</v>
      </c>
      <c r="U164" s="1">
        <f>(Table2[[#This Row],[Close Price]]-Table2[[#This Row],[200D EMA]])/Table2[[#This Row],[200D EMA]]</f>
        <v>0.14502622328947681</v>
      </c>
      <c r="V164">
        <v>0.60071714678030896</v>
      </c>
      <c r="W164">
        <v>10380.1</v>
      </c>
      <c r="X164">
        <v>10715</v>
      </c>
      <c r="Y164">
        <v>10110.049999999999</v>
      </c>
      <c r="Z164">
        <v>10715</v>
      </c>
      <c r="AA164">
        <v>10110.049999999999</v>
      </c>
      <c r="AB164">
        <v>10715</v>
      </c>
      <c r="AC164" s="1">
        <f>(Table2[[#This Row],[Close Price]]/Table2[[#This Row],[Day Low]])-1</f>
        <v>2.1218485371046425E-2</v>
      </c>
      <c r="AD164" s="1">
        <f>(Table2[[#This Row],[Day High]]/Table2[[#This Row],[Close Price]])-1</f>
        <v>1.0815680614319367E-2</v>
      </c>
      <c r="AE164" s="1">
        <f>(Table2[[#This Row],[Close Price]]/Table2[[#This Row],[Current Week Low]])-1</f>
        <v>4.8496298237892033E-2</v>
      </c>
      <c r="AF164" s="1">
        <f>(Table2[[#This Row],[Current Week High]]/Table2[[#This Row],[Close Price]])-1</f>
        <v>1.0815680614319367E-2</v>
      </c>
      <c r="AG164" s="1">
        <f>(Table2[[#This Row],[Close Price]]/Table2[[#This Row],[Current Month Low]])-1</f>
        <v>4.8496298237892033E-2</v>
      </c>
      <c r="AH164" s="1">
        <f>(Table2[[#This Row],[Current Month High]]/Table2[[#This Row],[Close Price]])-1</f>
        <v>1.0815680614319367E-2</v>
      </c>
      <c r="AI164">
        <v>7.0719363039899603</v>
      </c>
      <c r="AJ164">
        <v>53.332706522210799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0.05</v>
      </c>
      <c r="AM164" t="s">
        <v>3180</v>
      </c>
      <c r="AN164">
        <v>3.51</v>
      </c>
      <c r="AO164" t="s">
        <v>3180</v>
      </c>
      <c r="AP164">
        <v>9.8256170655134006E-2</v>
      </c>
      <c r="AQ164">
        <f>(Table2[[#This Row],[Sharpe Ratio]]-AVERAGE(Table2[Sharpe Ratio]))/_xlfn.STDEV.P(Table2[Sharpe Ratio])</f>
        <v>0.44156279186160619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2.0582084987905835</v>
      </c>
      <c r="AS164">
        <f>_xlfn.RANK.AVG(Table2[[#This Row],[1Y Return vs Nifty Z-Score]],Table2[1Y Return vs Nifty Z-Score])</f>
        <v>267</v>
      </c>
      <c r="AT164">
        <f>_xlfn.RANK.AVG(Table2[[#This Row],[6M Return vs Nifty Z-Score]],Table2[6M Return vs Nifty Z-Score])</f>
        <v>145</v>
      </c>
      <c r="AU164">
        <f>_xlfn.RANK.AVG(Table2[[#This Row],[Sharpe Ratio Z-Score]],Table2[Sharpe Ratio Z-Score])</f>
        <v>233</v>
      </c>
      <c r="AV164">
        <f>(Table2[[#This Row],[Rank 1Y]]+Table2[[#This Row],[Rank 6M]]+Table2[[#This Row],[Rank Sharpe]])/3</f>
        <v>215</v>
      </c>
    </row>
    <row r="165" spans="1:48" x14ac:dyDescent="0.3">
      <c r="A165" t="s">
        <v>183</v>
      </c>
      <c r="B165" t="s">
        <v>184</v>
      </c>
      <c r="C165" t="s">
        <v>3134</v>
      </c>
      <c r="D165" t="s">
        <v>138</v>
      </c>
      <c r="E165">
        <v>138507.58240000001</v>
      </c>
      <c r="F165">
        <v>526</v>
      </c>
      <c r="G165">
        <v>47.002289517583598</v>
      </c>
      <c r="H165">
        <f>(Table2[[#This Row],[1Y Return vs Nifty]]-AVERAGE(Table2[1Y Return vs Nifty]))/_xlfn.STDEV.P(Table2[1Y Return vs Nifty])</f>
        <v>0.48156878029994288</v>
      </c>
      <c r="I165">
        <v>1.5246494378087301</v>
      </c>
      <c r="J165">
        <f>(Table2[[#This Row],[1M Return vs Nifty]]-AVERAGE(Table2[1M Return vs Nifty]))/_xlfn.STDEV.P(Table2[1M Return vs Nifty])</f>
        <v>0.2834070119201007</v>
      </c>
      <c r="K165">
        <v>-5.9107075611782598</v>
      </c>
      <c r="L165">
        <f>(Table2[[#This Row],[6M Return vs Nifty]]-AVERAGE(Table2[6M Return vs Nifty]))/_xlfn.STDEV.P(Table2[6M Return vs Nifty])</f>
        <v>-0.40482138859003891</v>
      </c>
      <c r="M165">
        <v>0.19459760204319199</v>
      </c>
      <c r="N165">
        <f>(Table2[[#This Row],[1W Return vs Nifty]]-AVERAGE(Table2[1W Return vs Nifty]))/_xlfn.STDEV.P(Table2[1W Return vs Nifty])</f>
        <v>-0.70221789022208025</v>
      </c>
      <c r="O165">
        <v>530.57000000000005</v>
      </c>
      <c r="P165">
        <v>545.576869794353</v>
      </c>
      <c r="Q165">
        <v>506.72955628106899</v>
      </c>
      <c r="R165">
        <v>48.8487168236854</v>
      </c>
      <c r="S165" s="1">
        <f>(Table2[[#This Row],[Close Price]]-Table2[[#This Row],[20D EMA]])/Table2[[#This Row],[20D EMA]]</f>
        <v>-8.6133780650998922E-3</v>
      </c>
      <c r="T165" s="1">
        <f>(Table2[[#This Row],[Close Price]]-Table2[[#This Row],[50D EMA]])/Table2[[#This Row],[50D EMA]]</f>
        <v>-3.5882880815185966E-2</v>
      </c>
      <c r="U165" s="1">
        <f>(Table2[[#This Row],[Close Price]]-Table2[[#This Row],[200D EMA]])/Table2[[#This Row],[200D EMA]]</f>
        <v>3.8029050170979607E-2</v>
      </c>
      <c r="V165">
        <v>0.97861376833480995</v>
      </c>
      <c r="W165">
        <v>499.6</v>
      </c>
      <c r="X165">
        <v>528.65</v>
      </c>
      <c r="Y165">
        <v>499.6</v>
      </c>
      <c r="Z165">
        <v>528.65</v>
      </c>
      <c r="AA165">
        <v>499.6</v>
      </c>
      <c r="AB165">
        <v>529.15</v>
      </c>
      <c r="AC165" s="1">
        <f>(Table2[[#This Row],[Close Price]]/Table2[[#This Row],[Day Low]])-1</f>
        <v>5.2842273819055263E-2</v>
      </c>
      <c r="AD165" s="1">
        <f>(Table2[[#This Row],[Day High]]/Table2[[#This Row],[Close Price]])-1</f>
        <v>5.0380228136881477E-3</v>
      </c>
      <c r="AE165" s="1">
        <f>(Table2[[#This Row],[Close Price]]/Table2[[#This Row],[Current Week Low]])-1</f>
        <v>5.2842273819055263E-2</v>
      </c>
      <c r="AF165" s="1">
        <f>(Table2[[#This Row],[Current Week High]]/Table2[[#This Row],[Close Price]])-1</f>
        <v>5.0380228136881477E-3</v>
      </c>
      <c r="AG165" s="1">
        <f>(Table2[[#This Row],[Close Price]]/Table2[[#This Row],[Current Month Low]])-1</f>
        <v>5.2842273819055263E-2</v>
      </c>
      <c r="AH165" s="1">
        <f>(Table2[[#This Row],[Current Month High]]/Table2[[#This Row],[Close Price]])-1</f>
        <v>5.9885931558933958E-3</v>
      </c>
      <c r="AI165">
        <v>24.334600760456201</v>
      </c>
      <c r="AJ165">
        <v>75.041597337770298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-0.14000000000000001</v>
      </c>
      <c r="AM165" t="s">
        <v>3179</v>
      </c>
      <c r="AN165">
        <v>-3.71</v>
      </c>
      <c r="AO165" t="s">
        <v>3179</v>
      </c>
      <c r="AP165">
        <v>0.19910118438153199</v>
      </c>
      <c r="AQ165">
        <f>(Table2[[#This Row],[Sharpe Ratio]]-AVERAGE(Table2[Sharpe Ratio]))/_xlfn.STDEV.P(Table2[Sharpe Ratio])</f>
        <v>1.648428738488293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169</v>
      </c>
      <c r="AT165">
        <f>_xlfn.RANK.AVG(Table2[[#This Row],[6M Return vs Nifty Z-Score]],Table2[6M Return vs Nifty Z-Score])</f>
        <v>456</v>
      </c>
      <c r="AU165">
        <f>_xlfn.RANK.AVG(Table2[[#This Row],[Sharpe Ratio Z-Score]],Table2[Sharpe Ratio Z-Score])</f>
        <v>30</v>
      </c>
      <c r="AV165">
        <f>(Table2[[#This Row],[Rank 1Y]]+Table2[[#This Row],[Rank 6M]]+Table2[[#This Row],[Rank Sharpe]])/3</f>
        <v>218.33333333333334</v>
      </c>
    </row>
    <row r="166" spans="1:48" x14ac:dyDescent="0.3">
      <c r="A166" t="s">
        <v>969</v>
      </c>
      <c r="B166" t="s">
        <v>970</v>
      </c>
      <c r="C166" t="s">
        <v>3133</v>
      </c>
      <c r="D166" t="s">
        <v>21</v>
      </c>
      <c r="E166">
        <v>14964.25912592</v>
      </c>
      <c r="F166">
        <v>2654.8</v>
      </c>
      <c r="G166">
        <v>213.53481573852201</v>
      </c>
      <c r="H166">
        <f>(Table2[[#This Row],[1Y Return vs Nifty]]-AVERAGE(Table2[1Y Return vs Nifty]))/_xlfn.STDEV.P(Table2[1Y Return vs Nifty])</f>
        <v>3.478121957293729</v>
      </c>
      <c r="I166">
        <v>7.1824012645264297</v>
      </c>
      <c r="J166">
        <f>(Table2[[#This Row],[1M Return vs Nifty]]-AVERAGE(Table2[1M Return vs Nifty]))/_xlfn.STDEV.P(Table2[1M Return vs Nifty])</f>
        <v>0.91029840825353558</v>
      </c>
      <c r="K166">
        <v>29.671043289989999</v>
      </c>
      <c r="L166">
        <f>(Table2[[#This Row],[6M Return vs Nifty]]-AVERAGE(Table2[6M Return vs Nifty]))/_xlfn.STDEV.P(Table2[6M Return vs Nifty])</f>
        <v>0.8115377654865773</v>
      </c>
      <c r="M166">
        <v>5.0521984504711597</v>
      </c>
      <c r="N166">
        <f>(Table2[[#This Row],[1W Return vs Nifty]]-AVERAGE(Table2[1W Return vs Nifty]))/_xlfn.STDEV.P(Table2[1W Return vs Nifty])</f>
        <v>0.42190886787055554</v>
      </c>
      <c r="O166">
        <v>2617.15</v>
      </c>
      <c r="P166">
        <v>2580.4190780798099</v>
      </c>
      <c r="Q166">
        <v>2127.7202509081199</v>
      </c>
      <c r="R166">
        <v>54.347626139615997</v>
      </c>
      <c r="S166" s="1">
        <f>(Table2[[#This Row],[Close Price]]-Table2[[#This Row],[20D EMA]])/Table2[[#This Row],[20D EMA]]</f>
        <v>1.4385877767800887E-2</v>
      </c>
      <c r="T166" s="1">
        <f>(Table2[[#This Row],[Close Price]]-Table2[[#This Row],[50D EMA]])/Table2[[#This Row],[50D EMA]]</f>
        <v>2.8825132534495149E-2</v>
      </c>
      <c r="U166" s="1">
        <f>(Table2[[#This Row],[Close Price]]-Table2[[#This Row],[200D EMA]])/Table2[[#This Row],[200D EMA]]</f>
        <v>0.24772041760044372</v>
      </c>
      <c r="V166">
        <v>0.77801888875243896</v>
      </c>
      <c r="W166">
        <v>2620</v>
      </c>
      <c r="X166">
        <v>2680.6</v>
      </c>
      <c r="Y166">
        <v>2620</v>
      </c>
      <c r="Z166">
        <v>2739</v>
      </c>
      <c r="AA166">
        <v>2620</v>
      </c>
      <c r="AB166">
        <v>2745</v>
      </c>
      <c r="AC166" s="1">
        <f>(Table2[[#This Row],[Close Price]]/Table2[[#This Row],[Day Low]])-1</f>
        <v>1.3282442748091761E-2</v>
      </c>
      <c r="AD166" s="1">
        <f>(Table2[[#This Row],[Day High]]/Table2[[#This Row],[Close Price]])-1</f>
        <v>9.7182461955702681E-3</v>
      </c>
      <c r="AE166" s="1">
        <f>(Table2[[#This Row],[Close Price]]/Table2[[#This Row],[Current Week Low]])-1</f>
        <v>1.3282442748091761E-2</v>
      </c>
      <c r="AF166" s="1">
        <f>(Table2[[#This Row],[Current Week High]]/Table2[[#This Row],[Close Price]])-1</f>
        <v>3.1716136808799034E-2</v>
      </c>
      <c r="AG166" s="1">
        <f>(Table2[[#This Row],[Close Price]]/Table2[[#This Row],[Current Month Low]])-1</f>
        <v>1.3282442748091761E-2</v>
      </c>
      <c r="AH166" s="1">
        <f>(Table2[[#This Row],[Current Month High]]/Table2[[#This Row],[Close Price]])-1</f>
        <v>3.3976194063582765E-2</v>
      </c>
      <c r="AI166">
        <v>11.1119481693536</v>
      </c>
      <c r="AJ166">
        <v>246.69278485145199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0.13</v>
      </c>
      <c r="AM166" t="s">
        <v>3180</v>
      </c>
      <c r="AN166">
        <v>-1</v>
      </c>
      <c r="AO166" t="s">
        <v>3179</v>
      </c>
      <c r="AQ166">
        <f>(Table2[[#This Row],[Sharpe Ratio]]-AVERAGE(Table2[Sharpe Ratio]))/_xlfn.STDEV.P(Table2[Sharpe Ratio])</f>
        <v>-0.73432109200939777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4.8875459068949993</v>
      </c>
      <c r="AS166">
        <f>_xlfn.RANK.AVG(Table2[[#This Row],[1Y Return vs Nifty Z-Score]],Table2[1Y Return vs Nifty Z-Score])</f>
        <v>8</v>
      </c>
      <c r="AT166">
        <f>_xlfn.RANK.AVG(Table2[[#This Row],[6M Return vs Nifty Z-Score]],Table2[6M Return vs Nifty Z-Score])</f>
        <v>112</v>
      </c>
      <c r="AU166">
        <f>_xlfn.RANK.AVG(Table2[[#This Row],[Sharpe Ratio Z-Score]],Table2[Sharpe Ratio Z-Score])</f>
        <v>537.5</v>
      </c>
      <c r="AV166">
        <f>(Table2[[#This Row],[Rank 1Y]]+Table2[[#This Row],[Rank 6M]]+Table2[[#This Row],[Rank Sharpe]])/3</f>
        <v>219.16666666666666</v>
      </c>
    </row>
    <row r="167" spans="1:48" x14ac:dyDescent="0.3">
      <c r="A167" t="s">
        <v>785</v>
      </c>
      <c r="B167" t="s">
        <v>786</v>
      </c>
      <c r="C167" t="s">
        <v>3138</v>
      </c>
      <c r="D167" t="s">
        <v>51</v>
      </c>
      <c r="E167">
        <v>20345.89457398</v>
      </c>
      <c r="F167">
        <v>15858.2</v>
      </c>
      <c r="G167">
        <v>266.77009202876502</v>
      </c>
      <c r="H167">
        <f>(Table2[[#This Row],[1Y Return vs Nifty]]-AVERAGE(Table2[1Y Return vs Nifty]))/_xlfn.STDEV.P(Table2[1Y Return vs Nifty])</f>
        <v>4.4360269378741091</v>
      </c>
      <c r="I167">
        <v>24.437998775839699</v>
      </c>
      <c r="J167">
        <f>(Table2[[#This Row],[1M Return vs Nifty]]-AVERAGE(Table2[1M Return vs Nifty]))/_xlfn.STDEV.P(Table2[1M Return vs Nifty])</f>
        <v>2.82225671779829</v>
      </c>
      <c r="K167">
        <v>104.6411405688</v>
      </c>
      <c r="L167">
        <f>(Table2[[#This Row],[6M Return vs Nifty]]-AVERAGE(Table2[6M Return vs Nifty]))/_xlfn.STDEV.P(Table2[6M Return vs Nifty])</f>
        <v>3.3743842226080343</v>
      </c>
      <c r="M167">
        <v>5.7856067294188103</v>
      </c>
      <c r="N167">
        <f>(Table2[[#This Row],[1W Return vs Nifty]]-AVERAGE(Table2[1W Return vs Nifty]))/_xlfn.STDEV.P(Table2[1W Return vs Nifty])</f>
        <v>0.59163130837089661</v>
      </c>
      <c r="O167">
        <v>14090.95</v>
      </c>
      <c r="P167">
        <v>13049.0692147559</v>
      </c>
      <c r="Q167">
        <v>9479.4624351046004</v>
      </c>
      <c r="R167">
        <v>76.342191291023397</v>
      </c>
      <c r="S167" s="1">
        <f>(Table2[[#This Row],[Close Price]]-Table2[[#This Row],[20D EMA]])/Table2[[#This Row],[20D EMA]]</f>
        <v>0.12541737782051599</v>
      </c>
      <c r="T167" s="1">
        <f>(Table2[[#This Row],[Close Price]]-Table2[[#This Row],[50D EMA]])/Table2[[#This Row],[50D EMA]]</f>
        <v>0.21527441835219424</v>
      </c>
      <c r="U167" s="1">
        <f>(Table2[[#This Row],[Close Price]]-Table2[[#This Row],[200D EMA]])/Table2[[#This Row],[200D EMA]]</f>
        <v>0.67290076927500531</v>
      </c>
      <c r="V167">
        <v>0.65530764474367598</v>
      </c>
      <c r="W167">
        <v>14728.8</v>
      </c>
      <c r="X167">
        <v>15939.35</v>
      </c>
      <c r="Y167">
        <v>14495.5</v>
      </c>
      <c r="Z167">
        <v>15939.35</v>
      </c>
      <c r="AA167">
        <v>14470.05</v>
      </c>
      <c r="AB167">
        <v>15939.35</v>
      </c>
      <c r="AC167" s="1">
        <f>(Table2[[#This Row],[Close Price]]/Table2[[#This Row],[Day Low]])-1</f>
        <v>7.6679702351855061E-2</v>
      </c>
      <c r="AD167" s="1">
        <f>(Table2[[#This Row],[Day High]]/Table2[[#This Row],[Close Price]])-1</f>
        <v>5.1172264191396977E-3</v>
      </c>
      <c r="AE167" s="1">
        <f>(Table2[[#This Row],[Close Price]]/Table2[[#This Row],[Current Week Low]])-1</f>
        <v>9.4008485392018226E-2</v>
      </c>
      <c r="AF167" s="1">
        <f>(Table2[[#This Row],[Current Week High]]/Table2[[#This Row],[Close Price]])-1</f>
        <v>5.1172264191396977E-3</v>
      </c>
      <c r="AG167" s="1">
        <f>(Table2[[#This Row],[Close Price]]/Table2[[#This Row],[Current Month Low]])-1</f>
        <v>9.5932633266643919E-2</v>
      </c>
      <c r="AH167" s="1">
        <f>(Table2[[#This Row],[Current Month High]]/Table2[[#This Row],[Close Price]])-1</f>
        <v>5.1172264191396977E-3</v>
      </c>
      <c r="AI167">
        <v>4.2044494331008497</v>
      </c>
      <c r="AJ167">
        <v>303.51653944020302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0.35</v>
      </c>
      <c r="AM167" t="s">
        <v>3180</v>
      </c>
      <c r="AN167">
        <v>12.59</v>
      </c>
      <c r="AO167" t="s">
        <v>3180</v>
      </c>
      <c r="AP167">
        <v>0.20395701017451501</v>
      </c>
      <c r="AQ167">
        <f>(Table2[[#This Row],[Sharpe Ratio]]-AVERAGE(Table2[Sharpe Ratio]))/_xlfn.STDEV.P(Table2[Sharpe Ratio])</f>
        <v>1.706540989910087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12.930840176561416</v>
      </c>
      <c r="AS167">
        <f>_xlfn.RANK.AVG(Table2[[#This Row],[1Y Return vs Nifty Z-Score]],Table2[1Y Return vs Nifty Z-Score])</f>
        <v>2</v>
      </c>
      <c r="AT167">
        <f>_xlfn.RANK.AVG(Table2[[#This Row],[6M Return vs Nifty Z-Score]],Table2[6M Return vs Nifty Z-Score])</f>
        <v>10</v>
      </c>
      <c r="AU167">
        <f>_xlfn.RANK.AVG(Table2[[#This Row],[Sharpe Ratio Z-Score]],Table2[Sharpe Ratio Z-Score])</f>
        <v>26</v>
      </c>
      <c r="AV167">
        <f>(Table2[[#This Row],[Rank 1Y]]+Table2[[#This Row],[Rank 6M]]+Table2[[#This Row],[Rank Sharpe]])/3</f>
        <v>12.666666666666666</v>
      </c>
    </row>
    <row r="168" spans="1:48" x14ac:dyDescent="0.3">
      <c r="A168" t="s">
        <v>1214</v>
      </c>
      <c r="B168" t="s">
        <v>1215</v>
      </c>
      <c r="C168" t="s">
        <v>588</v>
      </c>
      <c r="D168" t="s">
        <v>469</v>
      </c>
      <c r="E168">
        <v>9640.8420097899998</v>
      </c>
      <c r="F168">
        <v>368.35</v>
      </c>
      <c r="G168">
        <v>54.388312508486301</v>
      </c>
      <c r="H168">
        <f>(Table2[[#This Row],[1Y Return vs Nifty]]-AVERAGE(Table2[1Y Return vs Nifty]))/_xlfn.STDEV.P(Table2[1Y Return vs Nifty])</f>
        <v>0.61447140996026128</v>
      </c>
      <c r="I168">
        <v>7.7317399854521804</v>
      </c>
      <c r="J168">
        <f>(Table2[[#This Row],[1M Return vs Nifty]]-AVERAGE(Table2[1M Return vs Nifty]))/_xlfn.STDEV.P(Table2[1M Return vs Nifty])</f>
        <v>0.97116635162901488</v>
      </c>
      <c r="K168">
        <v>2.8853184299696899</v>
      </c>
      <c r="L168">
        <f>(Table2[[#This Row],[6M Return vs Nifty]]-AVERAGE(Table2[6M Return vs Nifty]))/_xlfn.STDEV.P(Table2[6M Return vs Nifty])</f>
        <v>-0.10412998139703498</v>
      </c>
      <c r="M168">
        <v>0.188146921941305</v>
      </c>
      <c r="N168">
        <f>(Table2[[#This Row],[1W Return vs Nifty]]-AVERAGE(Table2[1W Return vs Nifty]))/_xlfn.STDEV.P(Table2[1W Return vs Nifty])</f>
        <v>-0.70371068107433277</v>
      </c>
      <c r="O168">
        <v>360.97</v>
      </c>
      <c r="P168">
        <v>368.90061814842301</v>
      </c>
      <c r="Q168">
        <v>337.87702377465001</v>
      </c>
      <c r="R168">
        <v>55.9200580494566</v>
      </c>
      <c r="S168" s="1">
        <f>(Table2[[#This Row],[Close Price]]-Table2[[#This Row],[20D EMA]])/Table2[[#This Row],[20D EMA]]</f>
        <v>2.0444912319583331E-2</v>
      </c>
      <c r="T168" s="1">
        <f>(Table2[[#This Row],[Close Price]]-Table2[[#This Row],[50D EMA]])/Table2[[#This Row],[50D EMA]]</f>
        <v>-1.4925921002426979E-3</v>
      </c>
      <c r="U168" s="1">
        <f>(Table2[[#This Row],[Close Price]]-Table2[[#This Row],[200D EMA]])/Table2[[#This Row],[200D EMA]]</f>
        <v>9.0189548507667167E-2</v>
      </c>
      <c r="V168">
        <v>1.0530373424835999</v>
      </c>
      <c r="W168">
        <v>356.3</v>
      </c>
      <c r="X168">
        <v>370</v>
      </c>
      <c r="Y168">
        <v>356.3</v>
      </c>
      <c r="Z168">
        <v>376.9</v>
      </c>
      <c r="AA168">
        <v>356.3</v>
      </c>
      <c r="AB168">
        <v>378</v>
      </c>
      <c r="AC168" s="1">
        <f>(Table2[[#This Row],[Close Price]]/Table2[[#This Row],[Day Low]])-1</f>
        <v>3.381981476284035E-2</v>
      </c>
      <c r="AD168" s="1">
        <f>(Table2[[#This Row],[Day High]]/Table2[[#This Row],[Close Price]])-1</f>
        <v>4.4794353196686565E-3</v>
      </c>
      <c r="AE168" s="1">
        <f>(Table2[[#This Row],[Close Price]]/Table2[[#This Row],[Current Week Low]])-1</f>
        <v>3.381981476284035E-2</v>
      </c>
      <c r="AF168" s="1">
        <f>(Table2[[#This Row],[Current Week High]]/Table2[[#This Row],[Close Price]])-1</f>
        <v>2.3211619383738169E-2</v>
      </c>
      <c r="AG168" s="1">
        <f>(Table2[[#This Row],[Close Price]]/Table2[[#This Row],[Current Month Low]])-1</f>
        <v>3.381981476284035E-2</v>
      </c>
      <c r="AH168" s="1">
        <f>(Table2[[#This Row],[Current Month High]]/Table2[[#This Row],[Close Price]])-1</f>
        <v>2.6197909596850755E-2</v>
      </c>
      <c r="AI168">
        <v>14.374915162209801</v>
      </c>
      <c r="AJ168">
        <v>85.426629750817995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-0.06</v>
      </c>
      <c r="AM168" t="s">
        <v>3179</v>
      </c>
      <c r="AN168">
        <v>2.25</v>
      </c>
      <c r="AO168" t="s">
        <v>3180</v>
      </c>
      <c r="AP168">
        <v>0.121497616326301</v>
      </c>
      <c r="AQ168">
        <f>(Table2[[#This Row],[Sharpe Ratio]]-AVERAGE(Table2[Sharpe Ratio]))/_xlfn.STDEV.P(Table2[Sharpe Ratio])</f>
        <v>0.71970554076346149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144</v>
      </c>
      <c r="AT168">
        <f>_xlfn.RANK.AVG(Table2[[#This Row],[6M Return vs Nifty Z-Score]],Table2[6M Return vs Nifty Z-Score])</f>
        <v>348</v>
      </c>
      <c r="AU168">
        <f>_xlfn.RANK.AVG(Table2[[#This Row],[Sharpe Ratio Z-Score]],Table2[Sharpe Ratio Z-Score])</f>
        <v>167</v>
      </c>
      <c r="AV168">
        <f>(Table2[[#This Row],[Rank 1Y]]+Table2[[#This Row],[Rank 6M]]+Table2[[#This Row],[Rank Sharpe]])/3</f>
        <v>219.66666666666666</v>
      </c>
    </row>
    <row r="169" spans="1:48" x14ac:dyDescent="0.3">
      <c r="A169" t="s">
        <v>740</v>
      </c>
      <c r="B169" t="s">
        <v>741</v>
      </c>
      <c r="C169" t="s">
        <v>3135</v>
      </c>
      <c r="D169" t="s">
        <v>742</v>
      </c>
      <c r="E169">
        <v>22969.388681259999</v>
      </c>
      <c r="F169">
        <v>1308.6500000000001</v>
      </c>
      <c r="G169">
        <v>28.320727864715099</v>
      </c>
      <c r="H169">
        <f>(Table2[[#This Row],[1Y Return vs Nifty]]-AVERAGE(Table2[1Y Return vs Nifty]))/_xlfn.STDEV.P(Table2[1Y Return vs Nifty])</f>
        <v>0.14541647304532623</v>
      </c>
      <c r="I169">
        <v>13.1614882515305</v>
      </c>
      <c r="J169">
        <f>(Table2[[#This Row],[1M Return vs Nifty]]-AVERAGE(Table2[1M Return vs Nifty]))/_xlfn.STDEV.P(Table2[1M Return vs Nifty])</f>
        <v>1.5727944499465771</v>
      </c>
      <c r="K169">
        <v>14.396528440782999</v>
      </c>
      <c r="L169">
        <f>(Table2[[#This Row],[6M Return vs Nifty]]-AVERAGE(Table2[6M Return vs Nifty]))/_xlfn.STDEV.P(Table2[6M Return vs Nifty])</f>
        <v>0.28937976267705212</v>
      </c>
      <c r="M169">
        <v>5.9506679757510801</v>
      </c>
      <c r="N169">
        <f>(Table2[[#This Row],[1W Return vs Nifty]]-AVERAGE(Table2[1W Return vs Nifty]))/_xlfn.STDEV.P(Table2[1W Return vs Nifty])</f>
        <v>0.62982912855331707</v>
      </c>
      <c r="O169">
        <v>1267.8599999999999</v>
      </c>
      <c r="P169">
        <v>1253.6980372897301</v>
      </c>
      <c r="Q169">
        <v>1134.01649683547</v>
      </c>
      <c r="R169">
        <v>56.233358706538901</v>
      </c>
      <c r="S169" s="1">
        <f>(Table2[[#This Row],[Close Price]]-Table2[[#This Row],[20D EMA]])/Table2[[#This Row],[20D EMA]]</f>
        <v>3.2172321865190319E-2</v>
      </c>
      <c r="T169" s="1">
        <f>(Table2[[#This Row],[Close Price]]-Table2[[#This Row],[50D EMA]])/Table2[[#This Row],[50D EMA]]</f>
        <v>4.3831896577796556E-2</v>
      </c>
      <c r="U169" s="1">
        <f>(Table2[[#This Row],[Close Price]]-Table2[[#This Row],[200D EMA]])/Table2[[#This Row],[200D EMA]]</f>
        <v>0.15399555795868375</v>
      </c>
      <c r="V169">
        <v>1.9340345283045599</v>
      </c>
      <c r="W169">
        <v>1290</v>
      </c>
      <c r="X169">
        <v>1338</v>
      </c>
      <c r="Y169">
        <v>1290</v>
      </c>
      <c r="Z169">
        <v>1360.1</v>
      </c>
      <c r="AA169">
        <v>1290</v>
      </c>
      <c r="AB169">
        <v>1381.35</v>
      </c>
      <c r="AC169" s="1">
        <f>(Table2[[#This Row],[Close Price]]/Table2[[#This Row],[Day Low]])-1</f>
        <v>1.4457364341085244E-2</v>
      </c>
      <c r="AD169" s="1">
        <f>(Table2[[#This Row],[Day High]]/Table2[[#This Row],[Close Price]])-1</f>
        <v>2.2427692660375032E-2</v>
      </c>
      <c r="AE169" s="1">
        <f>(Table2[[#This Row],[Close Price]]/Table2[[#This Row],[Current Week Low]])-1</f>
        <v>1.4457364341085244E-2</v>
      </c>
      <c r="AF169" s="1">
        <f>(Table2[[#This Row],[Current Week High]]/Table2[[#This Row],[Close Price]])-1</f>
        <v>3.9315324953195896E-2</v>
      </c>
      <c r="AG169" s="1">
        <f>(Table2[[#This Row],[Close Price]]/Table2[[#This Row],[Current Month Low]])-1</f>
        <v>1.4457364341085244E-2</v>
      </c>
      <c r="AH169" s="1">
        <f>(Table2[[#This Row],[Current Month High]]/Table2[[#This Row],[Close Price]])-1</f>
        <v>5.5553432927062163E-2</v>
      </c>
      <c r="AI169">
        <v>14.2398655102586</v>
      </c>
      <c r="AJ169">
        <v>100.9443378119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0.05</v>
      </c>
      <c r="AM169" t="s">
        <v>3180</v>
      </c>
      <c r="AN169">
        <v>10.18</v>
      </c>
      <c r="AO169" t="s">
        <v>3180</v>
      </c>
      <c r="AP169">
        <v>0.113113659113209</v>
      </c>
      <c r="AQ169">
        <f>(Table2[[#This Row],[Sharpe Ratio]]-AVERAGE(Table2[Sharpe Ratio]))/_xlfn.STDEV.P(Table2[Sharpe Ratio])</f>
        <v>0.61937026304801734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3.2567900772702894</v>
      </c>
      <c r="AS169">
        <f>_xlfn.RANK.AVG(Table2[[#This Row],[1Y Return vs Nifty Z-Score]],Table2[1Y Return vs Nifty Z-Score])</f>
        <v>251</v>
      </c>
      <c r="AT169">
        <f>_xlfn.RANK.AVG(Table2[[#This Row],[6M Return vs Nifty Z-Score]],Table2[6M Return vs Nifty Z-Score])</f>
        <v>220</v>
      </c>
      <c r="AU169">
        <f>_xlfn.RANK.AVG(Table2[[#This Row],[Sharpe Ratio Z-Score]],Table2[Sharpe Ratio Z-Score])</f>
        <v>190</v>
      </c>
      <c r="AV169">
        <f>(Table2[[#This Row],[Rank 1Y]]+Table2[[#This Row],[Rank 6M]]+Table2[[#This Row],[Rank Sharpe]])/3</f>
        <v>220.33333333333334</v>
      </c>
    </row>
    <row r="170" spans="1:48" x14ac:dyDescent="0.3">
      <c r="A170" t="s">
        <v>1734</v>
      </c>
      <c r="B170" t="s">
        <v>1735</v>
      </c>
      <c r="C170" t="s">
        <v>588</v>
      </c>
      <c r="D170" t="s">
        <v>588</v>
      </c>
      <c r="E170">
        <v>4778.1849115000005</v>
      </c>
      <c r="F170">
        <v>231.35</v>
      </c>
      <c r="G170">
        <v>19.684445646029101</v>
      </c>
      <c r="H170">
        <f>(Table2[[#This Row],[1Y Return vs Nifty]]-AVERAGE(Table2[1Y Return vs Nifty]))/_xlfn.STDEV.P(Table2[1Y Return vs Nifty])</f>
        <v>-9.9830726595455319E-3</v>
      </c>
      <c r="I170">
        <v>2.21955067148135</v>
      </c>
      <c r="J170">
        <f>(Table2[[#This Row],[1M Return vs Nifty]]-AVERAGE(Table2[1M Return vs Nifty]))/_xlfn.STDEV.P(Table2[1M Return vs Nifty])</f>
        <v>0.36040360315156539</v>
      </c>
      <c r="K170">
        <v>23.606631568256901</v>
      </c>
      <c r="L170">
        <f>(Table2[[#This Row],[6M Return vs Nifty]]-AVERAGE(Table2[6M Return vs Nifty]))/_xlfn.STDEV.P(Table2[6M Return vs Nifty])</f>
        <v>0.6042263618776289</v>
      </c>
      <c r="M170">
        <v>4.4426928307795199</v>
      </c>
      <c r="N170">
        <f>(Table2[[#This Row],[1W Return vs Nifty]]-AVERAGE(Table2[1W Return vs Nifty]))/_xlfn.STDEV.P(Table2[1W Return vs Nifty])</f>
        <v>0.28085949026989487</v>
      </c>
      <c r="O170">
        <v>227.84</v>
      </c>
      <c r="P170">
        <v>222.68122250067901</v>
      </c>
      <c r="Q170">
        <v>195.631751094024</v>
      </c>
      <c r="R170">
        <v>53.387604833701303</v>
      </c>
      <c r="S170" s="1">
        <f>(Table2[[#This Row],[Close Price]]-Table2[[#This Row],[20D EMA]])/Table2[[#This Row],[20D EMA]]</f>
        <v>1.5405547752808949E-2</v>
      </c>
      <c r="T170" s="1">
        <f>(Table2[[#This Row],[Close Price]]-Table2[[#This Row],[50D EMA]])/Table2[[#This Row],[50D EMA]]</f>
        <v>3.8929090661402974E-2</v>
      </c>
      <c r="U170" s="1">
        <f>(Table2[[#This Row],[Close Price]]-Table2[[#This Row],[200D EMA]])/Table2[[#This Row],[200D EMA]]</f>
        <v>0.18257899705047975</v>
      </c>
      <c r="V170">
        <v>0.85638389791245295</v>
      </c>
      <c r="W170">
        <v>223.33</v>
      </c>
      <c r="X170">
        <v>232.6</v>
      </c>
      <c r="Y170">
        <v>223.33</v>
      </c>
      <c r="Z170">
        <v>234.9</v>
      </c>
      <c r="AA170">
        <v>223.33</v>
      </c>
      <c r="AB170">
        <v>237.7</v>
      </c>
      <c r="AC170" s="1">
        <f>(Table2[[#This Row],[Close Price]]/Table2[[#This Row],[Day Low]])-1</f>
        <v>3.5910983746026082E-2</v>
      </c>
      <c r="AD170" s="1">
        <f>(Table2[[#This Row],[Day High]]/Table2[[#This Row],[Close Price]])-1</f>
        <v>5.4030689431596723E-3</v>
      </c>
      <c r="AE170" s="1">
        <f>(Table2[[#This Row],[Close Price]]/Table2[[#This Row],[Current Week Low]])-1</f>
        <v>3.5910983746026082E-2</v>
      </c>
      <c r="AF170" s="1">
        <f>(Table2[[#This Row],[Current Week High]]/Table2[[#This Row],[Close Price]])-1</f>
        <v>1.5344715798573549E-2</v>
      </c>
      <c r="AG170" s="1">
        <f>(Table2[[#This Row],[Close Price]]/Table2[[#This Row],[Current Month Low]])-1</f>
        <v>3.5910983746026082E-2</v>
      </c>
      <c r="AH170" s="1">
        <f>(Table2[[#This Row],[Current Month High]]/Table2[[#This Row],[Close Price]])-1</f>
        <v>2.7447590231251429E-2</v>
      </c>
      <c r="AI170">
        <v>10.827750162092</v>
      </c>
      <c r="AJ170">
        <v>72.520507084265404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0.12</v>
      </c>
      <c r="AM170" t="s">
        <v>3180</v>
      </c>
      <c r="AN170">
        <v>-7.32</v>
      </c>
      <c r="AO170" t="s">
        <v>3179</v>
      </c>
      <c r="AP170">
        <v>9.8161887812027004E-2</v>
      </c>
      <c r="AQ170">
        <f>(Table2[[#This Row],[Sharpe Ratio]]-AVERAGE(Table2[Sharpe Ratio]))/_xlfn.STDEV.P(Table2[Sharpe Ratio])</f>
        <v>0.44043445890301586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1.6759408415425594</v>
      </c>
      <c r="AS170">
        <f>_xlfn.RANK.AVG(Table2[[#This Row],[1Y Return vs Nifty Z-Score]],Table2[1Y Return vs Nifty Z-Score])</f>
        <v>299</v>
      </c>
      <c r="AT170">
        <f>_xlfn.RANK.AVG(Table2[[#This Row],[6M Return vs Nifty Z-Score]],Table2[6M Return vs Nifty Z-Score])</f>
        <v>132</v>
      </c>
      <c r="AU170">
        <f>_xlfn.RANK.AVG(Table2[[#This Row],[Sharpe Ratio Z-Score]],Table2[Sharpe Ratio Z-Score])</f>
        <v>234</v>
      </c>
      <c r="AV170">
        <f>(Table2[[#This Row],[Rank 1Y]]+Table2[[#This Row],[Rank 6M]]+Table2[[#This Row],[Rank Sharpe]])/3</f>
        <v>221.66666666666666</v>
      </c>
    </row>
    <row r="171" spans="1:48" x14ac:dyDescent="0.3">
      <c r="A171" t="s">
        <v>708</v>
      </c>
      <c r="B171" t="s">
        <v>709</v>
      </c>
      <c r="C171" t="s">
        <v>3137</v>
      </c>
      <c r="D171" t="s">
        <v>46</v>
      </c>
      <c r="E171">
        <v>25263.710999999999</v>
      </c>
      <c r="F171">
        <v>949.05</v>
      </c>
      <c r="G171">
        <v>37.212798335464797</v>
      </c>
      <c r="H171">
        <f>(Table2[[#This Row],[1Y Return vs Nifty]]-AVERAGE(Table2[1Y Return vs Nifty]))/_xlfn.STDEV.P(Table2[1Y Return vs Nifty])</f>
        <v>0.30541862171763434</v>
      </c>
      <c r="I171">
        <v>-2.3354323240025399</v>
      </c>
      <c r="J171">
        <f>(Table2[[#This Row],[1M Return vs Nifty]]-AVERAGE(Table2[1M Return vs Nifty]))/_xlfn.STDEV.P(Table2[1M Return vs Nifty])</f>
        <v>-0.14429857145239416</v>
      </c>
      <c r="K171">
        <v>18.473160261162501</v>
      </c>
      <c r="L171">
        <f>(Table2[[#This Row],[6M Return vs Nifty]]-AVERAGE(Table2[6M Return vs Nifty]))/_xlfn.STDEV.P(Table2[6M Return vs Nifty])</f>
        <v>0.4287390778850001</v>
      </c>
      <c r="M171">
        <v>7.6860854499381004</v>
      </c>
      <c r="N171">
        <f>(Table2[[#This Row],[1W Return vs Nifty]]-AVERAGE(Table2[1W Return vs Nifty]))/_xlfn.STDEV.P(Table2[1W Return vs Nifty])</f>
        <v>1.0314325702660092</v>
      </c>
      <c r="O171">
        <v>965.34</v>
      </c>
      <c r="P171">
        <v>956.56297076238502</v>
      </c>
      <c r="Q171">
        <v>838.60431674717699</v>
      </c>
      <c r="R171">
        <v>45.413897546848197</v>
      </c>
      <c r="S171" s="1">
        <f>(Table2[[#This Row],[Close Price]]-Table2[[#This Row],[20D EMA]])/Table2[[#This Row],[20D EMA]]</f>
        <v>-1.6874883460749661E-2</v>
      </c>
      <c r="T171" s="1">
        <f>(Table2[[#This Row],[Close Price]]-Table2[[#This Row],[50D EMA]])/Table2[[#This Row],[50D EMA]]</f>
        <v>-7.8541308748311615E-3</v>
      </c>
      <c r="U171" s="1">
        <f>(Table2[[#This Row],[Close Price]]-Table2[[#This Row],[200D EMA]])/Table2[[#This Row],[200D EMA]]</f>
        <v>0.13170178241059569</v>
      </c>
      <c r="V171">
        <v>0.38534727145424003</v>
      </c>
      <c r="W171">
        <v>941.05</v>
      </c>
      <c r="X171">
        <v>1015.9</v>
      </c>
      <c r="Y171">
        <v>941.05</v>
      </c>
      <c r="Z171">
        <v>1015.9</v>
      </c>
      <c r="AA171">
        <v>941.05</v>
      </c>
      <c r="AB171">
        <v>1020.7</v>
      </c>
      <c r="AC171" s="1">
        <f>(Table2[[#This Row],[Close Price]]/Table2[[#This Row],[Day Low]])-1</f>
        <v>8.501142341001966E-3</v>
      </c>
      <c r="AD171" s="1">
        <f>(Table2[[#This Row],[Day High]]/Table2[[#This Row],[Close Price]])-1</f>
        <v>7.0438859912544061E-2</v>
      </c>
      <c r="AE171" s="1">
        <f>(Table2[[#This Row],[Close Price]]/Table2[[#This Row],[Current Week Low]])-1</f>
        <v>8.501142341001966E-3</v>
      </c>
      <c r="AF171" s="1">
        <f>(Table2[[#This Row],[Current Week High]]/Table2[[#This Row],[Close Price]])-1</f>
        <v>7.0438859912544061E-2</v>
      </c>
      <c r="AG171" s="1">
        <f>(Table2[[#This Row],[Close Price]]/Table2[[#This Row],[Current Month Low]])-1</f>
        <v>8.501142341001966E-3</v>
      </c>
      <c r="AH171" s="1">
        <f>(Table2[[#This Row],[Current Month High]]/Table2[[#This Row],[Close Price]])-1</f>
        <v>7.5496549180759764E-2</v>
      </c>
      <c r="AI171">
        <v>12.533586217796699</v>
      </c>
      <c r="AJ171">
        <v>72.538860103626902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0.21</v>
      </c>
      <c r="AM171" t="s">
        <v>3180</v>
      </c>
      <c r="AN171">
        <v>-4.32</v>
      </c>
      <c r="AO171" t="s">
        <v>3179</v>
      </c>
      <c r="AP171">
        <v>8.3198590836112002E-2</v>
      </c>
      <c r="AQ171">
        <f>(Table2[[#This Row],[Sharpe Ratio]]-AVERAGE(Table2[Sharpe Ratio]))/_xlfn.STDEV.P(Table2[Sharpe Ratio])</f>
        <v>0.2613607208747894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1.8826524192910388</v>
      </c>
      <c r="AS171">
        <f>_xlfn.RANK.AVG(Table2[[#This Row],[1Y Return vs Nifty Z-Score]],Table2[1Y Return vs Nifty Z-Score])</f>
        <v>210</v>
      </c>
      <c r="AT171">
        <f>_xlfn.RANK.AVG(Table2[[#This Row],[6M Return vs Nifty Z-Score]],Table2[6M Return vs Nifty Z-Score])</f>
        <v>183</v>
      </c>
      <c r="AU171">
        <f>_xlfn.RANK.AVG(Table2[[#This Row],[Sharpe Ratio Z-Score]],Table2[Sharpe Ratio Z-Score])</f>
        <v>273</v>
      </c>
      <c r="AV171">
        <f>(Table2[[#This Row],[Rank 1Y]]+Table2[[#This Row],[Rank 6M]]+Table2[[#This Row],[Rank Sharpe]])/3</f>
        <v>222</v>
      </c>
    </row>
    <row r="172" spans="1:48" x14ac:dyDescent="0.3">
      <c r="A172" t="s">
        <v>1505</v>
      </c>
      <c r="B172" t="s">
        <v>1506</v>
      </c>
      <c r="C172" t="s">
        <v>3145</v>
      </c>
      <c r="D172" t="s">
        <v>266</v>
      </c>
      <c r="E172">
        <v>6753.31961228</v>
      </c>
      <c r="F172">
        <v>2978.6</v>
      </c>
      <c r="G172">
        <v>7.2353222627629599</v>
      </c>
      <c r="H172">
        <f>(Table2[[#This Row],[1Y Return vs Nifty]]-AVERAGE(Table2[1Y Return vs Nifty]))/_xlfn.STDEV.P(Table2[1Y Return vs Nifty])</f>
        <v>-0.23399012444366382</v>
      </c>
      <c r="I172">
        <v>-1.31038247897922</v>
      </c>
      <c r="J172">
        <f>(Table2[[#This Row],[1M Return vs Nifty]]-AVERAGE(Table2[1M Return vs Nifty]))/_xlfn.STDEV.P(Table2[1M Return vs Nifty])</f>
        <v>-3.0720785020776086E-2</v>
      </c>
      <c r="K172">
        <v>25.236981060860899</v>
      </c>
      <c r="L172">
        <f>(Table2[[#This Row],[6M Return vs Nifty]]-AVERAGE(Table2[6M Return vs Nifty]))/_xlfn.STDEV.P(Table2[6M Return vs Nifty])</f>
        <v>0.65995972187916252</v>
      </c>
      <c r="M172">
        <v>3.7794807851973098</v>
      </c>
      <c r="N172">
        <f>(Table2[[#This Row],[1W Return vs Nifty]]-AVERAGE(Table2[1W Return vs Nifty]))/_xlfn.STDEV.P(Table2[1W Return vs Nifty])</f>
        <v>0.12738158420241971</v>
      </c>
      <c r="O172">
        <v>3026.25</v>
      </c>
      <c r="P172">
        <v>3115.5732103528799</v>
      </c>
      <c r="Q172">
        <v>2786.3213188068198</v>
      </c>
      <c r="R172">
        <v>46.158277886980997</v>
      </c>
      <c r="S172" s="1">
        <f>(Table2[[#This Row],[Close Price]]-Table2[[#This Row],[20D EMA]])/Table2[[#This Row],[20D EMA]]</f>
        <v>-1.5745559686080161E-2</v>
      </c>
      <c r="T172" s="1">
        <f>(Table2[[#This Row],[Close Price]]-Table2[[#This Row],[50D EMA]])/Table2[[#This Row],[50D EMA]]</f>
        <v>-4.3964048059511311E-2</v>
      </c>
      <c r="U172" s="1">
        <f>(Table2[[#This Row],[Close Price]]-Table2[[#This Row],[200D EMA]])/Table2[[#This Row],[200D EMA]]</f>
        <v>6.9008078822552735E-2</v>
      </c>
      <c r="V172">
        <v>0.31178810374865501</v>
      </c>
      <c r="W172">
        <v>2954.45</v>
      </c>
      <c r="X172">
        <v>3023.85</v>
      </c>
      <c r="Y172">
        <v>2915.1</v>
      </c>
      <c r="Z172">
        <v>3024.2</v>
      </c>
      <c r="AA172">
        <v>2915.1</v>
      </c>
      <c r="AB172">
        <v>3048</v>
      </c>
      <c r="AC172" s="1">
        <f>(Table2[[#This Row],[Close Price]]/Table2[[#This Row],[Day Low]])-1</f>
        <v>8.1741102404846444E-3</v>
      </c>
      <c r="AD172" s="1">
        <f>(Table2[[#This Row],[Day High]]/Table2[[#This Row],[Close Price]])-1</f>
        <v>1.5191700799033203E-2</v>
      </c>
      <c r="AE172" s="1">
        <f>(Table2[[#This Row],[Close Price]]/Table2[[#This Row],[Current Week Low]])-1</f>
        <v>2.1783129223697406E-2</v>
      </c>
      <c r="AF172" s="1">
        <f>(Table2[[#This Row],[Current Week High]]/Table2[[#This Row],[Close Price]])-1</f>
        <v>1.5309205667091819E-2</v>
      </c>
      <c r="AG172" s="1">
        <f>(Table2[[#This Row],[Close Price]]/Table2[[#This Row],[Current Month Low]])-1</f>
        <v>2.1783129223697406E-2</v>
      </c>
      <c r="AH172" s="1">
        <f>(Table2[[#This Row],[Current Month High]]/Table2[[#This Row],[Close Price]])-1</f>
        <v>2.329953669509166E-2</v>
      </c>
      <c r="AI172">
        <v>32.041898878667801</v>
      </c>
      <c r="AJ172">
        <v>94.362153344208807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-0.23</v>
      </c>
      <c r="AM172" t="s">
        <v>3179</v>
      </c>
      <c r="AN172">
        <v>-4.09</v>
      </c>
      <c r="AO172" t="s">
        <v>3179</v>
      </c>
      <c r="AP172">
        <v>0.122116680328465</v>
      </c>
      <c r="AQ172">
        <f>(Table2[[#This Row],[Sharpe Ratio]]-AVERAGE(Table2[Sharpe Ratio]))/_xlfn.STDEV.P(Table2[Sharpe Ratio])</f>
        <v>0.72711420912877289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378</v>
      </c>
      <c r="AT172">
        <f>_xlfn.RANK.AVG(Table2[[#This Row],[6M Return vs Nifty Z-Score]],Table2[6M Return vs Nifty Z-Score])</f>
        <v>124</v>
      </c>
      <c r="AU172">
        <f>_xlfn.RANK.AVG(Table2[[#This Row],[Sharpe Ratio Z-Score]],Table2[Sharpe Ratio Z-Score])</f>
        <v>164</v>
      </c>
      <c r="AV172">
        <f>(Table2[[#This Row],[Rank 1Y]]+Table2[[#This Row],[Rank 6M]]+Table2[[#This Row],[Rank Sharpe]])/3</f>
        <v>222</v>
      </c>
    </row>
    <row r="173" spans="1:48" x14ac:dyDescent="0.3">
      <c r="A173" t="s">
        <v>1058</v>
      </c>
      <c r="B173" t="s">
        <v>1059</v>
      </c>
      <c r="C173" t="s">
        <v>3145</v>
      </c>
      <c r="D173" t="s">
        <v>117</v>
      </c>
      <c r="E173">
        <v>12847.9231416</v>
      </c>
      <c r="F173">
        <v>421.6</v>
      </c>
      <c r="G173">
        <v>17.1019436585695</v>
      </c>
      <c r="H173">
        <f>(Table2[[#This Row],[1Y Return vs Nifty]]-AVERAGE(Table2[1Y Return vs Nifty]))/_xlfn.STDEV.P(Table2[1Y Return vs Nifty])</f>
        <v>-5.6452100126576456E-2</v>
      </c>
      <c r="I173">
        <v>20.2146607004738</v>
      </c>
      <c r="J173">
        <f>(Table2[[#This Row],[1M Return vs Nifty]]-AVERAGE(Table2[1M Return vs Nifty]))/_xlfn.STDEV.P(Table2[1M Return vs Nifty])</f>
        <v>2.3543015327101773</v>
      </c>
      <c r="K173">
        <v>7.9349977389082502</v>
      </c>
      <c r="L173">
        <f>(Table2[[#This Row],[6M Return vs Nifty]]-AVERAGE(Table2[6M Return vs Nifty]))/_xlfn.STDEV.P(Table2[6M Return vs Nifty])</f>
        <v>6.8492880200486161E-2</v>
      </c>
      <c r="M173">
        <v>2.2368391542336701</v>
      </c>
      <c r="N173">
        <f>(Table2[[#This Row],[1W Return vs Nifty]]-AVERAGE(Table2[1W Return vs Nifty]))/_xlfn.STDEV.P(Table2[1W Return vs Nifty])</f>
        <v>-0.22961043503174514</v>
      </c>
      <c r="O173">
        <v>404.62</v>
      </c>
      <c r="P173">
        <v>384.93369509854199</v>
      </c>
      <c r="Q173">
        <v>354.28864685112899</v>
      </c>
      <c r="R173">
        <v>58.508671703881298</v>
      </c>
      <c r="S173" s="1">
        <f>(Table2[[#This Row],[Close Price]]-Table2[[#This Row],[20D EMA]])/Table2[[#This Row],[20D EMA]]</f>
        <v>4.1965300776036822E-2</v>
      </c>
      <c r="T173" s="1">
        <f>(Table2[[#This Row],[Close Price]]-Table2[[#This Row],[50D EMA]])/Table2[[#This Row],[50D EMA]]</f>
        <v>9.5253560206184487E-2</v>
      </c>
      <c r="U173" s="1">
        <f>(Table2[[#This Row],[Close Price]]-Table2[[#This Row],[200D EMA]])/Table2[[#This Row],[200D EMA]]</f>
        <v>0.18999014997270025</v>
      </c>
      <c r="V173">
        <v>0.55619077769903202</v>
      </c>
      <c r="W173">
        <v>406.55</v>
      </c>
      <c r="X173">
        <v>423.9</v>
      </c>
      <c r="Y173">
        <v>406.55</v>
      </c>
      <c r="Z173">
        <v>429.7</v>
      </c>
      <c r="AA173">
        <v>406.55</v>
      </c>
      <c r="AB173">
        <v>432.4</v>
      </c>
      <c r="AC173" s="1">
        <f>(Table2[[#This Row],[Close Price]]/Table2[[#This Row],[Day Low]])-1</f>
        <v>3.701881687369335E-2</v>
      </c>
      <c r="AD173" s="1">
        <f>(Table2[[#This Row],[Day High]]/Table2[[#This Row],[Close Price]])-1</f>
        <v>5.455407969639392E-3</v>
      </c>
      <c r="AE173" s="1">
        <f>(Table2[[#This Row],[Close Price]]/Table2[[#This Row],[Current Week Low]])-1</f>
        <v>3.701881687369335E-2</v>
      </c>
      <c r="AF173" s="1">
        <f>(Table2[[#This Row],[Current Week High]]/Table2[[#This Row],[Close Price]])-1</f>
        <v>1.9212523719164931E-2</v>
      </c>
      <c r="AG173" s="1">
        <f>(Table2[[#This Row],[Close Price]]/Table2[[#This Row],[Current Month Low]])-1</f>
        <v>3.701881687369335E-2</v>
      </c>
      <c r="AH173" s="1">
        <f>(Table2[[#This Row],[Current Month High]]/Table2[[#This Row],[Close Price]])-1</f>
        <v>2.5616698292219908E-2</v>
      </c>
      <c r="AI173">
        <v>6.9734345351043503</v>
      </c>
      <c r="AJ173">
        <v>54.403955319538497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0.27</v>
      </c>
      <c r="AM173" t="s">
        <v>3180</v>
      </c>
      <c r="AN173">
        <v>-1.72</v>
      </c>
      <c r="AO173" t="s">
        <v>3179</v>
      </c>
      <c r="AP173">
        <v>0.16648128094474701</v>
      </c>
      <c r="AQ173">
        <f>(Table2[[#This Row],[Sharpe Ratio]]-AVERAGE(Table2[Sharpe Ratio]))/_xlfn.STDEV.P(Table2[Sharpe Ratio])</f>
        <v>1.2580489945089297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3.3947808722612716</v>
      </c>
      <c r="AS173">
        <f>_xlfn.RANK.AVG(Table2[[#This Row],[1Y Return vs Nifty Z-Score]],Table2[1Y Return vs Nifty Z-Score])</f>
        <v>311</v>
      </c>
      <c r="AT173">
        <f>_xlfn.RANK.AVG(Table2[[#This Row],[6M Return vs Nifty Z-Score]],Table2[6M Return vs Nifty Z-Score])</f>
        <v>286</v>
      </c>
      <c r="AU173">
        <f>_xlfn.RANK.AVG(Table2[[#This Row],[Sharpe Ratio Z-Score]],Table2[Sharpe Ratio Z-Score])</f>
        <v>74</v>
      </c>
      <c r="AV173">
        <f>(Table2[[#This Row],[Rank 1Y]]+Table2[[#This Row],[Rank 6M]]+Table2[[#This Row],[Rank Sharpe]])/3</f>
        <v>223.66666666666666</v>
      </c>
    </row>
    <row r="174" spans="1:48" x14ac:dyDescent="0.3">
      <c r="A174" t="s">
        <v>1367</v>
      </c>
      <c r="B174" t="s">
        <v>1368</v>
      </c>
      <c r="C174" t="s">
        <v>3146</v>
      </c>
      <c r="D174" t="s">
        <v>108</v>
      </c>
      <c r="E174">
        <v>8268.5273702800005</v>
      </c>
      <c r="F174">
        <v>4176.6499999999996</v>
      </c>
      <c r="G174">
        <v>119.212685214595</v>
      </c>
      <c r="H174">
        <f>(Table2[[#This Row],[1Y Return vs Nifty]]-AVERAGE(Table2[1Y Return vs Nifty]))/_xlfn.STDEV.P(Table2[1Y Return vs Nifty])</f>
        <v>1.7809082880113911</v>
      </c>
      <c r="I174">
        <v>-3.5911151887297801</v>
      </c>
      <c r="J174">
        <f>(Table2[[#This Row],[1M Return vs Nifty]]-AVERAGE(Table2[1M Return vs Nifty]))/_xlfn.STDEV.P(Table2[1M Return vs Nifty])</f>
        <v>-0.28343100577083291</v>
      </c>
      <c r="K174">
        <v>89.630600628884395</v>
      </c>
      <c r="L174">
        <f>(Table2[[#This Row],[6M Return vs Nifty]]-AVERAGE(Table2[6M Return vs Nifty]))/_xlfn.STDEV.P(Table2[6M Return vs Nifty])</f>
        <v>2.8612501798252707</v>
      </c>
      <c r="M174">
        <v>-3.20456744319308</v>
      </c>
      <c r="N174">
        <f>(Table2[[#This Row],[1W Return vs Nifty]]-AVERAGE(Table2[1W Return vs Nifty]))/_xlfn.STDEV.P(Table2[1W Return vs Nifty])</f>
        <v>-1.4888392083898445</v>
      </c>
      <c r="O174">
        <v>4272.34</v>
      </c>
      <c r="P174">
        <v>4055.1863499435499</v>
      </c>
      <c r="Q174">
        <v>3175.04364926873</v>
      </c>
      <c r="R174">
        <v>36.0107730155908</v>
      </c>
      <c r="S174" s="1">
        <f>(Table2[[#This Row],[Close Price]]-Table2[[#This Row],[20D EMA]])/Table2[[#This Row],[20D EMA]]</f>
        <v>-2.2397561991789161E-2</v>
      </c>
      <c r="T174" s="1">
        <f>(Table2[[#This Row],[Close Price]]-Table2[[#This Row],[50D EMA]])/Table2[[#This Row],[50D EMA]]</f>
        <v>2.9952667910844735E-2</v>
      </c>
      <c r="U174" s="1">
        <f>(Table2[[#This Row],[Close Price]]-Table2[[#This Row],[200D EMA]])/Table2[[#This Row],[200D EMA]]</f>
        <v>0.31546223024743542</v>
      </c>
      <c r="V174">
        <v>0.92309212391172202</v>
      </c>
      <c r="W174">
        <v>4118.45</v>
      </c>
      <c r="X174">
        <v>4280</v>
      </c>
      <c r="Y174">
        <v>4118.45</v>
      </c>
      <c r="Z174">
        <v>4475.95</v>
      </c>
      <c r="AA174">
        <v>4118.45</v>
      </c>
      <c r="AB174">
        <v>4475.95</v>
      </c>
      <c r="AC174" s="1">
        <f>(Table2[[#This Row],[Close Price]]/Table2[[#This Row],[Day Low]])-1</f>
        <v>1.4131530065922826E-2</v>
      </c>
      <c r="AD174" s="1">
        <f>(Table2[[#This Row],[Day High]]/Table2[[#This Row],[Close Price]])-1</f>
        <v>2.4744711670836805E-2</v>
      </c>
      <c r="AE174" s="1">
        <f>(Table2[[#This Row],[Close Price]]/Table2[[#This Row],[Current Week Low]])-1</f>
        <v>1.4131530065922826E-2</v>
      </c>
      <c r="AF174" s="1">
        <f>(Table2[[#This Row],[Current Week High]]/Table2[[#This Row],[Close Price]])-1</f>
        <v>7.1660301916607771E-2</v>
      </c>
      <c r="AG174" s="1">
        <f>(Table2[[#This Row],[Close Price]]/Table2[[#This Row],[Current Month Low]])-1</f>
        <v>1.4131530065922826E-2</v>
      </c>
      <c r="AH174" s="1">
        <f>(Table2[[#This Row],[Current Month High]]/Table2[[#This Row],[Close Price]])-1</f>
        <v>7.1660301916607771E-2</v>
      </c>
      <c r="AI174">
        <v>8.2207031951444502</v>
      </c>
      <c r="AJ174">
        <v>160.065379825653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0.17</v>
      </c>
      <c r="AM174" t="s">
        <v>3180</v>
      </c>
      <c r="AN174">
        <v>-2.86</v>
      </c>
      <c r="AO174" t="s">
        <v>3179</v>
      </c>
      <c r="AP174">
        <v>-2.3001528799919999E-2</v>
      </c>
      <c r="AQ174">
        <f>(Table2[[#This Row],[Sharpe Ratio]]-AVERAGE(Table2[Sharpe Ratio]))/_xlfn.STDEV.P(Table2[Sharpe Ratio])</f>
        <v>-1.0095926280348804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1.8602956256411041</v>
      </c>
      <c r="AS174">
        <f>_xlfn.RANK.AVG(Table2[[#This Row],[1Y Return vs Nifty Z-Score]],Table2[1Y Return vs Nifty Z-Score])</f>
        <v>43</v>
      </c>
      <c r="AT174">
        <f>_xlfn.RANK.AVG(Table2[[#This Row],[6M Return vs Nifty Z-Score]],Table2[6M Return vs Nifty Z-Score])</f>
        <v>14</v>
      </c>
      <c r="AU174">
        <f>_xlfn.RANK.AVG(Table2[[#This Row],[Sharpe Ratio Z-Score]],Table2[Sharpe Ratio Z-Score])</f>
        <v>615</v>
      </c>
      <c r="AV174">
        <f>(Table2[[#This Row],[Rank 1Y]]+Table2[[#This Row],[Rank 6M]]+Table2[[#This Row],[Rank Sharpe]])/3</f>
        <v>224</v>
      </c>
    </row>
    <row r="175" spans="1:48" x14ac:dyDescent="0.3">
      <c r="A175" t="s">
        <v>898</v>
      </c>
      <c r="B175" t="s">
        <v>899</v>
      </c>
      <c r="C175" t="s">
        <v>3136</v>
      </c>
      <c r="D175" t="s">
        <v>900</v>
      </c>
      <c r="E175">
        <v>16889.257778800002</v>
      </c>
      <c r="F175">
        <v>2783</v>
      </c>
      <c r="G175">
        <v>83.961154635846398</v>
      </c>
      <c r="H175">
        <f>(Table2[[#This Row],[1Y Return vs Nifty]]-AVERAGE(Table2[1Y Return vs Nifty]))/_xlfn.STDEV.P(Table2[1Y Return vs Nifty])</f>
        <v>1.146599253333688</v>
      </c>
      <c r="I175">
        <v>11.8634855057146</v>
      </c>
      <c r="J175">
        <f>(Table2[[#This Row],[1M Return vs Nifty]]-AVERAGE(Table2[1M Return vs Nifty]))/_xlfn.STDEV.P(Table2[1M Return vs Nifty])</f>
        <v>1.4289728793491216</v>
      </c>
      <c r="K175">
        <v>47.005462176062103</v>
      </c>
      <c r="L175">
        <f>(Table2[[#This Row],[6M Return vs Nifty]]-AVERAGE(Table2[6M Return vs Nifty]))/_xlfn.STDEV.P(Table2[6M Return vs Nifty])</f>
        <v>1.4041134141910621</v>
      </c>
      <c r="M175">
        <v>7.5006295917063897</v>
      </c>
      <c r="N175">
        <f>(Table2[[#This Row],[1W Return vs Nifty]]-AVERAGE(Table2[1W Return vs Nifty]))/_xlfn.STDEV.P(Table2[1W Return vs Nifty])</f>
        <v>0.98851510973592704</v>
      </c>
      <c r="O175">
        <v>2713.47</v>
      </c>
      <c r="P175">
        <v>2643.6490114049702</v>
      </c>
      <c r="Q175">
        <v>2064.1869340905</v>
      </c>
      <c r="R175">
        <v>57.669071989608597</v>
      </c>
      <c r="S175" s="1">
        <f>(Table2[[#This Row],[Close Price]]-Table2[[#This Row],[20D EMA]])/Table2[[#This Row],[20D EMA]]</f>
        <v>2.5624016480742445E-2</v>
      </c>
      <c r="T175" s="1">
        <f>(Table2[[#This Row],[Close Price]]-Table2[[#This Row],[50D EMA]])/Table2[[#This Row],[50D EMA]]</f>
        <v>5.2711607325274822E-2</v>
      </c>
      <c r="U175" s="1">
        <f>(Table2[[#This Row],[Close Price]]-Table2[[#This Row],[200D EMA]])/Table2[[#This Row],[200D EMA]]</f>
        <v>0.34823060549320634</v>
      </c>
      <c r="V175">
        <v>0.75317265783041898</v>
      </c>
      <c r="W175">
        <v>2761.5</v>
      </c>
      <c r="X175">
        <v>2840.75</v>
      </c>
      <c r="Y175">
        <v>2761.5</v>
      </c>
      <c r="Z175">
        <v>2862.05</v>
      </c>
      <c r="AA175">
        <v>2761.5</v>
      </c>
      <c r="AB175">
        <v>2875</v>
      </c>
      <c r="AC175" s="1">
        <f>(Table2[[#This Row],[Close Price]]/Table2[[#This Row],[Day Low]])-1</f>
        <v>7.7856237552054175E-3</v>
      </c>
      <c r="AD175" s="1">
        <f>(Table2[[#This Row],[Day High]]/Table2[[#This Row],[Close Price]])-1</f>
        <v>2.0750988142292481E-2</v>
      </c>
      <c r="AE175" s="1">
        <f>(Table2[[#This Row],[Close Price]]/Table2[[#This Row],[Current Week Low]])-1</f>
        <v>7.7856237552054175E-3</v>
      </c>
      <c r="AF175" s="1">
        <f>(Table2[[#This Row],[Current Week High]]/Table2[[#This Row],[Close Price]])-1</f>
        <v>2.8404599353216042E-2</v>
      </c>
      <c r="AG175" s="1">
        <f>(Table2[[#This Row],[Close Price]]/Table2[[#This Row],[Current Month Low]])-1</f>
        <v>7.7856237552054175E-3</v>
      </c>
      <c r="AH175" s="1">
        <f>(Table2[[#This Row],[Current Month High]]/Table2[[#This Row],[Close Price]])-1</f>
        <v>3.3057851239669311E-2</v>
      </c>
      <c r="AI175">
        <v>9.1843334531081595</v>
      </c>
      <c r="AJ175">
        <v>127.072454308094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0.31</v>
      </c>
      <c r="AM175" t="s">
        <v>3180</v>
      </c>
      <c r="AN175">
        <v>-4.84</v>
      </c>
      <c r="AO175" t="s">
        <v>3179</v>
      </c>
      <c r="AQ175">
        <f>(Table2[[#This Row],[Sharpe Ratio]]-AVERAGE(Table2[Sharpe Ratio]))/_xlfn.STDEV.P(Table2[Sharpe Ratio])</f>
        <v>-0.73432109200939777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4.233879564600401</v>
      </c>
      <c r="AS175">
        <f>_xlfn.RANK.AVG(Table2[[#This Row],[1Y Return vs Nifty Z-Score]],Table2[1Y Return vs Nifty Z-Score])</f>
        <v>77</v>
      </c>
      <c r="AT175">
        <f>_xlfn.RANK.AVG(Table2[[#This Row],[6M Return vs Nifty Z-Score]],Table2[6M Return vs Nifty Z-Score])</f>
        <v>59</v>
      </c>
      <c r="AU175">
        <f>_xlfn.RANK.AVG(Table2[[#This Row],[Sharpe Ratio Z-Score]],Table2[Sharpe Ratio Z-Score])</f>
        <v>537.5</v>
      </c>
      <c r="AV175">
        <f>(Table2[[#This Row],[Rank 1Y]]+Table2[[#This Row],[Rank 6M]]+Table2[[#This Row],[Rank Sharpe]])/3</f>
        <v>224.5</v>
      </c>
    </row>
    <row r="176" spans="1:48" x14ac:dyDescent="0.3">
      <c r="A176" t="s">
        <v>347</v>
      </c>
      <c r="B176" t="s">
        <v>348</v>
      </c>
      <c r="C176" t="s">
        <v>3147</v>
      </c>
      <c r="D176" t="s">
        <v>141</v>
      </c>
      <c r="E176">
        <v>68903.915213040003</v>
      </c>
      <c r="F176">
        <v>1599.7</v>
      </c>
      <c r="G176">
        <v>73.902372509251705</v>
      </c>
      <c r="H176">
        <f>(Table2[[#This Row],[1Y Return vs Nifty]]-AVERAGE(Table2[1Y Return vs Nifty]))/_xlfn.STDEV.P(Table2[1Y Return vs Nifty])</f>
        <v>0.96560352702045871</v>
      </c>
      <c r="I176">
        <v>-5.0120580205241296</v>
      </c>
      <c r="J176">
        <f>(Table2[[#This Row],[1M Return vs Nifty]]-AVERAGE(Table2[1M Return vs Nifty]))/_xlfn.STDEV.P(Table2[1M Return vs Nifty])</f>
        <v>-0.44087460938154877</v>
      </c>
      <c r="K176">
        <v>-5.0208268806699996</v>
      </c>
      <c r="L176">
        <f>(Table2[[#This Row],[6M Return vs Nifty]]-AVERAGE(Table2[6M Return vs Nifty]))/_xlfn.STDEV.P(Table2[6M Return vs Nifty])</f>
        <v>-0.37440089252452247</v>
      </c>
      <c r="M176">
        <v>-3.18112909650644</v>
      </c>
      <c r="N176">
        <f>(Table2[[#This Row],[1W Return vs Nifty]]-AVERAGE(Table2[1W Return vs Nifty]))/_xlfn.STDEV.P(Table2[1W Return vs Nifty])</f>
        <v>-1.4834151989872544</v>
      </c>
      <c r="O176">
        <v>1702.45</v>
      </c>
      <c r="P176">
        <v>1752.13569812633</v>
      </c>
      <c r="Q176">
        <v>1555.3727532375599</v>
      </c>
      <c r="R176">
        <v>27.9834114279051</v>
      </c>
      <c r="S176" s="1">
        <f>(Table2[[#This Row],[Close Price]]-Table2[[#This Row],[20D EMA]])/Table2[[#This Row],[20D EMA]]</f>
        <v>-6.035419542424153E-2</v>
      </c>
      <c r="T176" s="1">
        <f>(Table2[[#This Row],[Close Price]]-Table2[[#This Row],[50D EMA]])/Table2[[#This Row],[50D EMA]]</f>
        <v>-8.6999938583146919E-2</v>
      </c>
      <c r="U176" s="1">
        <f>(Table2[[#This Row],[Close Price]]-Table2[[#This Row],[200D EMA]])/Table2[[#This Row],[200D EMA]]</f>
        <v>2.8499436337798462E-2</v>
      </c>
      <c r="V176">
        <v>0.37292706512683099</v>
      </c>
      <c r="W176">
        <v>1555.15</v>
      </c>
      <c r="X176">
        <v>1611.95</v>
      </c>
      <c r="Y176">
        <v>1555.15</v>
      </c>
      <c r="Z176">
        <v>1654.85</v>
      </c>
      <c r="AA176">
        <v>1555.15</v>
      </c>
      <c r="AB176">
        <v>1671.95</v>
      </c>
      <c r="AC176" s="1">
        <f>(Table2[[#This Row],[Close Price]]/Table2[[#This Row],[Day Low]])-1</f>
        <v>2.8646754332379398E-2</v>
      </c>
      <c r="AD176" s="1">
        <f>(Table2[[#This Row],[Day High]]/Table2[[#This Row],[Close Price]])-1</f>
        <v>7.6576858160906092E-3</v>
      </c>
      <c r="AE176" s="1">
        <f>(Table2[[#This Row],[Close Price]]/Table2[[#This Row],[Current Week Low]])-1</f>
        <v>2.8646754332379398E-2</v>
      </c>
      <c r="AF176" s="1">
        <f>(Table2[[#This Row],[Current Week High]]/Table2[[#This Row],[Close Price]])-1</f>
        <v>3.4475214102644092E-2</v>
      </c>
      <c r="AG176" s="1">
        <f>(Table2[[#This Row],[Close Price]]/Table2[[#This Row],[Current Month Low]])-1</f>
        <v>2.8646754332379398E-2</v>
      </c>
      <c r="AH176" s="1">
        <f>(Table2[[#This Row],[Current Month High]]/Table2[[#This Row],[Close Price]])-1</f>
        <v>4.5164718384697045E-2</v>
      </c>
      <c r="AI176">
        <v>29.699318622241599</v>
      </c>
      <c r="AJ176">
        <v>106.946959896507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-7.0000000000000007E-2</v>
      </c>
      <c r="AM176" t="s">
        <v>3179</v>
      </c>
      <c r="AN176">
        <v>-9.4600000000000009</v>
      </c>
      <c r="AO176" t="s">
        <v>3179</v>
      </c>
      <c r="AP176">
        <v>0.13955171410123299</v>
      </c>
      <c r="AQ176">
        <f>(Table2[[#This Row],[Sharpe Ratio]]-AVERAGE(Table2[Sharpe Ratio]))/_xlfn.STDEV.P(Table2[Sharpe Ratio])</f>
        <v>0.93576853680557937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102</v>
      </c>
      <c r="AT176">
        <f>_xlfn.RANK.AVG(Table2[[#This Row],[6M Return vs Nifty Z-Score]],Table2[6M Return vs Nifty Z-Score])</f>
        <v>446</v>
      </c>
      <c r="AU176">
        <f>_xlfn.RANK.AVG(Table2[[#This Row],[Sharpe Ratio Z-Score]],Table2[Sharpe Ratio Z-Score])</f>
        <v>126</v>
      </c>
      <c r="AV176">
        <f>(Table2[[#This Row],[Rank 1Y]]+Table2[[#This Row],[Rank 6M]]+Table2[[#This Row],[Rank Sharpe]])/3</f>
        <v>224.66666666666666</v>
      </c>
    </row>
    <row r="177" spans="1:48" x14ac:dyDescent="0.3">
      <c r="A177" t="s">
        <v>864</v>
      </c>
      <c r="B177" t="s">
        <v>865</v>
      </c>
      <c r="C177" t="s">
        <v>3136</v>
      </c>
      <c r="D177" t="s">
        <v>40</v>
      </c>
      <c r="E177">
        <v>18044.632766160001</v>
      </c>
      <c r="F177">
        <v>508.45</v>
      </c>
      <c r="G177">
        <v>11.769125436703501</v>
      </c>
      <c r="H177">
        <f>(Table2[[#This Row],[1Y Return vs Nifty]]-AVERAGE(Table2[1Y Return vs Nifty]))/_xlfn.STDEV.P(Table2[1Y Return vs Nifty])</f>
        <v>-0.15240977126561975</v>
      </c>
      <c r="I177">
        <v>-2.9867076446543401</v>
      </c>
      <c r="J177">
        <f>(Table2[[#This Row],[1M Return vs Nifty]]-AVERAGE(Table2[1M Return vs Nifty]))/_xlfn.STDEV.P(Table2[1M Return vs Nifty])</f>
        <v>-0.21646131518266706</v>
      </c>
      <c r="K177">
        <v>14.9799719105287</v>
      </c>
      <c r="L177">
        <f>(Table2[[#This Row],[6M Return vs Nifty]]-AVERAGE(Table2[6M Return vs Nifty]))/_xlfn.STDEV.P(Table2[6M Return vs Nifty])</f>
        <v>0.30932472851866716</v>
      </c>
      <c r="M177">
        <v>5.4729849472321703</v>
      </c>
      <c r="N177">
        <f>(Table2[[#This Row],[1W Return vs Nifty]]-AVERAGE(Table2[1W Return vs Nifty]))/_xlfn.STDEV.P(Table2[1W Return vs Nifty])</f>
        <v>0.5192856131431095</v>
      </c>
      <c r="O177">
        <v>513.38</v>
      </c>
      <c r="P177">
        <v>522.97401261208097</v>
      </c>
      <c r="Q177">
        <v>480.58798044951499</v>
      </c>
      <c r="R177">
        <v>37.350537396153499</v>
      </c>
      <c r="S177" s="1">
        <f>(Table2[[#This Row],[Close Price]]-Table2[[#This Row],[20D EMA]])/Table2[[#This Row],[20D EMA]]</f>
        <v>-9.6030231017959541E-3</v>
      </c>
      <c r="T177" s="1">
        <f>(Table2[[#This Row],[Close Price]]-Table2[[#This Row],[50D EMA]])/Table2[[#This Row],[50D EMA]]</f>
        <v>-2.7771958571207726E-2</v>
      </c>
      <c r="U177" s="1">
        <f>(Table2[[#This Row],[Close Price]]-Table2[[#This Row],[200D EMA]])/Table2[[#This Row],[200D EMA]]</f>
        <v>5.7974857224736318E-2</v>
      </c>
      <c r="V177">
        <v>1.9610292552314299</v>
      </c>
      <c r="W177">
        <v>487.55</v>
      </c>
      <c r="X177">
        <v>504</v>
      </c>
      <c r="Y177">
        <v>487.55</v>
      </c>
      <c r="Z177">
        <v>528.95000000000005</v>
      </c>
      <c r="AA177">
        <v>487.55</v>
      </c>
      <c r="AB177">
        <v>535</v>
      </c>
      <c r="AC177" s="1">
        <f>(Table2[[#This Row],[Close Price]]/Table2[[#This Row],[Day Low]])-1</f>
        <v>4.286739821556762E-2</v>
      </c>
      <c r="AD177" s="1">
        <f>(Table2[[#This Row],[Day High]]/Table2[[#This Row],[Close Price]])-1</f>
        <v>-8.7520896843347185E-3</v>
      </c>
      <c r="AE177" s="1">
        <f>(Table2[[#This Row],[Close Price]]/Table2[[#This Row],[Current Week Low]])-1</f>
        <v>4.286739821556762E-2</v>
      </c>
      <c r="AF177" s="1">
        <f>(Table2[[#This Row],[Current Week High]]/Table2[[#This Row],[Close Price]])-1</f>
        <v>4.0318615399744351E-2</v>
      </c>
      <c r="AG177" s="1">
        <f>(Table2[[#This Row],[Close Price]]/Table2[[#This Row],[Current Month Low]])-1</f>
        <v>4.286739821556762E-2</v>
      </c>
      <c r="AH177" s="1">
        <f>(Table2[[#This Row],[Current Month High]]/Table2[[#This Row],[Close Price]])-1</f>
        <v>5.2217523846985969E-2</v>
      </c>
      <c r="AI177">
        <v>17.189497492378798</v>
      </c>
      <c r="AJ177">
        <v>40.068870523415903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-0.06</v>
      </c>
      <c r="AM177" t="s">
        <v>3179</v>
      </c>
      <c r="AN177">
        <v>-4.04</v>
      </c>
      <c r="AO177" t="s">
        <v>3179</v>
      </c>
      <c r="AP177">
        <v>0.141509252022883</v>
      </c>
      <c r="AQ177">
        <f>(Table2[[#This Row],[Sharpe Ratio]]-AVERAGE(Table2[Sharpe Ratio]))/_xlfn.STDEV.P(Table2[Sharpe Ratio])</f>
        <v>0.95919543486996384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340</v>
      </c>
      <c r="AT177">
        <f>_xlfn.RANK.AVG(Table2[[#This Row],[6M Return vs Nifty Z-Score]],Table2[6M Return vs Nifty Z-Score])</f>
        <v>213</v>
      </c>
      <c r="AU177">
        <f>_xlfn.RANK.AVG(Table2[[#This Row],[Sharpe Ratio Z-Score]],Table2[Sharpe Ratio Z-Score])</f>
        <v>121</v>
      </c>
      <c r="AV177">
        <f>(Table2[[#This Row],[Rank 1Y]]+Table2[[#This Row],[Rank 6M]]+Table2[[#This Row],[Rank Sharpe]])/3</f>
        <v>224.66666666666666</v>
      </c>
    </row>
    <row r="178" spans="1:48" x14ac:dyDescent="0.3">
      <c r="A178" t="s">
        <v>341</v>
      </c>
      <c r="B178" t="s">
        <v>342</v>
      </c>
      <c r="C178" t="s">
        <v>3134</v>
      </c>
      <c r="D178" t="s">
        <v>128</v>
      </c>
      <c r="E178">
        <v>74487.031209730005</v>
      </c>
      <c r="F178">
        <v>1641.95</v>
      </c>
      <c r="G178">
        <v>100.674980040424</v>
      </c>
      <c r="H178">
        <f>(Table2[[#This Row],[1Y Return vs Nifty]]-AVERAGE(Table2[1Y Return vs Nifty]))/_xlfn.STDEV.P(Table2[1Y Return vs Nifty])</f>
        <v>1.4473445056416983</v>
      </c>
      <c r="I178">
        <v>4.05923678240661</v>
      </c>
      <c r="J178">
        <f>(Table2[[#This Row],[1M Return vs Nifty]]-AVERAGE(Table2[1M Return vs Nifty]))/_xlfn.STDEV.P(Table2[1M Return vs Nifty])</f>
        <v>0.5642448867948302</v>
      </c>
      <c r="K178">
        <v>20.257075173852002</v>
      </c>
      <c r="L178">
        <f>(Table2[[#This Row],[6M Return vs Nifty]]-AVERAGE(Table2[6M Return vs Nifty]))/_xlfn.STDEV.P(Table2[6M Return vs Nifty])</f>
        <v>0.48972205882991943</v>
      </c>
      <c r="M178">
        <v>5.6236239944597504</v>
      </c>
      <c r="N178">
        <f>(Table2[[#This Row],[1W Return vs Nifty]]-AVERAGE(Table2[1W Return vs Nifty]))/_xlfn.STDEV.P(Table2[1W Return vs Nifty])</f>
        <v>0.554145905103266</v>
      </c>
      <c r="O178">
        <v>1682.86</v>
      </c>
      <c r="P178">
        <v>1671.4908223638199</v>
      </c>
      <c r="Q178">
        <v>1400.47254507514</v>
      </c>
      <c r="R178">
        <v>37.080574238996398</v>
      </c>
      <c r="S178" s="1">
        <f>(Table2[[#This Row],[Close Price]]-Table2[[#This Row],[20D EMA]])/Table2[[#This Row],[20D EMA]]</f>
        <v>-2.4309805925626527E-2</v>
      </c>
      <c r="T178" s="1">
        <f>(Table2[[#This Row],[Close Price]]-Table2[[#This Row],[50D EMA]])/Table2[[#This Row],[50D EMA]]</f>
        <v>-1.7673338057604935E-2</v>
      </c>
      <c r="U178" s="1">
        <f>(Table2[[#This Row],[Close Price]]-Table2[[#This Row],[200D EMA]])/Table2[[#This Row],[200D EMA]]</f>
        <v>0.1724256971506028</v>
      </c>
      <c r="V178">
        <v>0.440914892723137</v>
      </c>
      <c r="W178">
        <v>1600.65</v>
      </c>
      <c r="X178">
        <v>1712.05</v>
      </c>
      <c r="Y178">
        <v>1600.65</v>
      </c>
      <c r="Z178">
        <v>1725</v>
      </c>
      <c r="AA178">
        <v>1600.65</v>
      </c>
      <c r="AB178">
        <v>1725</v>
      </c>
      <c r="AC178" s="1">
        <f>(Table2[[#This Row],[Close Price]]/Table2[[#This Row],[Day Low]])-1</f>
        <v>2.5802017930215859E-2</v>
      </c>
      <c r="AD178" s="1">
        <f>(Table2[[#This Row],[Day High]]/Table2[[#This Row],[Close Price]])-1</f>
        <v>4.2693139255153945E-2</v>
      </c>
      <c r="AE178" s="1">
        <f>(Table2[[#This Row],[Close Price]]/Table2[[#This Row],[Current Week Low]])-1</f>
        <v>2.5802017930215859E-2</v>
      </c>
      <c r="AF178" s="1">
        <f>(Table2[[#This Row],[Current Week High]]/Table2[[#This Row],[Close Price]])-1</f>
        <v>5.0580102926398363E-2</v>
      </c>
      <c r="AG178" s="1">
        <f>(Table2[[#This Row],[Close Price]]/Table2[[#This Row],[Current Month Low]])-1</f>
        <v>2.5802017930215859E-2</v>
      </c>
      <c r="AH178" s="1">
        <f>(Table2[[#This Row],[Current Month High]]/Table2[[#This Row],[Close Price]])-1</f>
        <v>5.0580102926398363E-2</v>
      </c>
      <c r="AI178">
        <v>19.766131733609399</v>
      </c>
      <c r="AJ178">
        <v>134.7487311459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0.01</v>
      </c>
      <c r="AM178" t="s">
        <v>3180</v>
      </c>
      <c r="AN178">
        <v>-2.4700000000000002</v>
      </c>
      <c r="AO178" t="s">
        <v>3179</v>
      </c>
      <c r="AP178">
        <v>2.4647839665343001E-2</v>
      </c>
      <c r="AQ178">
        <f>(Table2[[#This Row],[Sharpe Ratio]]-AVERAGE(Table2[Sharpe Ratio]))/_xlfn.STDEV.P(Table2[Sharpe Ratio])</f>
        <v>-0.43934727772917559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2.6161100786405385</v>
      </c>
      <c r="AS178">
        <f>_xlfn.RANK.AVG(Table2[[#This Row],[1Y Return vs Nifty Z-Score]],Table2[1Y Return vs Nifty Z-Score])</f>
        <v>57</v>
      </c>
      <c r="AT178">
        <f>_xlfn.RANK.AVG(Table2[[#This Row],[6M Return vs Nifty Z-Score]],Table2[6M Return vs Nifty Z-Score])</f>
        <v>164</v>
      </c>
      <c r="AU178">
        <f>_xlfn.RANK.AVG(Table2[[#This Row],[Sharpe Ratio Z-Score]],Table2[Sharpe Ratio Z-Score])</f>
        <v>454</v>
      </c>
      <c r="AV178">
        <f>(Table2[[#This Row],[Rank 1Y]]+Table2[[#This Row],[Rank 6M]]+Table2[[#This Row],[Rank Sharpe]])/3</f>
        <v>225</v>
      </c>
    </row>
    <row r="179" spans="1:48" x14ac:dyDescent="0.3">
      <c r="A179" t="s">
        <v>136</v>
      </c>
      <c r="B179" t="s">
        <v>137</v>
      </c>
      <c r="C179" t="s">
        <v>3134</v>
      </c>
      <c r="D179" t="s">
        <v>138</v>
      </c>
      <c r="E179">
        <v>197909.454864</v>
      </c>
      <c r="F179">
        <v>151.44</v>
      </c>
      <c r="G179">
        <v>82.111710011619493</v>
      </c>
      <c r="H179">
        <f>(Table2[[#This Row],[1Y Return vs Nifty]]-AVERAGE(Table2[1Y Return vs Nifty]))/_xlfn.STDEV.P(Table2[1Y Return vs Nifty])</f>
        <v>1.1133207143589732</v>
      </c>
      <c r="I179">
        <v>3.6029885625350802</v>
      </c>
      <c r="J179">
        <f>(Table2[[#This Row],[1M Return vs Nifty]]-AVERAGE(Table2[1M Return vs Nifty]))/_xlfn.STDEV.P(Table2[1M Return vs Nifty])</f>
        <v>0.51369157650659192</v>
      </c>
      <c r="K179">
        <v>-10.4350835653439</v>
      </c>
      <c r="L179">
        <f>(Table2[[#This Row],[6M Return vs Nifty]]-AVERAGE(Table2[6M Return vs Nifty]))/_xlfn.STDEV.P(Table2[6M Return vs Nifty])</f>
        <v>-0.55948680098558357</v>
      </c>
      <c r="M179">
        <v>8.01012212624439</v>
      </c>
      <c r="N179">
        <f>(Table2[[#This Row],[1W Return vs Nifty]]-AVERAGE(Table2[1W Return vs Nifty]))/_xlfn.STDEV.P(Table2[1W Return vs Nifty])</f>
        <v>1.1064198551017292</v>
      </c>
      <c r="O179">
        <v>150.16</v>
      </c>
      <c r="P179">
        <v>157.052631595669</v>
      </c>
      <c r="Q179">
        <v>151.392634472281</v>
      </c>
      <c r="R179">
        <v>53.803692372688403</v>
      </c>
      <c r="S179" s="1">
        <f>(Table2[[#This Row],[Close Price]]-Table2[[#This Row],[20D EMA]])/Table2[[#This Row],[20D EMA]]</f>
        <v>8.5242408098028851E-3</v>
      </c>
      <c r="T179" s="1">
        <f>(Table2[[#This Row],[Close Price]]-Table2[[#This Row],[50D EMA]])/Table2[[#This Row],[50D EMA]]</f>
        <v>-3.573726551821612E-2</v>
      </c>
      <c r="U179" s="1">
        <f>(Table2[[#This Row],[Close Price]]-Table2[[#This Row],[200D EMA]])/Table2[[#This Row],[200D EMA]]</f>
        <v>3.1286546986978512E-4</v>
      </c>
      <c r="V179">
        <v>1.30058036369771</v>
      </c>
      <c r="W179">
        <v>148.61000000000001</v>
      </c>
      <c r="X179">
        <v>153.12</v>
      </c>
      <c r="Y179">
        <v>148.61000000000001</v>
      </c>
      <c r="Z179">
        <v>159.24</v>
      </c>
      <c r="AA179">
        <v>148.61000000000001</v>
      </c>
      <c r="AB179">
        <v>161</v>
      </c>
      <c r="AC179" s="1">
        <f>(Table2[[#This Row],[Close Price]]/Table2[[#This Row],[Day Low]])-1</f>
        <v>1.9043133032770276E-2</v>
      </c>
      <c r="AD179" s="1">
        <f>(Table2[[#This Row],[Day High]]/Table2[[#This Row],[Close Price]])-1</f>
        <v>1.109350237717921E-2</v>
      </c>
      <c r="AE179" s="1">
        <f>(Table2[[#This Row],[Close Price]]/Table2[[#This Row],[Current Week Low]])-1</f>
        <v>1.9043133032770276E-2</v>
      </c>
      <c r="AF179" s="1">
        <f>(Table2[[#This Row],[Current Week High]]/Table2[[#This Row],[Close Price]])-1</f>
        <v>5.150554675118868E-2</v>
      </c>
      <c r="AG179" s="1">
        <f>(Table2[[#This Row],[Close Price]]/Table2[[#This Row],[Current Month Low]])-1</f>
        <v>1.9043133032770276E-2</v>
      </c>
      <c r="AH179" s="1">
        <f>(Table2[[#This Row],[Current Month High]]/Table2[[#This Row],[Close Price]])-1</f>
        <v>6.3127311146328635E-2</v>
      </c>
      <c r="AI179">
        <v>51.215002641310001</v>
      </c>
      <c r="AJ179">
        <v>108.451479697178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-0.2</v>
      </c>
      <c r="AM179" t="s">
        <v>3179</v>
      </c>
      <c r="AN179">
        <v>2.5499999999999998</v>
      </c>
      <c r="AO179" t="s">
        <v>3180</v>
      </c>
      <c r="AP179">
        <v>0.163626111683909</v>
      </c>
      <c r="AQ179">
        <f>(Table2[[#This Row],[Sharpe Ratio]]-AVERAGE(Table2[Sharpe Ratio]))/_xlfn.STDEV.P(Table2[Sharpe Ratio])</f>
        <v>1.2238796645100318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82</v>
      </c>
      <c r="AT179">
        <f>_xlfn.RANK.AVG(Table2[[#This Row],[6M Return vs Nifty Z-Score]],Table2[6M Return vs Nifty Z-Score])</f>
        <v>515</v>
      </c>
      <c r="AU179">
        <f>_xlfn.RANK.AVG(Table2[[#This Row],[Sharpe Ratio Z-Score]],Table2[Sharpe Ratio Z-Score])</f>
        <v>81</v>
      </c>
      <c r="AV179">
        <f>(Table2[[#This Row],[Rank 1Y]]+Table2[[#This Row],[Rank 6M]]+Table2[[#This Row],[Rank Sharpe]])/3</f>
        <v>226</v>
      </c>
    </row>
    <row r="180" spans="1:48" x14ac:dyDescent="0.3">
      <c r="A180" t="s">
        <v>985</v>
      </c>
      <c r="B180" t="s">
        <v>986</v>
      </c>
      <c r="C180" t="s">
        <v>3148</v>
      </c>
      <c r="D180" t="s">
        <v>987</v>
      </c>
      <c r="E180">
        <v>14398.033249685001</v>
      </c>
      <c r="F180">
        <v>810.85</v>
      </c>
      <c r="G180">
        <v>43.298830487137302</v>
      </c>
      <c r="H180">
        <f>(Table2[[#This Row],[1Y Return vs Nifty]]-AVERAGE(Table2[1Y Return vs Nifty]))/_xlfn.STDEV.P(Table2[1Y Return vs Nifty])</f>
        <v>0.41492947460162544</v>
      </c>
      <c r="I180">
        <v>-4.5687525308624304</v>
      </c>
      <c r="J180">
        <f>(Table2[[#This Row],[1M Return vs Nifty]]-AVERAGE(Table2[1M Return vs Nifty]))/_xlfn.STDEV.P(Table2[1M Return vs Nifty])</f>
        <v>-0.39175538218180717</v>
      </c>
      <c r="K180">
        <v>24.405284986601998</v>
      </c>
      <c r="L180">
        <f>(Table2[[#This Row],[6M Return vs Nifty]]-AVERAGE(Table2[6M Return vs Nifty]))/_xlfn.STDEV.P(Table2[6M Return vs Nifty])</f>
        <v>0.63152826167457898</v>
      </c>
      <c r="M180">
        <v>3.0103701087007302</v>
      </c>
      <c r="N180">
        <f>(Table2[[#This Row],[1W Return vs Nifty]]-AVERAGE(Table2[1W Return vs Nifty]))/_xlfn.STDEV.P(Table2[1W Return vs Nifty])</f>
        <v>-5.0602963800187681E-2</v>
      </c>
      <c r="O180">
        <v>797.54</v>
      </c>
      <c r="P180">
        <v>801.43548564706896</v>
      </c>
      <c r="Q180">
        <v>720.95876103795297</v>
      </c>
      <c r="R180">
        <v>58.1176604906424</v>
      </c>
      <c r="S180" s="1">
        <f>(Table2[[#This Row],[Close Price]]-Table2[[#This Row],[20D EMA]])/Table2[[#This Row],[20D EMA]]</f>
        <v>1.668881811570587E-2</v>
      </c>
      <c r="T180" s="1">
        <f>(Table2[[#This Row],[Close Price]]-Table2[[#This Row],[50D EMA]])/Table2[[#This Row],[50D EMA]]</f>
        <v>1.1747064513034264E-2</v>
      </c>
      <c r="U180" s="1">
        <f>(Table2[[#This Row],[Close Price]]-Table2[[#This Row],[200D EMA]])/Table2[[#This Row],[200D EMA]]</f>
        <v>0.12468291366989154</v>
      </c>
      <c r="V180">
        <v>0.63900114217465498</v>
      </c>
      <c r="W180">
        <v>779</v>
      </c>
      <c r="X180">
        <v>815.5</v>
      </c>
      <c r="Y180">
        <v>779</v>
      </c>
      <c r="Z180">
        <v>817.95</v>
      </c>
      <c r="AA180">
        <v>779</v>
      </c>
      <c r="AB180">
        <v>823.7</v>
      </c>
      <c r="AC180" s="1">
        <f>(Table2[[#This Row],[Close Price]]/Table2[[#This Row],[Day Low]])-1</f>
        <v>4.0885750962772915E-2</v>
      </c>
      <c r="AD180" s="1">
        <f>(Table2[[#This Row],[Day High]]/Table2[[#This Row],[Close Price]])-1</f>
        <v>5.7347228217301538E-3</v>
      </c>
      <c r="AE180" s="1">
        <f>(Table2[[#This Row],[Close Price]]/Table2[[#This Row],[Current Week Low]])-1</f>
        <v>4.0885750962772915E-2</v>
      </c>
      <c r="AF180" s="1">
        <f>(Table2[[#This Row],[Current Week High]]/Table2[[#This Row],[Close Price]])-1</f>
        <v>8.7562434482333362E-3</v>
      </c>
      <c r="AG180" s="1">
        <f>(Table2[[#This Row],[Close Price]]/Table2[[#This Row],[Current Month Low]])-1</f>
        <v>4.0885750962772915E-2</v>
      </c>
      <c r="AH180" s="1">
        <f>(Table2[[#This Row],[Current Month High]]/Table2[[#This Row],[Close Price]])-1</f>
        <v>1.5847567367577309E-2</v>
      </c>
      <c r="AI180">
        <v>7.9731146327927496</v>
      </c>
      <c r="AJ180">
        <v>71.935962680237395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0.12</v>
      </c>
      <c r="AM180" t="s">
        <v>3180</v>
      </c>
      <c r="AN180">
        <v>1.07</v>
      </c>
      <c r="AO180" t="s">
        <v>3180</v>
      </c>
      <c r="AP180">
        <v>5.3611323095394001E-2</v>
      </c>
      <c r="AQ180">
        <f>(Table2[[#This Row],[Sharpe Ratio]]-AVERAGE(Table2[Sharpe Ratio]))/_xlfn.STDEV.P(Table2[Sharpe Ratio])</f>
        <v>-9.2725857831795544E-2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0">
        <f>_xlfn.RANK.AVG(Table2[[#This Row],[1Y Return vs Nifty Z-Score]],Table2[1Y Return vs Nifty Z-Score])</f>
        <v>181</v>
      </c>
      <c r="AT180">
        <f>_xlfn.RANK.AVG(Table2[[#This Row],[6M Return vs Nifty Z-Score]],Table2[6M Return vs Nifty Z-Score])</f>
        <v>128</v>
      </c>
      <c r="AU180">
        <f>_xlfn.RANK.AVG(Table2[[#This Row],[Sharpe Ratio Z-Score]],Table2[Sharpe Ratio Z-Score])</f>
        <v>369</v>
      </c>
      <c r="AV180">
        <f>(Table2[[#This Row],[Rank 1Y]]+Table2[[#This Row],[Rank 6M]]+Table2[[#This Row],[Rank Sharpe]])/3</f>
        <v>226</v>
      </c>
    </row>
    <row r="181" spans="1:48" x14ac:dyDescent="0.3">
      <c r="A181" t="s">
        <v>393</v>
      </c>
      <c r="B181" t="s">
        <v>394</v>
      </c>
      <c r="C181" t="s">
        <v>3145</v>
      </c>
      <c r="D181" t="s">
        <v>266</v>
      </c>
      <c r="E181">
        <v>56443.185158400003</v>
      </c>
      <c r="F181">
        <v>5011.2</v>
      </c>
      <c r="G181">
        <v>47.1672528420427</v>
      </c>
      <c r="H181">
        <f>(Table2[[#This Row],[1Y Return vs Nifty]]-AVERAGE(Table2[1Y Return vs Nifty]))/_xlfn.STDEV.P(Table2[1Y Return vs Nifty])</f>
        <v>0.48453709757232699</v>
      </c>
      <c r="I181">
        <v>-0.67481397160703704</v>
      </c>
      <c r="J181">
        <f>(Table2[[#This Row],[1M Return vs Nifty]]-AVERAGE(Table2[1M Return vs Nifty]))/_xlfn.STDEV.P(Table2[1M Return vs Nifty])</f>
        <v>3.9701609112982199E-2</v>
      </c>
      <c r="K181">
        <v>-1.46757121653591E-2</v>
      </c>
      <c r="L181">
        <f>(Table2[[#This Row],[6M Return vs Nifty]]-AVERAGE(Table2[6M Return vs Nifty]))/_xlfn.STDEV.P(Table2[6M Return vs Nifty])</f>
        <v>-0.20326603673925583</v>
      </c>
      <c r="M181">
        <v>-4.70346421983312</v>
      </c>
      <c r="N181">
        <f>(Table2[[#This Row],[1W Return vs Nifty]]-AVERAGE(Table2[1W Return vs Nifty]))/_xlfn.STDEV.P(Table2[1W Return vs Nifty])</f>
        <v>-1.8357079666133942</v>
      </c>
      <c r="O181">
        <v>5078.7299999999996</v>
      </c>
      <c r="P181">
        <v>5004.6351502954103</v>
      </c>
      <c r="Q181">
        <v>4504.2358243607796</v>
      </c>
      <c r="R181">
        <v>44.818547052040699</v>
      </c>
      <c r="S181" s="1">
        <f>(Table2[[#This Row],[Close Price]]-Table2[[#This Row],[20D EMA]])/Table2[[#This Row],[20D EMA]]</f>
        <v>-1.329663124442523E-2</v>
      </c>
      <c r="T181" s="1">
        <f>(Table2[[#This Row],[Close Price]]-Table2[[#This Row],[50D EMA]])/Table2[[#This Row],[50D EMA]]</f>
        <v>1.3117539056172755E-3</v>
      </c>
      <c r="U181" s="1">
        <f>(Table2[[#This Row],[Close Price]]-Table2[[#This Row],[200D EMA]])/Table2[[#This Row],[200D EMA]]</f>
        <v>0.1125527604254971</v>
      </c>
      <c r="V181">
        <v>0.89298854757146595</v>
      </c>
      <c r="W181">
        <v>4901.3</v>
      </c>
      <c r="X181">
        <v>5037.8</v>
      </c>
      <c r="Y181">
        <v>4901.3</v>
      </c>
      <c r="Z181">
        <v>5049.95</v>
      </c>
      <c r="AA181">
        <v>4901.3</v>
      </c>
      <c r="AB181">
        <v>5049.95</v>
      </c>
      <c r="AC181" s="1">
        <f>(Table2[[#This Row],[Close Price]]/Table2[[#This Row],[Day Low]])-1</f>
        <v>2.2422622569522321E-2</v>
      </c>
      <c r="AD181" s="1">
        <f>(Table2[[#This Row],[Day High]]/Table2[[#This Row],[Close Price]])-1</f>
        <v>5.3081098339720079E-3</v>
      </c>
      <c r="AE181" s="1">
        <f>(Table2[[#This Row],[Close Price]]/Table2[[#This Row],[Current Week Low]])-1</f>
        <v>2.2422622569522321E-2</v>
      </c>
      <c r="AF181" s="1">
        <f>(Table2[[#This Row],[Current Week High]]/Table2[[#This Row],[Close Price]])-1</f>
        <v>7.7326787994891344E-3</v>
      </c>
      <c r="AG181" s="1">
        <f>(Table2[[#This Row],[Close Price]]/Table2[[#This Row],[Current Month Low]])-1</f>
        <v>2.2422622569522321E-2</v>
      </c>
      <c r="AH181" s="1">
        <f>(Table2[[#This Row],[Current Month High]]/Table2[[#This Row],[Close Price]])-1</f>
        <v>7.7326787994891344E-3</v>
      </c>
      <c r="AI181">
        <v>16.537954980842901</v>
      </c>
      <c r="AJ181">
        <v>100.427957204279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0.23</v>
      </c>
      <c r="AM181" t="s">
        <v>3180</v>
      </c>
      <c r="AN181">
        <v>-3.6</v>
      </c>
      <c r="AO181" t="s">
        <v>3179</v>
      </c>
      <c r="AP181">
        <v>0.139623967639567</v>
      </c>
      <c r="AQ181">
        <f>(Table2[[#This Row],[Sharpe Ratio]]-AVERAGE(Table2[Sharpe Ratio]))/_xlfn.STDEV.P(Table2[Sharpe Ratio])</f>
        <v>0.93663323335046933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-0.57810206331687142</v>
      </c>
      <c r="AS181">
        <f>_xlfn.RANK.AVG(Table2[[#This Row],[1Y Return vs Nifty Z-Score]],Table2[1Y Return vs Nifty Z-Score])</f>
        <v>168</v>
      </c>
      <c r="AT181">
        <f>_xlfn.RANK.AVG(Table2[[#This Row],[6M Return vs Nifty Z-Score]],Table2[6M Return vs Nifty Z-Score])</f>
        <v>387</v>
      </c>
      <c r="AU181">
        <f>_xlfn.RANK.AVG(Table2[[#This Row],[Sharpe Ratio Z-Score]],Table2[Sharpe Ratio Z-Score])</f>
        <v>124</v>
      </c>
      <c r="AV181">
        <f>(Table2[[#This Row],[Rank 1Y]]+Table2[[#This Row],[Rank 6M]]+Table2[[#This Row],[Rank Sharpe]])/3</f>
        <v>226.33333333333334</v>
      </c>
    </row>
    <row r="182" spans="1:48" x14ac:dyDescent="0.3">
      <c r="A182" t="s">
        <v>630</v>
      </c>
      <c r="B182" t="s">
        <v>631</v>
      </c>
      <c r="C182" t="s">
        <v>3147</v>
      </c>
      <c r="D182" t="s">
        <v>141</v>
      </c>
      <c r="E182">
        <v>29759.965480549999</v>
      </c>
      <c r="F182">
        <v>1218.55</v>
      </c>
      <c r="G182">
        <v>52.736557968237001</v>
      </c>
      <c r="H182">
        <f>(Table2[[#This Row],[1Y Return vs Nifty]]-AVERAGE(Table2[1Y Return vs Nifty]))/_xlfn.STDEV.P(Table2[1Y Return vs Nifty])</f>
        <v>0.58475006706397104</v>
      </c>
      <c r="I182">
        <v>-10.533315166850301</v>
      </c>
      <c r="J182">
        <f>(Table2[[#This Row],[1M Return vs Nifty]]-AVERAGE(Table2[1M Return vs Nifty]))/_xlfn.STDEV.P(Table2[1M Return vs Nifty])</f>
        <v>-1.0526420937083354</v>
      </c>
      <c r="K182">
        <v>2.0440373037914799</v>
      </c>
      <c r="L182">
        <f>(Table2[[#This Row],[6M Return vs Nifty]]-AVERAGE(Table2[6M Return vs Nifty]))/_xlfn.STDEV.P(Table2[6M Return vs Nifty])</f>
        <v>-0.132889105793668</v>
      </c>
      <c r="M182">
        <v>3.8840024105297699</v>
      </c>
      <c r="N182">
        <f>(Table2[[#This Row],[1W Return vs Nifty]]-AVERAGE(Table2[1W Return vs Nifty]))/_xlfn.STDEV.P(Table2[1W Return vs Nifty])</f>
        <v>0.15156956495707061</v>
      </c>
      <c r="O182">
        <v>1237.6199999999999</v>
      </c>
      <c r="P182">
        <v>1261.55632154046</v>
      </c>
      <c r="Q182">
        <v>1142.35147545066</v>
      </c>
      <c r="R182">
        <v>48.917636731324201</v>
      </c>
      <c r="S182" s="1">
        <f>(Table2[[#This Row],[Close Price]]-Table2[[#This Row],[20D EMA]])/Table2[[#This Row],[20D EMA]]</f>
        <v>-1.5408606842164749E-2</v>
      </c>
      <c r="T182" s="1">
        <f>(Table2[[#This Row],[Close Price]]-Table2[[#This Row],[50D EMA]])/Table2[[#This Row],[50D EMA]]</f>
        <v>-3.4089894209357138E-2</v>
      </c>
      <c r="U182" s="1">
        <f>(Table2[[#This Row],[Close Price]]-Table2[[#This Row],[200D EMA]])/Table2[[#This Row],[200D EMA]]</f>
        <v>6.6703222420472177E-2</v>
      </c>
      <c r="V182">
        <v>0.73832982111229895</v>
      </c>
      <c r="W182">
        <v>1170.3499999999999</v>
      </c>
      <c r="X182">
        <v>1225</v>
      </c>
      <c r="Y182">
        <v>1170.3499999999999</v>
      </c>
      <c r="Z182">
        <v>1239.75</v>
      </c>
      <c r="AA182">
        <v>1170.3499999999999</v>
      </c>
      <c r="AB182">
        <v>1284.7</v>
      </c>
      <c r="AC182" s="1">
        <f>(Table2[[#This Row],[Close Price]]/Table2[[#This Row],[Day Low]])-1</f>
        <v>4.1184261118468957E-2</v>
      </c>
      <c r="AD182" s="1">
        <f>(Table2[[#This Row],[Day High]]/Table2[[#This Row],[Close Price]])-1</f>
        <v>5.2931763161134793E-3</v>
      </c>
      <c r="AE182" s="1">
        <f>(Table2[[#This Row],[Close Price]]/Table2[[#This Row],[Current Week Low]])-1</f>
        <v>4.1184261118468957E-2</v>
      </c>
      <c r="AF182" s="1">
        <f>(Table2[[#This Row],[Current Week High]]/Table2[[#This Row],[Close Price]])-1</f>
        <v>1.7397726806450242E-2</v>
      </c>
      <c r="AG182" s="1">
        <f>(Table2[[#This Row],[Close Price]]/Table2[[#This Row],[Current Month Low]])-1</f>
        <v>4.1184261118468957E-2</v>
      </c>
      <c r="AH182" s="1">
        <f>(Table2[[#This Row],[Current Month High]]/Table2[[#This Row],[Close Price]])-1</f>
        <v>5.4285831521070138E-2</v>
      </c>
      <c r="AI182">
        <v>19.248286898362799</v>
      </c>
      <c r="AJ182">
        <v>83.240601503759294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0.13</v>
      </c>
      <c r="AM182" t="s">
        <v>3180</v>
      </c>
      <c r="AN182">
        <v>-4.5999999999999996</v>
      </c>
      <c r="AO182" t="s">
        <v>3179</v>
      </c>
      <c r="AP182">
        <v>0.12057986445461399</v>
      </c>
      <c r="AQ182">
        <f>(Table2[[#This Row],[Sharpe Ratio]]-AVERAGE(Table2[Sharpe Ratio]))/_xlfn.STDEV.P(Table2[Sharpe Ratio])</f>
        <v>0.70872231570885458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151</v>
      </c>
      <c r="AT182">
        <f>_xlfn.RANK.AVG(Table2[[#This Row],[6M Return vs Nifty Z-Score]],Table2[6M Return vs Nifty Z-Score])</f>
        <v>359</v>
      </c>
      <c r="AU182">
        <f>_xlfn.RANK.AVG(Table2[[#This Row],[Sharpe Ratio Z-Score]],Table2[Sharpe Ratio Z-Score])</f>
        <v>170</v>
      </c>
      <c r="AV182">
        <f>(Table2[[#This Row],[Rank 1Y]]+Table2[[#This Row],[Rank 6M]]+Table2[[#This Row],[Rank Sharpe]])/3</f>
        <v>226.66666666666666</v>
      </c>
    </row>
    <row r="183" spans="1:48" x14ac:dyDescent="0.3">
      <c r="A183" t="s">
        <v>210</v>
      </c>
      <c r="B183" t="s">
        <v>211</v>
      </c>
      <c r="C183" t="s">
        <v>3134</v>
      </c>
      <c r="D183" t="s">
        <v>54</v>
      </c>
      <c r="E183">
        <v>118905.33808674</v>
      </c>
      <c r="F183">
        <v>3162.3</v>
      </c>
      <c r="G183">
        <v>32.879588881431602</v>
      </c>
      <c r="H183">
        <f>(Table2[[#This Row],[1Y Return vs Nifty]]-AVERAGE(Table2[1Y Return vs Nifty]))/_xlfn.STDEV.P(Table2[1Y Return vs Nifty])</f>
        <v>0.22744771206581108</v>
      </c>
      <c r="I183">
        <v>-3.1440117632514899</v>
      </c>
      <c r="J183">
        <f>(Table2[[#This Row],[1M Return vs Nifty]]-AVERAGE(Table2[1M Return vs Nifty]))/_xlfn.STDEV.P(Table2[1M Return vs Nifty])</f>
        <v>-0.23389095889568523</v>
      </c>
      <c r="K183">
        <v>16.4007306646416</v>
      </c>
      <c r="L183">
        <f>(Table2[[#This Row],[6M Return vs Nifty]]-AVERAGE(Table2[6M Return vs Nifty]))/_xlfn.STDEV.P(Table2[6M Return vs Nifty])</f>
        <v>0.35789324678884027</v>
      </c>
      <c r="M183">
        <v>-1.35893729410157</v>
      </c>
      <c r="N183">
        <f>(Table2[[#This Row],[1W Return vs Nifty]]-AVERAGE(Table2[1W Return vs Nifty]))/_xlfn.STDEV.P(Table2[1W Return vs Nifty])</f>
        <v>-1.0617307857602465</v>
      </c>
      <c r="O183">
        <v>3246.58</v>
      </c>
      <c r="P183">
        <v>3247.4785634394598</v>
      </c>
      <c r="Q183">
        <v>2809.8633932766802</v>
      </c>
      <c r="R183">
        <v>40.883147828408902</v>
      </c>
      <c r="S183" s="1">
        <f>(Table2[[#This Row],[Close Price]]-Table2[[#This Row],[20D EMA]])/Table2[[#This Row],[20D EMA]]</f>
        <v>-2.5959625205600894E-2</v>
      </c>
      <c r="T183" s="1">
        <f>(Table2[[#This Row],[Close Price]]-Table2[[#This Row],[50D EMA]])/Table2[[#This Row],[50D EMA]]</f>
        <v>-2.6229138014461757E-2</v>
      </c>
      <c r="U183" s="1">
        <f>(Table2[[#This Row],[Close Price]]-Table2[[#This Row],[200D EMA]])/Table2[[#This Row],[200D EMA]]</f>
        <v>0.12542837760960732</v>
      </c>
      <c r="V183">
        <v>1.55818781152788</v>
      </c>
      <c r="W183">
        <v>3055</v>
      </c>
      <c r="X183">
        <v>3176</v>
      </c>
      <c r="Y183">
        <v>3055</v>
      </c>
      <c r="Z183">
        <v>3176</v>
      </c>
      <c r="AA183">
        <v>3055</v>
      </c>
      <c r="AB183">
        <v>3176</v>
      </c>
      <c r="AC183" s="1">
        <f>(Table2[[#This Row],[Close Price]]/Table2[[#This Row],[Day Low]])-1</f>
        <v>3.5122749590834834E-2</v>
      </c>
      <c r="AD183" s="1">
        <f>(Table2[[#This Row],[Day High]]/Table2[[#This Row],[Close Price]])-1</f>
        <v>4.3322897890774037E-3</v>
      </c>
      <c r="AE183" s="1">
        <f>(Table2[[#This Row],[Close Price]]/Table2[[#This Row],[Current Week Low]])-1</f>
        <v>3.5122749590834834E-2</v>
      </c>
      <c r="AF183" s="1">
        <f>(Table2[[#This Row],[Current Week High]]/Table2[[#This Row],[Close Price]])-1</f>
        <v>4.3322897890774037E-3</v>
      </c>
      <c r="AG183" s="1">
        <f>(Table2[[#This Row],[Close Price]]/Table2[[#This Row],[Current Month Low]])-1</f>
        <v>3.5122749590834834E-2</v>
      </c>
      <c r="AH183" s="1">
        <f>(Table2[[#This Row],[Current Month High]]/Table2[[#This Row],[Close Price]])-1</f>
        <v>4.3322897890774037E-3</v>
      </c>
      <c r="AI183">
        <v>15.493469942763101</v>
      </c>
      <c r="AJ183">
        <v>64.113342674762507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-0.02</v>
      </c>
      <c r="AM183" t="s">
        <v>3179</v>
      </c>
      <c r="AN183">
        <v>-5.45</v>
      </c>
      <c r="AO183" t="s">
        <v>3179</v>
      </c>
      <c r="AP183">
        <v>9.0754541394641994E-2</v>
      </c>
      <c r="AQ183">
        <f>(Table2[[#This Row],[Sharpe Ratio]]-AVERAGE(Table2[Sharpe Ratio]))/_xlfn.STDEV.P(Table2[Sharpe Ratio])</f>
        <v>0.35178680230927162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231</v>
      </c>
      <c r="AT183">
        <f>_xlfn.RANK.AVG(Table2[[#This Row],[6M Return vs Nifty Z-Score]],Table2[6M Return vs Nifty Z-Score])</f>
        <v>198</v>
      </c>
      <c r="AU183">
        <f>_xlfn.RANK.AVG(Table2[[#This Row],[Sharpe Ratio Z-Score]],Table2[Sharpe Ratio Z-Score])</f>
        <v>253</v>
      </c>
      <c r="AV183">
        <f>(Table2[[#This Row],[Rank 1Y]]+Table2[[#This Row],[Rank 6M]]+Table2[[#This Row],[Rank Sharpe]])/3</f>
        <v>227.33333333333334</v>
      </c>
    </row>
    <row r="184" spans="1:48" x14ac:dyDescent="0.3">
      <c r="A184" t="s">
        <v>1226</v>
      </c>
      <c r="B184" t="s">
        <v>1227</v>
      </c>
      <c r="C184" t="s">
        <v>3145</v>
      </c>
      <c r="D184" t="s">
        <v>291</v>
      </c>
      <c r="E184">
        <v>9561.1755887300005</v>
      </c>
      <c r="F184">
        <v>4115.45</v>
      </c>
      <c r="G184">
        <v>141.91805425958799</v>
      </c>
      <c r="H184">
        <f>(Table2[[#This Row],[1Y Return vs Nifty]]-AVERAGE(Table2[1Y Return vs Nifty]))/_xlfn.STDEV.P(Table2[1Y Return vs Nifty])</f>
        <v>2.1894641857122665</v>
      </c>
      <c r="I184">
        <v>8.45607824709192</v>
      </c>
      <c r="J184">
        <f>(Table2[[#This Row],[1M Return vs Nifty]]-AVERAGE(Table2[1M Return vs Nifty]))/_xlfn.STDEV.P(Table2[1M Return vs Nifty])</f>
        <v>1.0514246305646076</v>
      </c>
      <c r="K184">
        <v>139.95710313333299</v>
      </c>
      <c r="L184">
        <f>(Table2[[#This Row],[6M Return vs Nifty]]-AVERAGE(Table2[6M Return vs Nifty]))/_xlfn.STDEV.P(Table2[6M Return vs Nifty])</f>
        <v>4.5816574265062169</v>
      </c>
      <c r="M184">
        <v>12.4684609407356</v>
      </c>
      <c r="N184">
        <f>(Table2[[#This Row],[1W Return vs Nifty]]-AVERAGE(Table2[1W Return vs Nifty]))/_xlfn.STDEV.P(Table2[1W Return vs Nifty])</f>
        <v>2.1381509738976434</v>
      </c>
      <c r="O184">
        <v>3832.93</v>
      </c>
      <c r="P184">
        <v>3567.7964750456799</v>
      </c>
      <c r="Q184">
        <v>2611.8496185839999</v>
      </c>
      <c r="R184">
        <v>66.120925998108902</v>
      </c>
      <c r="S184" s="1">
        <f>(Table2[[#This Row],[Close Price]]-Table2[[#This Row],[20D EMA]])/Table2[[#This Row],[20D EMA]]</f>
        <v>7.3708624994455935E-2</v>
      </c>
      <c r="T184" s="1">
        <f>(Table2[[#This Row],[Close Price]]-Table2[[#This Row],[50D EMA]])/Table2[[#This Row],[50D EMA]]</f>
        <v>0.15349909356791661</v>
      </c>
      <c r="U184" s="1">
        <f>(Table2[[#This Row],[Close Price]]-Table2[[#This Row],[200D EMA]])/Table2[[#This Row],[200D EMA]]</f>
        <v>0.57568413231661042</v>
      </c>
      <c r="V184">
        <v>0.59032312873696202</v>
      </c>
      <c r="W184">
        <v>3937.5</v>
      </c>
      <c r="X184">
        <v>4141.3999999999996</v>
      </c>
      <c r="Y184">
        <v>3910.9</v>
      </c>
      <c r="Z184">
        <v>4141.3999999999996</v>
      </c>
      <c r="AA184">
        <v>3910.9</v>
      </c>
      <c r="AB184">
        <v>4153.6000000000004</v>
      </c>
      <c r="AC184" s="1">
        <f>(Table2[[#This Row],[Close Price]]/Table2[[#This Row],[Day Low]])-1</f>
        <v>4.5193650793650786E-2</v>
      </c>
      <c r="AD184" s="1">
        <f>(Table2[[#This Row],[Day High]]/Table2[[#This Row],[Close Price]])-1</f>
        <v>6.3055072956783587E-3</v>
      </c>
      <c r="AE184" s="1">
        <f>(Table2[[#This Row],[Close Price]]/Table2[[#This Row],[Current Week Low]])-1</f>
        <v>5.2302539057505815E-2</v>
      </c>
      <c r="AF184" s="1">
        <f>(Table2[[#This Row],[Current Week High]]/Table2[[#This Row],[Close Price]])-1</f>
        <v>6.3055072956783587E-3</v>
      </c>
      <c r="AG184" s="1">
        <f>(Table2[[#This Row],[Close Price]]/Table2[[#This Row],[Current Month Low]])-1</f>
        <v>5.2302539057505815E-2</v>
      </c>
      <c r="AH184" s="1">
        <f>(Table2[[#This Row],[Current Month High]]/Table2[[#This Row],[Close Price]])-1</f>
        <v>9.269946178425359E-3</v>
      </c>
      <c r="AI184">
        <v>2.4918295690629302</v>
      </c>
      <c r="AJ184">
        <v>218.80470989232299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0.28999999999999998</v>
      </c>
      <c r="AM184" t="s">
        <v>3180</v>
      </c>
      <c r="AN184">
        <v>2.37</v>
      </c>
      <c r="AO184" t="s">
        <v>3180</v>
      </c>
      <c r="AP184">
        <v>0.15472300644463799</v>
      </c>
      <c r="AQ184">
        <f>(Table2[[#This Row],[Sharpe Ratio]]-AVERAGE(Table2[Sharpe Ratio]))/_xlfn.STDEV.P(Table2[Sharpe Ratio])</f>
        <v>1.1173314660868392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11.078028682767572</v>
      </c>
      <c r="AS184">
        <f>_xlfn.RANK.AVG(Table2[[#This Row],[1Y Return vs Nifty Z-Score]],Table2[1Y Return vs Nifty Z-Score])</f>
        <v>28</v>
      </c>
      <c r="AT184">
        <f>_xlfn.RANK.AVG(Table2[[#This Row],[6M Return vs Nifty Z-Score]],Table2[6M Return vs Nifty Z-Score])</f>
        <v>4</v>
      </c>
      <c r="AU184">
        <f>_xlfn.RANK.AVG(Table2[[#This Row],[Sharpe Ratio Z-Score]],Table2[Sharpe Ratio Z-Score])</f>
        <v>95</v>
      </c>
      <c r="AV184">
        <f>(Table2[[#This Row],[Rank 1Y]]+Table2[[#This Row],[Rank 6M]]+Table2[[#This Row],[Rank Sharpe]])/3</f>
        <v>42.333333333333336</v>
      </c>
    </row>
    <row r="185" spans="1:48" x14ac:dyDescent="0.3">
      <c r="A185" t="s">
        <v>1892</v>
      </c>
      <c r="B185" t="s">
        <v>1893</v>
      </c>
      <c r="C185" t="s">
        <v>3148</v>
      </c>
      <c r="D185" t="s">
        <v>291</v>
      </c>
      <c r="E185">
        <v>3901.7682300000001</v>
      </c>
      <c r="F185">
        <v>1212.7</v>
      </c>
      <c r="G185">
        <v>46.225998845567702</v>
      </c>
      <c r="H185">
        <f>(Table2[[#This Row],[1Y Return vs Nifty]]-AVERAGE(Table2[1Y Return vs Nifty]))/_xlfn.STDEV.P(Table2[1Y Return vs Nifty])</f>
        <v>0.46760036024238777</v>
      </c>
      <c r="I185">
        <v>-6.9736946684390899</v>
      </c>
      <c r="J185">
        <f>(Table2[[#This Row],[1M Return vs Nifty]]-AVERAGE(Table2[1M Return vs Nifty]))/_xlfn.STDEV.P(Table2[1M Return vs Nifty])</f>
        <v>-0.65822828182491366</v>
      </c>
      <c r="K185">
        <v>43.535762437654498</v>
      </c>
      <c r="L185">
        <f>(Table2[[#This Row],[6M Return vs Nifty]]-AVERAGE(Table2[6M Return vs Nifty]))/_xlfn.STDEV.P(Table2[6M Return vs Nifty])</f>
        <v>1.2855020210541006</v>
      </c>
      <c r="M185">
        <v>0.826466769095766</v>
      </c>
      <c r="N185">
        <f>(Table2[[#This Row],[1W Return vs Nifty]]-AVERAGE(Table2[1W Return vs Nifty]))/_xlfn.STDEV.P(Table2[1W Return vs Nifty])</f>
        <v>-0.55599322902387294</v>
      </c>
      <c r="O185">
        <v>1270.5999999999999</v>
      </c>
      <c r="P185">
        <v>1267.11910403308</v>
      </c>
      <c r="Q185">
        <v>1057.79648554915</v>
      </c>
      <c r="R185">
        <v>51.326905916244897</v>
      </c>
      <c r="S185" s="1">
        <f>(Table2[[#This Row],[Close Price]]-Table2[[#This Row],[20D EMA]])/Table2[[#This Row],[20D EMA]]</f>
        <v>-4.556902250905074E-2</v>
      </c>
      <c r="T185" s="1">
        <f>(Table2[[#This Row],[Close Price]]-Table2[[#This Row],[50D EMA]])/Table2[[#This Row],[50D EMA]]</f>
        <v>-4.2947110385969905E-2</v>
      </c>
      <c r="U185" s="1">
        <f>(Table2[[#This Row],[Close Price]]-Table2[[#This Row],[200D EMA]])/Table2[[#This Row],[200D EMA]]</f>
        <v>0.14643980819281377</v>
      </c>
      <c r="V185">
        <v>0.41279409629334601</v>
      </c>
      <c r="W185">
        <v>1198.8</v>
      </c>
      <c r="X185">
        <v>1267.7</v>
      </c>
      <c r="Y185">
        <v>1186</v>
      </c>
      <c r="Z185">
        <v>1267.7</v>
      </c>
      <c r="AA185">
        <v>1186</v>
      </c>
      <c r="AB185">
        <v>1267.7</v>
      </c>
      <c r="AC185" s="1">
        <f>(Table2[[#This Row],[Close Price]]/Table2[[#This Row],[Day Low]])-1</f>
        <v>1.1594928261595028E-2</v>
      </c>
      <c r="AD185" s="1">
        <f>(Table2[[#This Row],[Day High]]/Table2[[#This Row],[Close Price]])-1</f>
        <v>4.5353343778345767E-2</v>
      </c>
      <c r="AE185" s="1">
        <f>(Table2[[#This Row],[Close Price]]/Table2[[#This Row],[Current Week Low]])-1</f>
        <v>2.2512647554806087E-2</v>
      </c>
      <c r="AF185" s="1">
        <f>(Table2[[#This Row],[Current Week High]]/Table2[[#This Row],[Close Price]])-1</f>
        <v>4.5353343778345767E-2</v>
      </c>
      <c r="AG185" s="1">
        <f>(Table2[[#This Row],[Close Price]]/Table2[[#This Row],[Current Month Low]])-1</f>
        <v>2.2512647554806087E-2</v>
      </c>
      <c r="AH185" s="1">
        <f>(Table2[[#This Row],[Current Month High]]/Table2[[#This Row],[Close Price]])-1</f>
        <v>4.5353343778345767E-2</v>
      </c>
      <c r="AI185">
        <v>27.727385173579599</v>
      </c>
      <c r="AJ185">
        <v>78.719327978778296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0.03</v>
      </c>
      <c r="AM185" t="s">
        <v>3180</v>
      </c>
      <c r="AN185">
        <v>-8.7100000000000009</v>
      </c>
      <c r="AO185" t="s">
        <v>3179</v>
      </c>
      <c r="AP185">
        <v>2.7847760049739999E-2</v>
      </c>
      <c r="AQ185">
        <f>(Table2[[#This Row],[Sharpe Ratio]]-AVERAGE(Table2[Sharpe Ratio]))/_xlfn.STDEV.P(Table2[Sharpe Ratio])</f>
        <v>-0.40105212756614478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0.137828742881557</v>
      </c>
      <c r="AS185">
        <f>_xlfn.RANK.AVG(Table2[[#This Row],[1Y Return vs Nifty Z-Score]],Table2[1Y Return vs Nifty Z-Score])</f>
        <v>170</v>
      </c>
      <c r="AT185">
        <f>_xlfn.RANK.AVG(Table2[[#This Row],[6M Return vs Nifty Z-Score]],Table2[6M Return vs Nifty Z-Score])</f>
        <v>70</v>
      </c>
      <c r="AU185">
        <f>_xlfn.RANK.AVG(Table2[[#This Row],[Sharpe Ratio Z-Score]],Table2[Sharpe Ratio Z-Score])</f>
        <v>443</v>
      </c>
      <c r="AV185">
        <f>(Table2[[#This Row],[Rank 1Y]]+Table2[[#This Row],[Rank 6M]]+Table2[[#This Row],[Rank Sharpe]])/3</f>
        <v>227.66666666666666</v>
      </c>
    </row>
    <row r="186" spans="1:48" x14ac:dyDescent="0.3">
      <c r="A186" t="s">
        <v>872</v>
      </c>
      <c r="B186" t="s">
        <v>873</v>
      </c>
      <c r="C186" t="s">
        <v>3138</v>
      </c>
      <c r="D186" t="s">
        <v>51</v>
      </c>
      <c r="E186">
        <v>17850.95514976</v>
      </c>
      <c r="F186">
        <v>1311.55</v>
      </c>
      <c r="G186">
        <v>26.427266108928301</v>
      </c>
      <c r="H186">
        <f>(Table2[[#This Row],[1Y Return vs Nifty]]-AVERAGE(Table2[1Y Return vs Nifty]))/_xlfn.STDEV.P(Table2[1Y Return vs Nifty])</f>
        <v>0.11134589855412044</v>
      </c>
      <c r="I186">
        <v>0.37853300244180799</v>
      </c>
      <c r="J186">
        <f>(Table2[[#This Row],[1M Return vs Nifty]]-AVERAGE(Table2[1M Return vs Nifty]))/_xlfn.STDEV.P(Table2[1M Return vs Nifty])</f>
        <v>0.15641477992877714</v>
      </c>
      <c r="K186">
        <v>42.814927791397203</v>
      </c>
      <c r="L186">
        <f>(Table2[[#This Row],[6M Return vs Nifty]]-AVERAGE(Table2[6M Return vs Nifty]))/_xlfn.STDEV.P(Table2[6M Return vs Nifty])</f>
        <v>1.2608603494225357</v>
      </c>
      <c r="M186">
        <v>3.2194861146898299</v>
      </c>
      <c r="N186">
        <f>(Table2[[#This Row],[1W Return vs Nifty]]-AVERAGE(Table2[1W Return vs Nifty]))/_xlfn.STDEV.P(Table2[1W Return vs Nifty])</f>
        <v>-2.2101655417877649E-3</v>
      </c>
      <c r="O186">
        <v>1321.73</v>
      </c>
      <c r="P186">
        <v>1306.9950758469799</v>
      </c>
      <c r="Q186">
        <v>1111.1399751384399</v>
      </c>
      <c r="R186">
        <v>47.5679412472942</v>
      </c>
      <c r="S186" s="1">
        <f>(Table2[[#This Row],[Close Price]]-Table2[[#This Row],[20D EMA]])/Table2[[#This Row],[20D EMA]]</f>
        <v>-7.702026889001584E-3</v>
      </c>
      <c r="T186" s="1">
        <f>(Table2[[#This Row],[Close Price]]-Table2[[#This Row],[50D EMA]])/Table2[[#This Row],[50D EMA]]</f>
        <v>3.4850354352469579E-3</v>
      </c>
      <c r="U186" s="1">
        <f>(Table2[[#This Row],[Close Price]]-Table2[[#This Row],[200D EMA]])/Table2[[#This Row],[200D EMA]]</f>
        <v>0.18036433693836856</v>
      </c>
      <c r="V186">
        <v>0.29250258861992301</v>
      </c>
      <c r="W186">
        <v>1287</v>
      </c>
      <c r="X186">
        <v>1321.45</v>
      </c>
      <c r="Y186">
        <v>1287</v>
      </c>
      <c r="Z186">
        <v>1347.15</v>
      </c>
      <c r="AA186">
        <v>1287</v>
      </c>
      <c r="AB186">
        <v>1350</v>
      </c>
      <c r="AC186" s="1">
        <f>(Table2[[#This Row],[Close Price]]/Table2[[#This Row],[Day Low]])-1</f>
        <v>1.9075369075369109E-2</v>
      </c>
      <c r="AD186" s="1">
        <f>(Table2[[#This Row],[Day High]]/Table2[[#This Row],[Close Price]])-1</f>
        <v>7.5483206892608123E-3</v>
      </c>
      <c r="AE186" s="1">
        <f>(Table2[[#This Row],[Close Price]]/Table2[[#This Row],[Current Week Low]])-1</f>
        <v>1.9075369075369109E-2</v>
      </c>
      <c r="AF186" s="1">
        <f>(Table2[[#This Row],[Current Week High]]/Table2[[#This Row],[Close Price]])-1</f>
        <v>2.7143456215927841E-2</v>
      </c>
      <c r="AG186" s="1">
        <f>(Table2[[#This Row],[Close Price]]/Table2[[#This Row],[Current Month Low]])-1</f>
        <v>1.9075369075369109E-2</v>
      </c>
      <c r="AH186" s="1">
        <f>(Table2[[#This Row],[Current Month High]]/Table2[[#This Row],[Close Price]])-1</f>
        <v>2.9316457626472614E-2</v>
      </c>
      <c r="AI186">
        <v>16.049712172620101</v>
      </c>
      <c r="AJ186">
        <v>62.089847370697598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0.08</v>
      </c>
      <c r="AM186" t="s">
        <v>3180</v>
      </c>
      <c r="AN186">
        <v>-2.5099999999999998</v>
      </c>
      <c r="AO186" t="s">
        <v>3179</v>
      </c>
      <c r="AP186">
        <v>5.9859056389018998E-2</v>
      </c>
      <c r="AQ186">
        <f>(Table2[[#This Row],[Sharpe Ratio]]-AVERAGE(Table2[Sharpe Ratio]))/_xlfn.STDEV.P(Table2[Sharpe Ratio])</f>
        <v>-1.7955908609129878E-2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1.5084549537545158</v>
      </c>
      <c r="AS186">
        <f>_xlfn.RANK.AVG(Table2[[#This Row],[1Y Return vs Nifty Z-Score]],Table2[1Y Return vs Nifty Z-Score])</f>
        <v>259</v>
      </c>
      <c r="AT186">
        <f>_xlfn.RANK.AVG(Table2[[#This Row],[6M Return vs Nifty Z-Score]],Table2[6M Return vs Nifty Z-Score])</f>
        <v>73</v>
      </c>
      <c r="AU186">
        <f>_xlfn.RANK.AVG(Table2[[#This Row],[Sharpe Ratio Z-Score]],Table2[Sharpe Ratio Z-Score])</f>
        <v>352</v>
      </c>
      <c r="AV186">
        <f>(Table2[[#This Row],[Rank 1Y]]+Table2[[#This Row],[Rank 6M]]+Table2[[#This Row],[Rank Sharpe]])/3</f>
        <v>228</v>
      </c>
    </row>
    <row r="187" spans="1:48" x14ac:dyDescent="0.3">
      <c r="A187" t="s">
        <v>1470</v>
      </c>
      <c r="B187" t="s">
        <v>1471</v>
      </c>
      <c r="C187" t="s">
        <v>3136</v>
      </c>
      <c r="D187" t="s">
        <v>125</v>
      </c>
      <c r="E187">
        <v>7067.4028243499997</v>
      </c>
      <c r="F187">
        <v>1171.5</v>
      </c>
      <c r="G187">
        <v>41.602422344971401</v>
      </c>
      <c r="H187">
        <f>(Table2[[#This Row],[1Y Return vs Nifty]]-AVERAGE(Table2[1Y Return vs Nifty]))/_xlfn.STDEV.P(Table2[1Y Return vs Nifty])</f>
        <v>0.38440464366774979</v>
      </c>
      <c r="I187">
        <v>2.89287448142366</v>
      </c>
      <c r="J187">
        <f>(Table2[[#This Row],[1M Return vs Nifty]]-AVERAGE(Table2[1M Return vs Nifty]))/_xlfn.STDEV.P(Table2[1M Return vs Nifty])</f>
        <v>0.4350093681845929</v>
      </c>
      <c r="K187">
        <v>14.785912812262399</v>
      </c>
      <c r="L187">
        <f>(Table2[[#This Row],[6M Return vs Nifty]]-AVERAGE(Table2[6M Return vs Nifty]))/_xlfn.STDEV.P(Table2[6M Return vs Nifty])</f>
        <v>0.30269083459941054</v>
      </c>
      <c r="M187">
        <v>-1.8054220696057</v>
      </c>
      <c r="N187">
        <f>(Table2[[#This Row],[1W Return vs Nifty]]-AVERAGE(Table2[1W Return vs Nifty]))/_xlfn.STDEV.P(Table2[1W Return vs Nifty])</f>
        <v>-1.1650545249652913</v>
      </c>
      <c r="O187">
        <v>1225.53</v>
      </c>
      <c r="P187">
        <v>1215.1366339552301</v>
      </c>
      <c r="Q187">
        <v>1068.0159260394601</v>
      </c>
      <c r="R187">
        <v>34.767462542979203</v>
      </c>
      <c r="S187" s="1">
        <f>(Table2[[#This Row],[Close Price]]-Table2[[#This Row],[20D EMA]])/Table2[[#This Row],[20D EMA]]</f>
        <v>-4.4087048052679226E-2</v>
      </c>
      <c r="T187" s="1">
        <f>(Table2[[#This Row],[Close Price]]-Table2[[#This Row],[50D EMA]])/Table2[[#This Row],[50D EMA]]</f>
        <v>-3.5910886673866674E-2</v>
      </c>
      <c r="U187" s="1">
        <f>(Table2[[#This Row],[Close Price]]-Table2[[#This Row],[200D EMA]])/Table2[[#This Row],[200D EMA]]</f>
        <v>9.6893755455774458E-2</v>
      </c>
      <c r="V187">
        <v>1.6154641629939399</v>
      </c>
      <c r="W187">
        <v>1167</v>
      </c>
      <c r="X187">
        <v>1198</v>
      </c>
      <c r="Y187">
        <v>1167</v>
      </c>
      <c r="Z187">
        <v>1239.45</v>
      </c>
      <c r="AA187">
        <v>1167</v>
      </c>
      <c r="AB187">
        <v>1273.8499999999999</v>
      </c>
      <c r="AC187" s="1">
        <f>(Table2[[#This Row],[Close Price]]/Table2[[#This Row],[Day Low]])-1</f>
        <v>3.8560411311054921E-3</v>
      </c>
      <c r="AD187" s="1">
        <f>(Table2[[#This Row],[Day High]]/Table2[[#This Row],[Close Price]])-1</f>
        <v>2.2620571916346588E-2</v>
      </c>
      <c r="AE187" s="1">
        <f>(Table2[[#This Row],[Close Price]]/Table2[[#This Row],[Current Week Low]])-1</f>
        <v>3.8560411311054921E-3</v>
      </c>
      <c r="AF187" s="1">
        <f>(Table2[[#This Row],[Current Week High]]/Table2[[#This Row],[Close Price]])-1</f>
        <v>5.8002560819462312E-2</v>
      </c>
      <c r="AG187" s="1">
        <f>(Table2[[#This Row],[Close Price]]/Table2[[#This Row],[Current Month Low]])-1</f>
        <v>3.8560411311054921E-3</v>
      </c>
      <c r="AH187" s="1">
        <f>(Table2[[#This Row],[Current Month High]]/Table2[[#This Row],[Close Price]])-1</f>
        <v>8.7366623986342207E-2</v>
      </c>
      <c r="AI187">
        <v>14.903969270166399</v>
      </c>
      <c r="AJ187">
        <v>70.623361491406897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0.01</v>
      </c>
      <c r="AM187" t="s">
        <v>3180</v>
      </c>
      <c r="AN187">
        <v>-9.43</v>
      </c>
      <c r="AO187" t="s">
        <v>3179</v>
      </c>
      <c r="AP187">
        <v>7.9913684373846994E-2</v>
      </c>
      <c r="AQ187">
        <f>(Table2[[#This Row],[Sharpe Ratio]]-AVERAGE(Table2[Sharpe Ratio]))/_xlfn.STDEV.P(Table2[Sharpe Ratio])</f>
        <v>0.22204849709030478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0.17909881857676679</v>
      </c>
      <c r="AS187">
        <f>_xlfn.RANK.AVG(Table2[[#This Row],[1Y Return vs Nifty Z-Score]],Table2[1Y Return vs Nifty Z-Score])</f>
        <v>191</v>
      </c>
      <c r="AT187">
        <f>_xlfn.RANK.AVG(Table2[[#This Row],[6M Return vs Nifty Z-Score]],Table2[6M Return vs Nifty Z-Score])</f>
        <v>215</v>
      </c>
      <c r="AU187">
        <f>_xlfn.RANK.AVG(Table2[[#This Row],[Sharpe Ratio Z-Score]],Table2[Sharpe Ratio Z-Score])</f>
        <v>280</v>
      </c>
      <c r="AV187">
        <f>(Table2[[#This Row],[Rank 1Y]]+Table2[[#This Row],[Rank 6M]]+Table2[[#This Row],[Rank Sharpe]])/3</f>
        <v>228.66666666666666</v>
      </c>
    </row>
    <row r="188" spans="1:48" x14ac:dyDescent="0.3">
      <c r="A188" t="s">
        <v>126</v>
      </c>
      <c r="B188" t="s">
        <v>127</v>
      </c>
      <c r="C188" t="s">
        <v>3146</v>
      </c>
      <c r="D188" t="s">
        <v>128</v>
      </c>
      <c r="E188">
        <v>210624.96093344499</v>
      </c>
      <c r="F188">
        <v>241.87</v>
      </c>
      <c r="G188">
        <v>70.253560051279706</v>
      </c>
      <c r="H188">
        <f>(Table2[[#This Row],[1Y Return vs Nifty]]-AVERAGE(Table2[1Y Return vs Nifty]))/_xlfn.STDEV.P(Table2[1Y Return vs Nifty])</f>
        <v>0.89994752088574981</v>
      </c>
      <c r="I188">
        <v>-8.20820155939467</v>
      </c>
      <c r="J188">
        <f>(Table2[[#This Row],[1M Return vs Nifty]]-AVERAGE(Table2[1M Return vs Nifty]))/_xlfn.STDEV.P(Table2[1M Return vs Nifty])</f>
        <v>-0.79501437148684995</v>
      </c>
      <c r="K188">
        <v>15.861935824062799</v>
      </c>
      <c r="L188">
        <f>(Table2[[#This Row],[6M Return vs Nifty]]-AVERAGE(Table2[6M Return vs Nifty]))/_xlfn.STDEV.P(Table2[6M Return vs Nifty])</f>
        <v>0.33947459057238377</v>
      </c>
      <c r="M188">
        <v>-2.7406924035278202</v>
      </c>
      <c r="N188">
        <f>(Table2[[#This Row],[1W Return vs Nifty]]-AVERAGE(Table2[1W Return vs Nifty]))/_xlfn.STDEV.P(Table2[1W Return vs Nifty])</f>
        <v>-1.3814910830971383</v>
      </c>
      <c r="O188">
        <v>256.97000000000003</v>
      </c>
      <c r="P188">
        <v>259.20553010450698</v>
      </c>
      <c r="Q188">
        <v>213.50775062292399</v>
      </c>
      <c r="R188">
        <v>31.569645231517502</v>
      </c>
      <c r="S188" s="1">
        <f>(Table2[[#This Row],[Close Price]]-Table2[[#This Row],[20D EMA]])/Table2[[#This Row],[20D EMA]]</f>
        <v>-5.8761723158345415E-2</v>
      </c>
      <c r="T188" s="1">
        <f>(Table2[[#This Row],[Close Price]]-Table2[[#This Row],[50D EMA]])/Table2[[#This Row],[50D EMA]]</f>
        <v>-6.6879476288633194E-2</v>
      </c>
      <c r="U188" s="1">
        <f>(Table2[[#This Row],[Close Price]]-Table2[[#This Row],[200D EMA]])/Table2[[#This Row],[200D EMA]]</f>
        <v>0.13283943694937134</v>
      </c>
      <c r="V188">
        <v>0.93293451255281701</v>
      </c>
      <c r="W188">
        <v>239.45</v>
      </c>
      <c r="X188">
        <v>246.35</v>
      </c>
      <c r="Y188">
        <v>239.45</v>
      </c>
      <c r="Z188">
        <v>246.99</v>
      </c>
      <c r="AA188">
        <v>239.45</v>
      </c>
      <c r="AB188">
        <v>250</v>
      </c>
      <c r="AC188" s="1">
        <f>(Table2[[#This Row],[Close Price]]/Table2[[#This Row],[Day Low]])-1</f>
        <v>1.0106494048861991E-2</v>
      </c>
      <c r="AD188" s="1">
        <f>(Table2[[#This Row],[Day High]]/Table2[[#This Row],[Close Price]])-1</f>
        <v>1.8522346715177607E-2</v>
      </c>
      <c r="AE188" s="1">
        <f>(Table2[[#This Row],[Close Price]]/Table2[[#This Row],[Current Week Low]])-1</f>
        <v>1.0106494048861991E-2</v>
      </c>
      <c r="AF188" s="1">
        <f>(Table2[[#This Row],[Current Week High]]/Table2[[#This Row],[Close Price]])-1</f>
        <v>2.1168396245917265E-2</v>
      </c>
      <c r="AG188" s="1">
        <f>(Table2[[#This Row],[Close Price]]/Table2[[#This Row],[Current Month Low]])-1</f>
        <v>1.0106494048861991E-2</v>
      </c>
      <c r="AH188" s="1">
        <f>(Table2[[#This Row],[Current Month High]]/Table2[[#This Row],[Close Price]])-1</f>
        <v>3.3613097945177195E-2</v>
      </c>
      <c r="AI188">
        <v>23.310042584859598</v>
      </c>
      <c r="AJ188">
        <v>114.995555555555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-0.06</v>
      </c>
      <c r="AM188" t="s">
        <v>3179</v>
      </c>
      <c r="AN188">
        <v>-6.05</v>
      </c>
      <c r="AO188" t="s">
        <v>3179</v>
      </c>
      <c r="AP188">
        <v>5.3093934572475E-2</v>
      </c>
      <c r="AQ188">
        <f>(Table2[[#This Row],[Sharpe Ratio]]-AVERAGE(Table2[Sharpe Ratio]))/_xlfn.STDEV.P(Table2[Sharpe Ratio])</f>
        <v>-9.8917721627664809E-2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112</v>
      </c>
      <c r="AT188">
        <f>_xlfn.RANK.AVG(Table2[[#This Row],[6M Return vs Nifty Z-Score]],Table2[6M Return vs Nifty Z-Score])</f>
        <v>205</v>
      </c>
      <c r="AU188">
        <f>_xlfn.RANK.AVG(Table2[[#This Row],[Sharpe Ratio Z-Score]],Table2[Sharpe Ratio Z-Score])</f>
        <v>372</v>
      </c>
      <c r="AV188">
        <f>(Table2[[#This Row],[Rank 1Y]]+Table2[[#This Row],[Rank 6M]]+Table2[[#This Row],[Rank Sharpe]])/3</f>
        <v>229.66666666666666</v>
      </c>
    </row>
    <row r="189" spans="1:48" x14ac:dyDescent="0.3">
      <c r="A189" t="s">
        <v>846</v>
      </c>
      <c r="B189" t="s">
        <v>847</v>
      </c>
      <c r="C189" t="s">
        <v>3145</v>
      </c>
      <c r="D189" t="s">
        <v>173</v>
      </c>
      <c r="E189">
        <v>18567.623837924999</v>
      </c>
      <c r="F189">
        <v>757.55</v>
      </c>
      <c r="G189">
        <v>97.687724905816196</v>
      </c>
      <c r="H189">
        <f>(Table2[[#This Row],[1Y Return vs Nifty]]-AVERAGE(Table2[1Y Return vs Nifty]))/_xlfn.STDEV.P(Table2[1Y Return vs Nifty])</f>
        <v>1.3935924304931826</v>
      </c>
      <c r="I189">
        <v>-1.2851029450039899</v>
      </c>
      <c r="J189">
        <f>(Table2[[#This Row],[1M Return vs Nifty]]-AVERAGE(Table2[1M Return vs Nifty]))/_xlfn.STDEV.P(Table2[1M Return vs Nifty])</f>
        <v>-2.7919756831884263E-2</v>
      </c>
      <c r="K189">
        <v>-17.022041183730099</v>
      </c>
      <c r="L189">
        <f>(Table2[[#This Row],[6M Return vs Nifty]]-AVERAGE(Table2[6M Return vs Nifty]))/_xlfn.STDEV.P(Table2[6M Return vs Nifty])</f>
        <v>-0.78466139203232221</v>
      </c>
      <c r="M189">
        <v>2.29950024365316</v>
      </c>
      <c r="N189">
        <f>(Table2[[#This Row],[1W Return vs Nifty]]-AVERAGE(Table2[1W Return vs Nifty]))/_xlfn.STDEV.P(Table2[1W Return vs Nifty])</f>
        <v>-0.21510965378075381</v>
      </c>
      <c r="O189">
        <v>782.86</v>
      </c>
      <c r="P189">
        <v>797.12143537309601</v>
      </c>
      <c r="Q189">
        <v>719.44463277214697</v>
      </c>
      <c r="R189">
        <v>49.890187748329701</v>
      </c>
      <c r="S189" s="1">
        <f>(Table2[[#This Row],[Close Price]]-Table2[[#This Row],[20D EMA]])/Table2[[#This Row],[20D EMA]]</f>
        <v>-3.2330173977467312E-2</v>
      </c>
      <c r="T189" s="1">
        <f>(Table2[[#This Row],[Close Price]]-Table2[[#This Row],[50D EMA]])/Table2[[#This Row],[50D EMA]]</f>
        <v>-4.9642919656996146E-2</v>
      </c>
      <c r="U189" s="1">
        <f>(Table2[[#This Row],[Close Price]]-Table2[[#This Row],[200D EMA]])/Table2[[#This Row],[200D EMA]]</f>
        <v>5.2964975332467606E-2</v>
      </c>
      <c r="V189">
        <v>0.41605765178866699</v>
      </c>
      <c r="W189">
        <v>755.4</v>
      </c>
      <c r="X189">
        <v>787.95</v>
      </c>
      <c r="Y189">
        <v>751.3</v>
      </c>
      <c r="Z189">
        <v>789.45</v>
      </c>
      <c r="AA189">
        <v>751.3</v>
      </c>
      <c r="AB189">
        <v>794</v>
      </c>
      <c r="AC189" s="1">
        <f>(Table2[[#This Row],[Close Price]]/Table2[[#This Row],[Day Low]])-1</f>
        <v>2.8461742123377931E-3</v>
      </c>
      <c r="AD189" s="1">
        <f>(Table2[[#This Row],[Day High]]/Table2[[#This Row],[Close Price]])-1</f>
        <v>4.0129364398389766E-2</v>
      </c>
      <c r="AE189" s="1">
        <f>(Table2[[#This Row],[Close Price]]/Table2[[#This Row],[Current Week Low]])-1</f>
        <v>8.3189138826034181E-3</v>
      </c>
      <c r="AF189" s="1">
        <f>(Table2[[#This Row],[Current Week High]]/Table2[[#This Row],[Close Price]])-1</f>
        <v>4.2109431720678714E-2</v>
      </c>
      <c r="AG189" s="1">
        <f>(Table2[[#This Row],[Close Price]]/Table2[[#This Row],[Current Month Low]])-1</f>
        <v>8.3189138826034181E-3</v>
      </c>
      <c r="AH189" s="1">
        <f>(Table2[[#This Row],[Current Month High]]/Table2[[#This Row],[Close Price]])-1</f>
        <v>4.8115635931621714E-2</v>
      </c>
      <c r="AI189">
        <v>29.364398389545201</v>
      </c>
      <c r="AJ189">
        <v>132.69851021348401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0.02</v>
      </c>
      <c r="AM189" t="s">
        <v>3180</v>
      </c>
      <c r="AN189">
        <v>-6.18</v>
      </c>
      <c r="AO189" t="s">
        <v>3179</v>
      </c>
      <c r="AP189">
        <v>0.190960268102116</v>
      </c>
      <c r="AQ189">
        <f>(Table2[[#This Row],[Sharpe Ratio]]-AVERAGE(Table2[Sharpe Ratio]))/_xlfn.STDEV.P(Table2[Sharpe Ratio])</f>
        <v>1.5510020609668627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61</v>
      </c>
      <c r="AT189">
        <f>_xlfn.RANK.AVG(Table2[[#This Row],[6M Return vs Nifty Z-Score]],Table2[6M Return vs Nifty Z-Score])</f>
        <v>590</v>
      </c>
      <c r="AU189">
        <f>_xlfn.RANK.AVG(Table2[[#This Row],[Sharpe Ratio Z-Score]],Table2[Sharpe Ratio Z-Score])</f>
        <v>38</v>
      </c>
      <c r="AV189">
        <f>(Table2[[#This Row],[Rank 1Y]]+Table2[[#This Row],[Rank 6M]]+Table2[[#This Row],[Rank Sharpe]])/3</f>
        <v>229.66666666666666</v>
      </c>
    </row>
    <row r="190" spans="1:48" x14ac:dyDescent="0.3">
      <c r="A190" t="s">
        <v>1072</v>
      </c>
      <c r="B190" t="s">
        <v>1073</v>
      </c>
      <c r="C190" t="s">
        <v>3136</v>
      </c>
      <c r="D190" t="s">
        <v>987</v>
      </c>
      <c r="E190">
        <v>12313.765168575001</v>
      </c>
      <c r="F190">
        <v>610.35</v>
      </c>
      <c r="G190">
        <v>16.0150895062093</v>
      </c>
      <c r="H190">
        <f>(Table2[[#This Row],[1Y Return vs Nifty]]-AVERAGE(Table2[1Y Return vs Nifty]))/_xlfn.STDEV.P(Table2[1Y Return vs Nifty])</f>
        <v>-7.6008737722183653E-2</v>
      </c>
      <c r="I190">
        <v>-4.8886767774678397</v>
      </c>
      <c r="J190">
        <f>(Table2[[#This Row],[1M Return vs Nifty]]-AVERAGE(Table2[1M Return vs Nifty]))/_xlfn.STDEV.P(Table2[1M Return vs Nifty])</f>
        <v>-0.42720369518986273</v>
      </c>
      <c r="K190">
        <v>50.534969247648498</v>
      </c>
      <c r="L190">
        <f>(Table2[[#This Row],[6M Return vs Nifty]]-AVERAGE(Table2[6M Return vs Nifty]))/_xlfn.STDEV.P(Table2[6M Return vs Nifty])</f>
        <v>1.5247693159722782</v>
      </c>
      <c r="M190">
        <v>-2.3181804342598098</v>
      </c>
      <c r="N190">
        <f>(Table2[[#This Row],[1W Return vs Nifty]]-AVERAGE(Table2[1W Return vs Nifty]))/_xlfn.STDEV.P(Table2[1W Return vs Nifty])</f>
        <v>-1.283715035807808</v>
      </c>
      <c r="O190">
        <v>626.89</v>
      </c>
      <c r="P190">
        <v>603.23456329316696</v>
      </c>
      <c r="Q190">
        <v>498.84276953259899</v>
      </c>
      <c r="R190">
        <v>39.742819643511098</v>
      </c>
      <c r="S190" s="1">
        <f>(Table2[[#This Row],[Close Price]]-Table2[[#This Row],[20D EMA]])/Table2[[#This Row],[20D EMA]]</f>
        <v>-2.6384214136451315E-2</v>
      </c>
      <c r="T190" s="1">
        <f>(Table2[[#This Row],[Close Price]]-Table2[[#This Row],[50D EMA]])/Table2[[#This Row],[50D EMA]]</f>
        <v>1.1795472507391826E-2</v>
      </c>
      <c r="U190" s="1">
        <f>(Table2[[#This Row],[Close Price]]-Table2[[#This Row],[200D EMA]])/Table2[[#This Row],[200D EMA]]</f>
        <v>0.22353181659198954</v>
      </c>
      <c r="V190">
        <v>0.42735315350916397</v>
      </c>
      <c r="W190">
        <v>601.54999999999995</v>
      </c>
      <c r="X190">
        <v>624.9</v>
      </c>
      <c r="Y190">
        <v>601.54999999999995</v>
      </c>
      <c r="Z190">
        <v>625.79999999999995</v>
      </c>
      <c r="AA190">
        <v>601.54999999999995</v>
      </c>
      <c r="AB190">
        <v>633.54999999999995</v>
      </c>
      <c r="AC190" s="1">
        <f>(Table2[[#This Row],[Close Price]]/Table2[[#This Row],[Day Low]])-1</f>
        <v>1.4628875405203301E-2</v>
      </c>
      <c r="AD190" s="1">
        <f>(Table2[[#This Row],[Day High]]/Table2[[#This Row],[Close Price]])-1</f>
        <v>2.3838781027279321E-2</v>
      </c>
      <c r="AE190" s="1">
        <f>(Table2[[#This Row],[Close Price]]/Table2[[#This Row],[Current Week Low]])-1</f>
        <v>1.4628875405203301E-2</v>
      </c>
      <c r="AF190" s="1">
        <f>(Table2[[#This Row],[Current Week High]]/Table2[[#This Row],[Close Price]])-1</f>
        <v>2.5313344802162518E-2</v>
      </c>
      <c r="AG190" s="1">
        <f>(Table2[[#This Row],[Close Price]]/Table2[[#This Row],[Current Month Low]])-1</f>
        <v>1.4628875405203301E-2</v>
      </c>
      <c r="AH190" s="1">
        <f>(Table2[[#This Row],[Current Month High]]/Table2[[#This Row],[Close Price]])-1</f>
        <v>3.8010977308101879E-2</v>
      </c>
      <c r="AI190">
        <v>13.344802162693499</v>
      </c>
      <c r="AJ190">
        <v>77.685589519650605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0.22</v>
      </c>
      <c r="AM190" t="s">
        <v>3180</v>
      </c>
      <c r="AN190">
        <v>-4.37</v>
      </c>
      <c r="AO190" t="s">
        <v>3179</v>
      </c>
      <c r="AP190">
        <v>6.7729268186544997E-2</v>
      </c>
      <c r="AQ190">
        <f>(Table2[[#This Row],[Sharpe Ratio]]-AVERAGE(Table2[Sharpe Ratio]))/_xlfn.STDEV.P(Table2[Sharpe Ratio])</f>
        <v>7.6231104314915019E-2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-0.18592704843266117</v>
      </c>
      <c r="AS190">
        <f>_xlfn.RANK.AVG(Table2[[#This Row],[1Y Return vs Nifty Z-Score]],Table2[1Y Return vs Nifty Z-Score])</f>
        <v>316</v>
      </c>
      <c r="AT190">
        <f>_xlfn.RANK.AVG(Table2[[#This Row],[6M Return vs Nifty Z-Score]],Table2[6M Return vs Nifty Z-Score])</f>
        <v>54</v>
      </c>
      <c r="AU190">
        <f>_xlfn.RANK.AVG(Table2[[#This Row],[Sharpe Ratio Z-Score]],Table2[Sharpe Ratio Z-Score])</f>
        <v>320</v>
      </c>
      <c r="AV190">
        <f>(Table2[[#This Row],[Rank 1Y]]+Table2[[#This Row],[Rank 6M]]+Table2[[#This Row],[Rank Sharpe]])/3</f>
        <v>230</v>
      </c>
    </row>
    <row r="191" spans="1:48" x14ac:dyDescent="0.3">
      <c r="A191" t="s">
        <v>1880</v>
      </c>
      <c r="B191" t="s">
        <v>1881</v>
      </c>
      <c r="C191" t="s">
        <v>3144</v>
      </c>
      <c r="D191" t="s">
        <v>46</v>
      </c>
      <c r="E191">
        <v>3994.3187807999998</v>
      </c>
      <c r="F191">
        <v>2356.8000000000002</v>
      </c>
      <c r="G191">
        <v>9.0918800635352497</v>
      </c>
      <c r="H191">
        <f>(Table2[[#This Row],[1Y Return vs Nifty]]-AVERAGE(Table2[1Y Return vs Nifty]))/_xlfn.STDEV.P(Table2[1Y Return vs Nifty])</f>
        <v>-0.2005835923839987</v>
      </c>
      <c r="I191">
        <v>9.5005759441119206</v>
      </c>
      <c r="J191">
        <f>(Table2[[#This Row],[1M Return vs Nifty]]-AVERAGE(Table2[1M Return vs Nifty]))/_xlfn.STDEV.P(Table2[1M Return vs Nifty])</f>
        <v>1.1671572819438736</v>
      </c>
      <c r="K191">
        <v>42.8880124484809</v>
      </c>
      <c r="L191">
        <f>(Table2[[#This Row],[6M Return vs Nifty]]-AVERAGE(Table2[6M Return vs Nifty]))/_xlfn.STDEV.P(Table2[6M Return vs Nifty])</f>
        <v>1.2633587422654891</v>
      </c>
      <c r="M191">
        <v>2.7169352398756299</v>
      </c>
      <c r="N191">
        <f>(Table2[[#This Row],[1W Return vs Nifty]]-AVERAGE(Table2[1W Return vs Nifty]))/_xlfn.STDEV.P(Table2[1W Return vs Nifty])</f>
        <v>-0.11850849949492215</v>
      </c>
      <c r="O191">
        <v>2266.0300000000002</v>
      </c>
      <c r="P191">
        <v>2167.6449757356399</v>
      </c>
      <c r="Q191">
        <v>1896.32737762028</v>
      </c>
      <c r="R191">
        <v>60.421726948859302</v>
      </c>
      <c r="S191" s="1">
        <f>(Table2[[#This Row],[Close Price]]-Table2[[#This Row],[20D EMA]])/Table2[[#This Row],[20D EMA]]</f>
        <v>4.0056839494622742E-2</v>
      </c>
      <c r="T191" s="1">
        <f>(Table2[[#This Row],[Close Price]]-Table2[[#This Row],[50D EMA]])/Table2[[#This Row],[50D EMA]]</f>
        <v>8.7262917305065676E-2</v>
      </c>
      <c r="U191" s="1">
        <f>(Table2[[#This Row],[Close Price]]-Table2[[#This Row],[200D EMA]])/Table2[[#This Row],[200D EMA]]</f>
        <v>0.24282337945126956</v>
      </c>
      <c r="V191">
        <v>0.788391561070101</v>
      </c>
      <c r="W191">
        <v>2280.5500000000002</v>
      </c>
      <c r="X191">
        <v>2412</v>
      </c>
      <c r="Y191">
        <v>2260.1999999999998</v>
      </c>
      <c r="Z191">
        <v>2412</v>
      </c>
      <c r="AA191">
        <v>2260.1999999999998</v>
      </c>
      <c r="AB191">
        <v>2412</v>
      </c>
      <c r="AC191" s="1">
        <f>(Table2[[#This Row],[Close Price]]/Table2[[#This Row],[Day Low]])-1</f>
        <v>3.3434917015632282E-2</v>
      </c>
      <c r="AD191" s="1">
        <f>(Table2[[#This Row],[Day High]]/Table2[[#This Row],[Close Price]])-1</f>
        <v>2.3421588594704668E-2</v>
      </c>
      <c r="AE191" s="1">
        <f>(Table2[[#This Row],[Close Price]]/Table2[[#This Row],[Current Week Low]])-1</f>
        <v>4.2739580568091462E-2</v>
      </c>
      <c r="AF191" s="1">
        <f>(Table2[[#This Row],[Current Week High]]/Table2[[#This Row],[Close Price]])-1</f>
        <v>2.3421588594704668E-2</v>
      </c>
      <c r="AG191" s="1">
        <f>(Table2[[#This Row],[Close Price]]/Table2[[#This Row],[Current Month Low]])-1</f>
        <v>4.2739580568091462E-2</v>
      </c>
      <c r="AH191" s="1">
        <f>(Table2[[#This Row],[Current Month High]]/Table2[[#This Row],[Close Price]])-1</f>
        <v>2.3421588594704668E-2</v>
      </c>
      <c r="AI191">
        <v>16.047182620502301</v>
      </c>
      <c r="AJ191">
        <v>66.676096181046603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0.28000000000000003</v>
      </c>
      <c r="AM191" t="s">
        <v>3180</v>
      </c>
      <c r="AN191">
        <v>-0.15</v>
      </c>
      <c r="AO191" t="s">
        <v>3179</v>
      </c>
      <c r="AP191">
        <v>8.7417215010277993E-2</v>
      </c>
      <c r="AQ191">
        <f>(Table2[[#This Row],[Sharpe Ratio]]-AVERAGE(Table2[Sharpe Ratio]))/_xlfn.STDEV.P(Table2[Sharpe Ratio])</f>
        <v>0.31184724142036913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2.4232711737508108</v>
      </c>
      <c r="AS191">
        <f>_xlfn.RANK.AVG(Table2[[#This Row],[1Y Return vs Nifty Z-Score]],Table2[1Y Return vs Nifty Z-Score])</f>
        <v>359</v>
      </c>
      <c r="AT191">
        <f>_xlfn.RANK.AVG(Table2[[#This Row],[6M Return vs Nifty Z-Score]],Table2[6M Return vs Nifty Z-Score])</f>
        <v>72</v>
      </c>
      <c r="AU191">
        <f>_xlfn.RANK.AVG(Table2[[#This Row],[Sharpe Ratio Z-Score]],Table2[Sharpe Ratio Z-Score])</f>
        <v>263</v>
      </c>
      <c r="AV191">
        <f>(Table2[[#This Row],[Rank 1Y]]+Table2[[#This Row],[Rank 6M]]+Table2[[#This Row],[Rank Sharpe]])/3</f>
        <v>231.33333333333334</v>
      </c>
    </row>
    <row r="192" spans="1:48" x14ac:dyDescent="0.3">
      <c r="A192" t="s">
        <v>490</v>
      </c>
      <c r="B192" t="s">
        <v>491</v>
      </c>
      <c r="C192" t="s">
        <v>3138</v>
      </c>
      <c r="D192" t="s">
        <v>51</v>
      </c>
      <c r="E192">
        <v>43949.854430790001</v>
      </c>
      <c r="F192">
        <v>2594.35</v>
      </c>
      <c r="G192">
        <v>55.354360810602202</v>
      </c>
      <c r="H192">
        <f>(Table2[[#This Row],[1Y Return vs Nifty]]-AVERAGE(Table2[1Y Return vs Nifty]))/_xlfn.STDEV.P(Table2[1Y Return vs Nifty])</f>
        <v>0.63185429109781344</v>
      </c>
      <c r="I192">
        <v>-1.65712743149084</v>
      </c>
      <c r="J192">
        <f>(Table2[[#This Row],[1M Return vs Nifty]]-AVERAGE(Table2[1M Return vs Nifty]))/_xlfn.STDEV.P(Table2[1M Return vs Nifty])</f>
        <v>-6.9140891471024243E-2</v>
      </c>
      <c r="K192">
        <v>16.845343255159701</v>
      </c>
      <c r="L192">
        <f>(Table2[[#This Row],[6M Return vs Nifty]]-AVERAGE(Table2[6M Return vs Nifty]))/_xlfn.STDEV.P(Table2[6M Return vs Nifty])</f>
        <v>0.37309229072449457</v>
      </c>
      <c r="M192">
        <v>-0.61231914463627302</v>
      </c>
      <c r="N192">
        <f>(Table2[[#This Row],[1W Return vs Nifty]]-AVERAGE(Table2[1W Return vs Nifty]))/_xlfn.STDEV.P(Table2[1W Return vs Nifty])</f>
        <v>-0.88895136931989349</v>
      </c>
      <c r="O192">
        <v>2668.28</v>
      </c>
      <c r="P192">
        <v>2700.16670817867</v>
      </c>
      <c r="Q192">
        <v>2441.78102543868</v>
      </c>
      <c r="R192">
        <v>38.623636837705298</v>
      </c>
      <c r="S192" s="1">
        <f>(Table2[[#This Row],[Close Price]]-Table2[[#This Row],[20D EMA]])/Table2[[#This Row],[20D EMA]]</f>
        <v>-2.7706987272700122E-2</v>
      </c>
      <c r="T192" s="1">
        <f>(Table2[[#This Row],[Close Price]]-Table2[[#This Row],[50D EMA]])/Table2[[#This Row],[50D EMA]]</f>
        <v>-3.9188953725766841E-2</v>
      </c>
      <c r="U192" s="1">
        <f>(Table2[[#This Row],[Close Price]]-Table2[[#This Row],[200D EMA]])/Table2[[#This Row],[200D EMA]]</f>
        <v>6.2482660390855496E-2</v>
      </c>
      <c r="V192">
        <v>1.0258491812700601</v>
      </c>
      <c r="W192">
        <v>2590</v>
      </c>
      <c r="X192">
        <v>2658.95</v>
      </c>
      <c r="Y192">
        <v>2590</v>
      </c>
      <c r="Z192">
        <v>2733.1</v>
      </c>
      <c r="AA192">
        <v>2590</v>
      </c>
      <c r="AB192">
        <v>2742.95</v>
      </c>
      <c r="AC192" s="1">
        <f>(Table2[[#This Row],[Close Price]]/Table2[[#This Row],[Day Low]])-1</f>
        <v>1.6795366795365751E-3</v>
      </c>
      <c r="AD192" s="1">
        <f>(Table2[[#This Row],[Day High]]/Table2[[#This Row],[Close Price]])-1</f>
        <v>2.490026403530754E-2</v>
      </c>
      <c r="AE192" s="1">
        <f>(Table2[[#This Row],[Close Price]]/Table2[[#This Row],[Current Week Low]])-1</f>
        <v>1.6795366795365751E-3</v>
      </c>
      <c r="AF192" s="1">
        <f>(Table2[[#This Row],[Current Week High]]/Table2[[#This Row],[Close Price]])-1</f>
        <v>5.3481604255401161E-2</v>
      </c>
      <c r="AG192" s="1">
        <f>(Table2[[#This Row],[Close Price]]/Table2[[#This Row],[Current Month Low]])-1</f>
        <v>1.6795366795365751E-3</v>
      </c>
      <c r="AH192" s="1">
        <f>(Table2[[#This Row],[Current Month High]]/Table2[[#This Row],[Close Price]])-1</f>
        <v>5.727831634128E-2</v>
      </c>
      <c r="AI192">
        <v>19.027887524813501</v>
      </c>
      <c r="AJ192">
        <v>84.238184852465906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-0.13</v>
      </c>
      <c r="AM192" t="s">
        <v>3179</v>
      </c>
      <c r="AN192">
        <v>-2.44</v>
      </c>
      <c r="AO192" t="s">
        <v>3179</v>
      </c>
      <c r="AP192">
        <v>5.5880972835745002E-2</v>
      </c>
      <c r="AQ192">
        <f>(Table2[[#This Row],[Sharpe Ratio]]-AVERAGE(Table2[Sharpe Ratio]))/_xlfn.STDEV.P(Table2[Sharpe Ratio])</f>
        <v>-6.5563751534390188E-2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138</v>
      </c>
      <c r="AT192">
        <f>_xlfn.RANK.AVG(Table2[[#This Row],[6M Return vs Nifty Z-Score]],Table2[6M Return vs Nifty Z-Score])</f>
        <v>192</v>
      </c>
      <c r="AU192">
        <f>_xlfn.RANK.AVG(Table2[[#This Row],[Sharpe Ratio Z-Score]],Table2[Sharpe Ratio Z-Score])</f>
        <v>366</v>
      </c>
      <c r="AV192">
        <f>(Table2[[#This Row],[Rank 1Y]]+Table2[[#This Row],[Rank 6M]]+Table2[[#This Row],[Rank Sharpe]])/3</f>
        <v>232</v>
      </c>
    </row>
    <row r="193" spans="1:48" x14ac:dyDescent="0.3">
      <c r="A193" t="s">
        <v>1023</v>
      </c>
      <c r="B193" t="s">
        <v>1024</v>
      </c>
      <c r="C193" t="s">
        <v>3138</v>
      </c>
      <c r="D193" t="s">
        <v>51</v>
      </c>
      <c r="E193">
        <v>13339.9741286399</v>
      </c>
      <c r="F193">
        <v>550.4</v>
      </c>
      <c r="G193">
        <v>31.010615810026302</v>
      </c>
      <c r="H193">
        <f>(Table2[[#This Row],[1Y Return vs Nifty]]-AVERAGE(Table2[1Y Return vs Nifty]))/_xlfn.STDEV.P(Table2[1Y Return vs Nifty])</f>
        <v>0.1938177820940214</v>
      </c>
      <c r="I193">
        <v>-0.49161864727105198</v>
      </c>
      <c r="J193">
        <f>(Table2[[#This Row],[1M Return vs Nifty]]-AVERAGE(Table2[1M Return vs Nifty]))/_xlfn.STDEV.P(Table2[1M Return vs Nifty])</f>
        <v>6.0000055597045777E-2</v>
      </c>
      <c r="K193">
        <v>22.5418921634664</v>
      </c>
      <c r="L193">
        <f>(Table2[[#This Row],[6M Return vs Nifty]]-AVERAGE(Table2[6M Return vs Nifty]))/_xlfn.STDEV.P(Table2[6M Return vs Nifty])</f>
        <v>0.5678283350593254</v>
      </c>
      <c r="M193">
        <v>0.44880917503808099</v>
      </c>
      <c r="N193">
        <f>(Table2[[#This Row],[1W Return vs Nifty]]-AVERAGE(Table2[1W Return vs Nifty]))/_xlfn.STDEV.P(Table2[1W Return vs Nifty])</f>
        <v>-0.64338925437134853</v>
      </c>
      <c r="O193">
        <v>567.49</v>
      </c>
      <c r="P193">
        <v>579.442545222788</v>
      </c>
      <c r="Q193">
        <v>517.00131840300901</v>
      </c>
      <c r="R193">
        <v>39.874149697048999</v>
      </c>
      <c r="S193" s="1">
        <f>(Table2[[#This Row],[Close Price]]-Table2[[#This Row],[20D EMA]])/Table2[[#This Row],[20D EMA]]</f>
        <v>-3.0115068106927049E-2</v>
      </c>
      <c r="T193" s="1">
        <f>(Table2[[#This Row],[Close Price]]-Table2[[#This Row],[50D EMA]])/Table2[[#This Row],[50D EMA]]</f>
        <v>-5.0121527081898251E-2</v>
      </c>
      <c r="U193" s="1">
        <f>(Table2[[#This Row],[Close Price]]-Table2[[#This Row],[200D EMA]])/Table2[[#This Row],[200D EMA]]</f>
        <v>6.4600766783647304E-2</v>
      </c>
      <c r="V193">
        <v>0.43132492718917698</v>
      </c>
      <c r="W193">
        <v>538.9</v>
      </c>
      <c r="X193">
        <v>554.25</v>
      </c>
      <c r="Y193">
        <v>538.9</v>
      </c>
      <c r="Z193">
        <v>572</v>
      </c>
      <c r="AA193">
        <v>538.9</v>
      </c>
      <c r="AB193">
        <v>574</v>
      </c>
      <c r="AC193" s="1">
        <f>(Table2[[#This Row],[Close Price]]/Table2[[#This Row],[Day Low]])-1</f>
        <v>2.1339766190387799E-2</v>
      </c>
      <c r="AD193" s="1">
        <f>(Table2[[#This Row],[Day High]]/Table2[[#This Row],[Close Price]])-1</f>
        <v>6.9949127906976383E-3</v>
      </c>
      <c r="AE193" s="1">
        <f>(Table2[[#This Row],[Close Price]]/Table2[[#This Row],[Current Week Low]])-1</f>
        <v>2.1339766190387799E-2</v>
      </c>
      <c r="AF193" s="1">
        <f>(Table2[[#This Row],[Current Week High]]/Table2[[#This Row],[Close Price]])-1</f>
        <v>3.9244186046511587E-2</v>
      </c>
      <c r="AG193" s="1">
        <f>(Table2[[#This Row],[Close Price]]/Table2[[#This Row],[Current Month Low]])-1</f>
        <v>2.1339766190387799E-2</v>
      </c>
      <c r="AH193" s="1">
        <f>(Table2[[#This Row],[Current Month High]]/Table2[[#This Row],[Close Price]])-1</f>
        <v>4.2877906976744207E-2</v>
      </c>
      <c r="AI193">
        <v>30.995639534883701</v>
      </c>
      <c r="AJ193">
        <v>58.822680709854197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-0.19</v>
      </c>
      <c r="AM193" t="s">
        <v>3179</v>
      </c>
      <c r="AN193">
        <v>-7.84</v>
      </c>
      <c r="AO193" t="s">
        <v>3179</v>
      </c>
      <c r="AP193">
        <v>6.7032262597955999E-2</v>
      </c>
      <c r="AQ193">
        <f>(Table2[[#This Row],[Sharpe Ratio]]-AVERAGE(Table2[Sharpe Ratio]))/_xlfn.STDEV.P(Table2[Sharpe Ratio])</f>
        <v>6.788966750616228E-2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233</v>
      </c>
      <c r="AT193">
        <f>_xlfn.RANK.AVG(Table2[[#This Row],[6M Return vs Nifty Z-Score]],Table2[6M Return vs Nifty Z-Score])</f>
        <v>140</v>
      </c>
      <c r="AU193">
        <f>_xlfn.RANK.AVG(Table2[[#This Row],[Sharpe Ratio Z-Score]],Table2[Sharpe Ratio Z-Score])</f>
        <v>325</v>
      </c>
      <c r="AV193">
        <f>(Table2[[#This Row],[Rank 1Y]]+Table2[[#This Row],[Rank 6M]]+Table2[[#This Row],[Rank Sharpe]])/3</f>
        <v>232.66666666666666</v>
      </c>
    </row>
    <row r="194" spans="1:48" x14ac:dyDescent="0.3">
      <c r="A194" t="s">
        <v>1474</v>
      </c>
      <c r="B194" t="s">
        <v>1475</v>
      </c>
      <c r="C194" t="s">
        <v>3148</v>
      </c>
      <c r="D194" t="s">
        <v>405</v>
      </c>
      <c r="E194">
        <v>7055.4338808599996</v>
      </c>
      <c r="F194">
        <v>1565.15</v>
      </c>
      <c r="G194">
        <v>72.310350024089303</v>
      </c>
      <c r="H194">
        <f>(Table2[[#This Row],[1Y Return vs Nifty]]-AVERAGE(Table2[1Y Return vs Nifty]))/_xlfn.STDEV.P(Table2[1Y Return vs Nifty])</f>
        <v>0.93695699085112305</v>
      </c>
      <c r="I194">
        <v>4.6864347496532703</v>
      </c>
      <c r="J194">
        <f>(Table2[[#This Row],[1M Return vs Nifty]]-AVERAGE(Table2[1M Return vs Nifty]))/_xlfn.STDEV.P(Table2[1M Return vs Nifty])</f>
        <v>0.63373980659813556</v>
      </c>
      <c r="K194">
        <v>4.7975624735675204</v>
      </c>
      <c r="L194">
        <f>(Table2[[#This Row],[6M Return vs Nifty]]-AVERAGE(Table2[6M Return vs Nifty]))/_xlfn.STDEV.P(Table2[6M Return vs Nifty])</f>
        <v>-3.8760079927379343E-2</v>
      </c>
      <c r="M194">
        <v>9.6079258136498105</v>
      </c>
      <c r="N194">
        <f>(Table2[[#This Row],[1W Return vs Nifty]]-AVERAGE(Table2[1W Return vs Nifty]))/_xlfn.STDEV.P(Table2[1W Return vs Nifty])</f>
        <v>1.4761772590623252</v>
      </c>
      <c r="O194">
        <v>1516.76</v>
      </c>
      <c r="P194">
        <v>1551.96943090164</v>
      </c>
      <c r="Q194">
        <v>1424.2478926854201</v>
      </c>
      <c r="R194">
        <v>63.3128815389896</v>
      </c>
      <c r="S194" s="1">
        <f>(Table2[[#This Row],[Close Price]]-Table2[[#This Row],[20D EMA]])/Table2[[#This Row],[20D EMA]]</f>
        <v>3.1903531211266184E-2</v>
      </c>
      <c r="T194" s="1">
        <f>(Table2[[#This Row],[Close Price]]-Table2[[#This Row],[50D EMA]])/Table2[[#This Row],[50D EMA]]</f>
        <v>8.4928020075129233E-3</v>
      </c>
      <c r="U194" s="1">
        <f>(Table2[[#This Row],[Close Price]]-Table2[[#This Row],[200D EMA]])/Table2[[#This Row],[200D EMA]]</f>
        <v>9.8930886988295982E-2</v>
      </c>
      <c r="V194">
        <v>0.39072541664992699</v>
      </c>
      <c r="W194">
        <v>1540.15</v>
      </c>
      <c r="X194">
        <v>1583.95</v>
      </c>
      <c r="Y194">
        <v>1532</v>
      </c>
      <c r="Z194">
        <v>1596</v>
      </c>
      <c r="AA194">
        <v>1532</v>
      </c>
      <c r="AB194">
        <v>1596</v>
      </c>
      <c r="AC194" s="1">
        <f>(Table2[[#This Row],[Close Price]]/Table2[[#This Row],[Day Low]])-1</f>
        <v>1.6232185176768388E-2</v>
      </c>
      <c r="AD194" s="1">
        <f>(Table2[[#This Row],[Day High]]/Table2[[#This Row],[Close Price]])-1</f>
        <v>1.2011628278439712E-2</v>
      </c>
      <c r="AE194" s="1">
        <f>(Table2[[#This Row],[Close Price]]/Table2[[#This Row],[Current Week Low]])-1</f>
        <v>2.1638381201044554E-2</v>
      </c>
      <c r="AF194" s="1">
        <f>(Table2[[#This Row],[Current Week High]]/Table2[[#This Row],[Close Price]])-1</f>
        <v>1.9710570871801281E-2</v>
      </c>
      <c r="AG194" s="1">
        <f>(Table2[[#This Row],[Close Price]]/Table2[[#This Row],[Current Month Low]])-1</f>
        <v>2.1638381201044554E-2</v>
      </c>
      <c r="AH194" s="1">
        <f>(Table2[[#This Row],[Current Month High]]/Table2[[#This Row],[Close Price]])-1</f>
        <v>1.9710570871801281E-2</v>
      </c>
      <c r="AI194">
        <v>23.0425198862728</v>
      </c>
      <c r="AJ194">
        <v>99.674682656120396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-0.09</v>
      </c>
      <c r="AM194" t="s">
        <v>3179</v>
      </c>
      <c r="AN194">
        <v>3.84</v>
      </c>
      <c r="AO194" t="s">
        <v>3180</v>
      </c>
      <c r="AP194">
        <v>8.5770623194369996E-2</v>
      </c>
      <c r="AQ194">
        <f>(Table2[[#This Row],[Sharpe Ratio]]-AVERAGE(Table2[Sharpe Ratio]))/_xlfn.STDEV.P(Table2[Sharpe Ratio])</f>
        <v>0.2921416008816603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106</v>
      </c>
      <c r="AT194">
        <f>_xlfn.RANK.AVG(Table2[[#This Row],[6M Return vs Nifty Z-Score]],Table2[6M Return vs Nifty Z-Score])</f>
        <v>325</v>
      </c>
      <c r="AU194">
        <f>_xlfn.RANK.AVG(Table2[[#This Row],[Sharpe Ratio Z-Score]],Table2[Sharpe Ratio Z-Score])</f>
        <v>268</v>
      </c>
      <c r="AV194">
        <f>(Table2[[#This Row],[Rank 1Y]]+Table2[[#This Row],[Rank 6M]]+Table2[[#This Row],[Rank Sharpe]])/3</f>
        <v>233</v>
      </c>
    </row>
    <row r="195" spans="1:48" x14ac:dyDescent="0.3">
      <c r="A195" t="s">
        <v>1329</v>
      </c>
      <c r="B195" t="s">
        <v>1330</v>
      </c>
      <c r="C195" t="s">
        <v>3152</v>
      </c>
      <c r="D195" t="s">
        <v>1331</v>
      </c>
      <c r="E195">
        <v>8504.9431832499995</v>
      </c>
      <c r="F195">
        <v>691.85</v>
      </c>
      <c r="G195">
        <v>4.2713106894250998</v>
      </c>
      <c r="H195">
        <f>(Table2[[#This Row],[1Y Return vs Nifty]]-AVERAGE(Table2[1Y Return vs Nifty]))/_xlfn.STDEV.P(Table2[1Y Return vs Nifty])</f>
        <v>-0.28732395957055323</v>
      </c>
      <c r="I195">
        <v>8.3810253341460399</v>
      </c>
      <c r="J195">
        <f>(Table2[[#This Row],[1M Return vs Nifty]]-AVERAGE(Table2[1M Return vs Nifty]))/_xlfn.STDEV.P(Table2[1M Return vs Nifty])</f>
        <v>1.0431086020719209</v>
      </c>
      <c r="K195">
        <v>19.191368563757798</v>
      </c>
      <c r="L195">
        <f>(Table2[[#This Row],[6M Return vs Nifty]]-AVERAGE(Table2[6M Return vs Nifty]))/_xlfn.STDEV.P(Table2[6M Return vs Nifty])</f>
        <v>0.45329096817982334</v>
      </c>
      <c r="M195">
        <v>7.4859125398163702</v>
      </c>
      <c r="N195">
        <f>(Table2[[#This Row],[1W Return vs Nifty]]-AVERAGE(Table2[1W Return vs Nifty]))/_xlfn.STDEV.P(Table2[1W Return vs Nifty])</f>
        <v>0.98510934784934434</v>
      </c>
      <c r="O195">
        <v>663.67</v>
      </c>
      <c r="P195">
        <v>656.76487194724905</v>
      </c>
      <c r="Q195">
        <v>600.172140799158</v>
      </c>
      <c r="R195">
        <v>65.840896486905805</v>
      </c>
      <c r="S195" s="1">
        <f>(Table2[[#This Row],[Close Price]]-Table2[[#This Row],[20D EMA]])/Table2[[#This Row],[20D EMA]]</f>
        <v>4.2460861572769695E-2</v>
      </c>
      <c r="T195" s="1">
        <f>(Table2[[#This Row],[Close Price]]-Table2[[#This Row],[50D EMA]])/Table2[[#This Row],[50D EMA]]</f>
        <v>5.3421139819379668E-2</v>
      </c>
      <c r="U195" s="1">
        <f>(Table2[[#This Row],[Close Price]]-Table2[[#This Row],[200D EMA]])/Table2[[#This Row],[200D EMA]]</f>
        <v>0.15275260707497779</v>
      </c>
      <c r="V195">
        <v>0.63565980222655705</v>
      </c>
      <c r="W195">
        <v>671.45</v>
      </c>
      <c r="X195">
        <v>702</v>
      </c>
      <c r="Y195">
        <v>671.45</v>
      </c>
      <c r="Z195">
        <v>702.5</v>
      </c>
      <c r="AA195">
        <v>671.45</v>
      </c>
      <c r="AB195">
        <v>710.05</v>
      </c>
      <c r="AC195" s="1">
        <f>(Table2[[#This Row],[Close Price]]/Table2[[#This Row],[Day Low]])-1</f>
        <v>3.0382009084816364E-2</v>
      </c>
      <c r="AD195" s="1">
        <f>(Table2[[#This Row],[Day High]]/Table2[[#This Row],[Close Price]])-1</f>
        <v>1.4670810146708124E-2</v>
      </c>
      <c r="AE195" s="1">
        <f>(Table2[[#This Row],[Close Price]]/Table2[[#This Row],[Current Week Low]])-1</f>
        <v>3.0382009084816364E-2</v>
      </c>
      <c r="AF195" s="1">
        <f>(Table2[[#This Row],[Current Week High]]/Table2[[#This Row],[Close Price]])-1</f>
        <v>1.5393510153935086E-2</v>
      </c>
      <c r="AG195" s="1">
        <f>(Table2[[#This Row],[Close Price]]/Table2[[#This Row],[Current Month Low]])-1</f>
        <v>3.0382009084816364E-2</v>
      </c>
      <c r="AH195" s="1">
        <f>(Table2[[#This Row],[Current Month High]]/Table2[[#This Row],[Close Price]])-1</f>
        <v>2.6306280263062698E-2</v>
      </c>
      <c r="AI195">
        <v>11.064537110645301</v>
      </c>
      <c r="AJ195">
        <v>70.008600565180004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0.05</v>
      </c>
      <c r="AM195" t="s">
        <v>3180</v>
      </c>
      <c r="AN195">
        <v>2.5</v>
      </c>
      <c r="AO195" t="s">
        <v>3180</v>
      </c>
      <c r="AP195">
        <v>0.14234751756111499</v>
      </c>
      <c r="AQ195">
        <f>(Table2[[#This Row],[Sharpe Ratio]]-AVERAGE(Table2[Sharpe Ratio]))/_xlfn.STDEV.P(Table2[Sharpe Ratio])</f>
        <v>0.96922740467134294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3.1634123632018785</v>
      </c>
      <c r="AS195">
        <f>_xlfn.RANK.AVG(Table2[[#This Row],[1Y Return vs Nifty Z-Score]],Table2[1Y Return vs Nifty Z-Score])</f>
        <v>402</v>
      </c>
      <c r="AT195">
        <f>_xlfn.RANK.AVG(Table2[[#This Row],[6M Return vs Nifty Z-Score]],Table2[6M Return vs Nifty Z-Score])</f>
        <v>180</v>
      </c>
      <c r="AU195">
        <f>_xlfn.RANK.AVG(Table2[[#This Row],[Sharpe Ratio Z-Score]],Table2[Sharpe Ratio Z-Score])</f>
        <v>119</v>
      </c>
      <c r="AV195">
        <f>(Table2[[#This Row],[Rank 1Y]]+Table2[[#This Row],[Rank 6M]]+Table2[[#This Row],[Rank Sharpe]])/3</f>
        <v>233.66666666666666</v>
      </c>
    </row>
    <row r="196" spans="1:48" x14ac:dyDescent="0.3">
      <c r="A196" t="s">
        <v>480</v>
      </c>
      <c r="B196" t="s">
        <v>481</v>
      </c>
      <c r="C196" t="s">
        <v>3134</v>
      </c>
      <c r="D196" t="s">
        <v>214</v>
      </c>
      <c r="E196">
        <v>45456.26953931</v>
      </c>
      <c r="F196">
        <v>717.85</v>
      </c>
      <c r="G196">
        <v>51.885397624316397</v>
      </c>
      <c r="H196">
        <f>(Table2[[#This Row],[1Y Return vs Nifty]]-AVERAGE(Table2[1Y Return vs Nifty]))/_xlfn.STDEV.P(Table2[1Y Return vs Nifty])</f>
        <v>0.56943445701117812</v>
      </c>
      <c r="I196">
        <v>9.0591173032835393</v>
      </c>
      <c r="J196">
        <f>(Table2[[#This Row],[1M Return vs Nifty]]-AVERAGE(Table2[1M Return vs Nifty]))/_xlfn.STDEV.P(Table2[1M Return vs Nifty])</f>
        <v>1.1182426896732338</v>
      </c>
      <c r="K196">
        <v>14.853377677741999</v>
      </c>
      <c r="L196">
        <f>(Table2[[#This Row],[6M Return vs Nifty]]-AVERAGE(Table2[6M Return vs Nifty]))/_xlfn.STDEV.P(Table2[6M Return vs Nifty])</f>
        <v>0.30499711534000445</v>
      </c>
      <c r="M196">
        <v>5.7570745224192397</v>
      </c>
      <c r="N196">
        <f>(Table2[[#This Row],[1W Return vs Nifty]]-AVERAGE(Table2[1W Return vs Nifty]))/_xlfn.STDEV.P(Table2[1W Return vs Nifty])</f>
        <v>0.58502849798024148</v>
      </c>
      <c r="O196">
        <v>690.67</v>
      </c>
      <c r="P196">
        <v>679.50755311233695</v>
      </c>
      <c r="Q196">
        <v>600.20983682392</v>
      </c>
      <c r="R196">
        <v>63.9378679178932</v>
      </c>
      <c r="S196" s="1">
        <f>(Table2[[#This Row],[Close Price]]-Table2[[#This Row],[20D EMA]])/Table2[[#This Row],[20D EMA]]</f>
        <v>3.9353091925232113E-2</v>
      </c>
      <c r="T196" s="1">
        <f>(Table2[[#This Row],[Close Price]]-Table2[[#This Row],[50D EMA]])/Table2[[#This Row],[50D EMA]]</f>
        <v>5.6426814848552914E-2</v>
      </c>
      <c r="U196" s="1">
        <f>(Table2[[#This Row],[Close Price]]-Table2[[#This Row],[200D EMA]])/Table2[[#This Row],[200D EMA]]</f>
        <v>0.19599839249317638</v>
      </c>
      <c r="V196">
        <v>1.1779735908106399</v>
      </c>
      <c r="W196">
        <v>700.25</v>
      </c>
      <c r="X196">
        <v>719.95</v>
      </c>
      <c r="Y196">
        <v>695.35</v>
      </c>
      <c r="Z196">
        <v>719.95</v>
      </c>
      <c r="AA196">
        <v>695.35</v>
      </c>
      <c r="AB196">
        <v>720</v>
      </c>
      <c r="AC196" s="1">
        <f>(Table2[[#This Row],[Close Price]]/Table2[[#This Row],[Day Low]])-1</f>
        <v>2.5133880756872617E-2</v>
      </c>
      <c r="AD196" s="1">
        <f>(Table2[[#This Row],[Day High]]/Table2[[#This Row],[Close Price]])-1</f>
        <v>2.9254022428084614E-3</v>
      </c>
      <c r="AE196" s="1">
        <f>(Table2[[#This Row],[Close Price]]/Table2[[#This Row],[Current Week Low]])-1</f>
        <v>3.2357805421730168E-2</v>
      </c>
      <c r="AF196" s="1">
        <f>(Table2[[#This Row],[Current Week High]]/Table2[[#This Row],[Close Price]])-1</f>
        <v>2.9254022428084614E-3</v>
      </c>
      <c r="AG196" s="1">
        <f>(Table2[[#This Row],[Close Price]]/Table2[[#This Row],[Current Month Low]])-1</f>
        <v>3.2357805421730168E-2</v>
      </c>
      <c r="AH196" s="1">
        <f>(Table2[[#This Row],[Current Month High]]/Table2[[#This Row],[Close Price]])-1</f>
        <v>2.9950546771608799E-3</v>
      </c>
      <c r="AI196">
        <v>4.2836247126837002</v>
      </c>
      <c r="AJ196">
        <v>85.347276013426196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-0.05</v>
      </c>
      <c r="AM196" t="s">
        <v>3179</v>
      </c>
      <c r="AN196">
        <v>2.0499999999999998</v>
      </c>
      <c r="AO196" t="s">
        <v>3180</v>
      </c>
      <c r="AP196">
        <v>6.5031191385530998E-2</v>
      </c>
      <c r="AQ196">
        <f>(Table2[[#This Row],[Sharpe Ratio]]-AVERAGE(Table2[Sharpe Ratio]))/_xlfn.STDEV.P(Table2[Sharpe Ratio])</f>
        <v>4.3941783383672092E-2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2.6216445433883298</v>
      </c>
      <c r="AS196">
        <f>_xlfn.RANK.AVG(Table2[[#This Row],[1Y Return vs Nifty Z-Score]],Table2[1Y Return vs Nifty Z-Score])</f>
        <v>154</v>
      </c>
      <c r="AT196">
        <f>_xlfn.RANK.AVG(Table2[[#This Row],[6M Return vs Nifty Z-Score]],Table2[6M Return vs Nifty Z-Score])</f>
        <v>214</v>
      </c>
      <c r="AU196">
        <f>_xlfn.RANK.AVG(Table2[[#This Row],[Sharpe Ratio Z-Score]],Table2[Sharpe Ratio Z-Score])</f>
        <v>334</v>
      </c>
      <c r="AV196">
        <f>(Table2[[#This Row],[Rank 1Y]]+Table2[[#This Row],[Rank 6M]]+Table2[[#This Row],[Rank Sharpe]])/3</f>
        <v>234</v>
      </c>
    </row>
    <row r="197" spans="1:48" x14ac:dyDescent="0.3">
      <c r="A197" t="s">
        <v>791</v>
      </c>
      <c r="B197" t="s">
        <v>792</v>
      </c>
      <c r="C197" t="s">
        <v>3137</v>
      </c>
      <c r="D197" t="s">
        <v>207</v>
      </c>
      <c r="E197">
        <v>19979.2522344799</v>
      </c>
      <c r="F197">
        <v>1229.9000000000001</v>
      </c>
      <c r="G197">
        <v>73.992210656849906</v>
      </c>
      <c r="H197">
        <f>(Table2[[#This Row],[1Y Return vs Nifty]]-AVERAGE(Table2[1Y Return vs Nifty]))/_xlfn.STDEV.P(Table2[1Y Return vs Nifty])</f>
        <v>0.96722005679220713</v>
      </c>
      <c r="I197">
        <v>-3.7797465353081501</v>
      </c>
      <c r="J197">
        <f>(Table2[[#This Row],[1M Return vs Nifty]]-AVERAGE(Table2[1M Return vs Nifty]))/_xlfn.STDEV.P(Table2[1M Return vs Nifty])</f>
        <v>-0.3043317755236436</v>
      </c>
      <c r="K197">
        <v>-9.3146774369062193</v>
      </c>
      <c r="L197">
        <f>(Table2[[#This Row],[6M Return vs Nifty]]-AVERAGE(Table2[6M Return vs Nifty]))/_xlfn.STDEV.P(Table2[6M Return vs Nifty])</f>
        <v>-0.52118581191089974</v>
      </c>
      <c r="M197">
        <v>4.2323489550346904</v>
      </c>
      <c r="N197">
        <f>(Table2[[#This Row],[1W Return vs Nifty]]-AVERAGE(Table2[1W Return vs Nifty]))/_xlfn.STDEV.P(Table2[1W Return vs Nifty])</f>
        <v>0.23218254325350979</v>
      </c>
      <c r="O197">
        <v>1267.8599999999999</v>
      </c>
      <c r="P197">
        <v>1290.18239166178</v>
      </c>
      <c r="Q197">
        <v>1158.96930917898</v>
      </c>
      <c r="R197">
        <v>40.6856125350564</v>
      </c>
      <c r="S197" s="1">
        <f>(Table2[[#This Row],[Close Price]]-Table2[[#This Row],[20D EMA]])/Table2[[#This Row],[20D EMA]]</f>
        <v>-2.9940214219235414E-2</v>
      </c>
      <c r="T197" s="1">
        <f>(Table2[[#This Row],[Close Price]]-Table2[[#This Row],[50D EMA]])/Table2[[#This Row],[50D EMA]]</f>
        <v>-4.6723929927562427E-2</v>
      </c>
      <c r="U197" s="1">
        <f>(Table2[[#This Row],[Close Price]]-Table2[[#This Row],[200D EMA]])/Table2[[#This Row],[200D EMA]]</f>
        <v>6.1201526441858743E-2</v>
      </c>
      <c r="V197">
        <v>0.72616918258061502</v>
      </c>
      <c r="W197">
        <v>1225.3</v>
      </c>
      <c r="X197">
        <v>1260</v>
      </c>
      <c r="Y197">
        <v>1225.3</v>
      </c>
      <c r="Z197">
        <v>1289.05</v>
      </c>
      <c r="AA197">
        <v>1225.3</v>
      </c>
      <c r="AB197">
        <v>1320</v>
      </c>
      <c r="AC197" s="1">
        <f>(Table2[[#This Row],[Close Price]]/Table2[[#This Row],[Day Low]])-1</f>
        <v>3.7541826491471753E-3</v>
      </c>
      <c r="AD197" s="1">
        <f>(Table2[[#This Row],[Day High]]/Table2[[#This Row],[Close Price]])-1</f>
        <v>2.4473534433693711E-2</v>
      </c>
      <c r="AE197" s="1">
        <f>(Table2[[#This Row],[Close Price]]/Table2[[#This Row],[Current Week Low]])-1</f>
        <v>3.7541826491471753E-3</v>
      </c>
      <c r="AF197" s="1">
        <f>(Table2[[#This Row],[Current Week High]]/Table2[[#This Row],[Close Price]])-1</f>
        <v>4.8093340922026107E-2</v>
      </c>
      <c r="AG197" s="1">
        <f>(Table2[[#This Row],[Close Price]]/Table2[[#This Row],[Current Month Low]])-1</f>
        <v>3.7541826491471753E-3</v>
      </c>
      <c r="AH197" s="1">
        <f>(Table2[[#This Row],[Current Month High]]/Table2[[#This Row],[Close Price]])-1</f>
        <v>7.3257988454345835E-2</v>
      </c>
      <c r="AI197">
        <v>17.814456459874702</v>
      </c>
      <c r="AJ197">
        <v>104.557172557172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0.05</v>
      </c>
      <c r="AM197" t="s">
        <v>3180</v>
      </c>
      <c r="AN197">
        <v>-5</v>
      </c>
      <c r="AO197" t="s">
        <v>3179</v>
      </c>
      <c r="AP197">
        <v>0.15215712089188299</v>
      </c>
      <c r="AQ197">
        <f>(Table2[[#This Row],[Sharpe Ratio]]-AVERAGE(Table2[Sharpe Ratio]))/_xlfn.STDEV.P(Table2[Sharpe Ratio])</f>
        <v>1.0866241481726091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101</v>
      </c>
      <c r="AT197">
        <f>_xlfn.RANK.AVG(Table2[[#This Row],[6M Return vs Nifty Z-Score]],Table2[6M Return vs Nifty Z-Score])</f>
        <v>502</v>
      </c>
      <c r="AU197">
        <f>_xlfn.RANK.AVG(Table2[[#This Row],[Sharpe Ratio Z-Score]],Table2[Sharpe Ratio Z-Score])</f>
        <v>100</v>
      </c>
      <c r="AV197">
        <f>(Table2[[#This Row],[Rank 1Y]]+Table2[[#This Row],[Rank 6M]]+Table2[[#This Row],[Rank Sharpe]])/3</f>
        <v>234.33333333333334</v>
      </c>
    </row>
    <row r="198" spans="1:48" x14ac:dyDescent="0.3">
      <c r="A198" t="s">
        <v>118</v>
      </c>
      <c r="B198" t="s">
        <v>119</v>
      </c>
      <c r="C198" t="s">
        <v>3141</v>
      </c>
      <c r="D198" t="s">
        <v>120</v>
      </c>
      <c r="E198">
        <v>236469.977835</v>
      </c>
      <c r="F198">
        <v>559.65</v>
      </c>
      <c r="G198">
        <v>63.128745669762999</v>
      </c>
      <c r="H198">
        <f>(Table2[[#This Row],[1Y Return vs Nifty]]-AVERAGE(Table2[1Y Return vs Nifty]))/_xlfn.STDEV.P(Table2[1Y Return vs Nifty])</f>
        <v>0.77174502702518077</v>
      </c>
      <c r="I198">
        <v>7.65972572133124</v>
      </c>
      <c r="J198">
        <f>(Table2[[#This Row],[1M Return vs Nifty]]-AVERAGE(Table2[1M Return vs Nifty]))/_xlfn.STDEV.P(Table2[1M Return vs Nifty])</f>
        <v>0.96318701213633651</v>
      </c>
      <c r="K198">
        <v>12.8189758353556</v>
      </c>
      <c r="L198">
        <f>(Table2[[#This Row],[6M Return vs Nifty]]-AVERAGE(Table2[6M Return vs Nifty]))/_xlfn.STDEV.P(Table2[6M Return vs Nifty])</f>
        <v>0.23545125981401691</v>
      </c>
      <c r="M198">
        <v>3.8048912734443001</v>
      </c>
      <c r="N198">
        <f>(Table2[[#This Row],[1W Return vs Nifty]]-AVERAGE(Table2[1W Return vs Nifty]))/_xlfn.STDEV.P(Table2[1W Return vs Nifty])</f>
        <v>0.13326197879760027</v>
      </c>
      <c r="O198">
        <v>532.5</v>
      </c>
      <c r="P198">
        <v>530.339232725697</v>
      </c>
      <c r="Q198">
        <v>498.24457628440302</v>
      </c>
      <c r="R198">
        <v>63.592504284834597</v>
      </c>
      <c r="S198" s="1">
        <f>(Table2[[#This Row],[Close Price]]-Table2[[#This Row],[20D EMA]])/Table2[[#This Row],[20D EMA]]</f>
        <v>5.0985915492957702E-2</v>
      </c>
      <c r="T198" s="1">
        <f>(Table2[[#This Row],[Close Price]]-Table2[[#This Row],[50D EMA]])/Table2[[#This Row],[50D EMA]]</f>
        <v>5.5267959573081671E-2</v>
      </c>
      <c r="U198" s="1">
        <f>(Table2[[#This Row],[Close Price]]-Table2[[#This Row],[200D EMA]])/Table2[[#This Row],[200D EMA]]</f>
        <v>0.12324353668537702</v>
      </c>
      <c r="V198">
        <v>0.97076592494939495</v>
      </c>
      <c r="W198">
        <v>542.79999999999995</v>
      </c>
      <c r="X198">
        <v>565</v>
      </c>
      <c r="Y198">
        <v>523.04999999999995</v>
      </c>
      <c r="Z198">
        <v>565</v>
      </c>
      <c r="AA198">
        <v>523.04999999999995</v>
      </c>
      <c r="AB198">
        <v>565</v>
      </c>
      <c r="AC198" s="1">
        <f>(Table2[[#This Row],[Close Price]]/Table2[[#This Row],[Day Low]])-1</f>
        <v>3.104274134119378E-2</v>
      </c>
      <c r="AD198" s="1">
        <f>(Table2[[#This Row],[Day High]]/Table2[[#This Row],[Close Price]])-1</f>
        <v>9.5595461449120567E-3</v>
      </c>
      <c r="AE198" s="1">
        <f>(Table2[[#This Row],[Close Price]]/Table2[[#This Row],[Current Week Low]])-1</f>
        <v>6.9974189848006851E-2</v>
      </c>
      <c r="AF198" s="1">
        <f>(Table2[[#This Row],[Current Week High]]/Table2[[#This Row],[Close Price]])-1</f>
        <v>9.5595461449120567E-3</v>
      </c>
      <c r="AG198" s="1">
        <f>(Table2[[#This Row],[Close Price]]/Table2[[#This Row],[Current Month Low]])-1</f>
        <v>6.9974189848006851E-2</v>
      </c>
      <c r="AH198" s="1">
        <f>(Table2[[#This Row],[Current Month High]]/Table2[[#This Row],[Close Price]])-1</f>
        <v>9.5595461449120567E-3</v>
      </c>
      <c r="AI198">
        <v>44.3223443223443</v>
      </c>
      <c r="AJ198">
        <v>96.644413211524906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0.09</v>
      </c>
      <c r="AM198" t="s">
        <v>3180</v>
      </c>
      <c r="AN198">
        <v>10.49</v>
      </c>
      <c r="AO198" t="s">
        <v>3180</v>
      </c>
      <c r="AP198">
        <v>5.8025578405688998E-2</v>
      </c>
      <c r="AQ198">
        <f>(Table2[[#This Row],[Sharpe Ratio]]-AVERAGE(Table2[Sharpe Ratio]))/_xlfn.STDEV.P(Table2[Sharpe Ratio])</f>
        <v>-3.9898115369834793E-2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2.0637471624032995</v>
      </c>
      <c r="AS198">
        <f>_xlfn.RANK.AVG(Table2[[#This Row],[1Y Return vs Nifty Z-Score]],Table2[1Y Return vs Nifty Z-Score])</f>
        <v>120</v>
      </c>
      <c r="AT198">
        <f>_xlfn.RANK.AVG(Table2[[#This Row],[6M Return vs Nifty Z-Score]],Table2[6M Return vs Nifty Z-Score])</f>
        <v>229</v>
      </c>
      <c r="AU198">
        <f>_xlfn.RANK.AVG(Table2[[#This Row],[Sharpe Ratio Z-Score]],Table2[Sharpe Ratio Z-Score])</f>
        <v>358</v>
      </c>
      <c r="AV198">
        <f>(Table2[[#This Row],[Rank 1Y]]+Table2[[#This Row],[Rank 6M]]+Table2[[#This Row],[Rank Sharpe]])/3</f>
        <v>235.66666666666666</v>
      </c>
    </row>
    <row r="199" spans="1:48" x14ac:dyDescent="0.3">
      <c r="A199" t="s">
        <v>1332</v>
      </c>
      <c r="B199" t="s">
        <v>1333</v>
      </c>
      <c r="C199" t="s">
        <v>3143</v>
      </c>
      <c r="D199" t="s">
        <v>274</v>
      </c>
      <c r="E199">
        <v>8481.4434935999998</v>
      </c>
      <c r="F199">
        <v>519.75</v>
      </c>
      <c r="G199">
        <v>13.432895528515401</v>
      </c>
      <c r="H199">
        <f>(Table2[[#This Row],[1Y Return vs Nifty]]-AVERAGE(Table2[1Y Return vs Nifty]))/_xlfn.STDEV.P(Table2[1Y Return vs Nifty])</f>
        <v>-0.12247222292271023</v>
      </c>
      <c r="I199">
        <v>-6.3527846471328999</v>
      </c>
      <c r="J199">
        <f>(Table2[[#This Row],[1M Return vs Nifty]]-AVERAGE(Table2[1M Return vs Nifty]))/_xlfn.STDEV.P(Table2[1M Return vs Nifty])</f>
        <v>-0.58943008031739419</v>
      </c>
      <c r="K199">
        <v>19.441222266274799</v>
      </c>
      <c r="L199">
        <f>(Table2[[#This Row],[6M Return vs Nifty]]-AVERAGE(Table2[6M Return vs Nifty]))/_xlfn.STDEV.P(Table2[6M Return vs Nifty])</f>
        <v>0.46183219594311403</v>
      </c>
      <c r="M199">
        <v>9.1127613056507393</v>
      </c>
      <c r="N199">
        <f>(Table2[[#This Row],[1W Return vs Nifty]]-AVERAGE(Table2[1W Return vs Nifty]))/_xlfn.STDEV.P(Table2[1W Return vs Nifty])</f>
        <v>1.361588248876429</v>
      </c>
      <c r="O199">
        <v>553.37</v>
      </c>
      <c r="P199">
        <v>557.68678665728305</v>
      </c>
      <c r="Q199">
        <v>491.92536009108397</v>
      </c>
      <c r="R199">
        <v>35.149198554762698</v>
      </c>
      <c r="S199" s="1">
        <f>(Table2[[#This Row],[Close Price]]-Table2[[#This Row],[20D EMA]])/Table2[[#This Row],[20D EMA]]</f>
        <v>-6.0755010210166806E-2</v>
      </c>
      <c r="T199" s="1">
        <f>(Table2[[#This Row],[Close Price]]-Table2[[#This Row],[50D EMA]])/Table2[[#This Row],[50D EMA]]</f>
        <v>-6.8025256407224968E-2</v>
      </c>
      <c r="U199" s="1">
        <f>(Table2[[#This Row],[Close Price]]-Table2[[#This Row],[200D EMA]])/Table2[[#This Row],[200D EMA]]</f>
        <v>5.6562727125440471E-2</v>
      </c>
      <c r="V199">
        <v>1.30341734987349</v>
      </c>
      <c r="W199">
        <v>515.6</v>
      </c>
      <c r="X199">
        <v>544.5</v>
      </c>
      <c r="Y199">
        <v>515.6</v>
      </c>
      <c r="Z199">
        <v>547.75</v>
      </c>
      <c r="AA199">
        <v>515.6</v>
      </c>
      <c r="AB199">
        <v>547.9</v>
      </c>
      <c r="AC199" s="1">
        <f>(Table2[[#This Row],[Close Price]]/Table2[[#This Row],[Day Low]])-1</f>
        <v>8.0488750969742728E-3</v>
      </c>
      <c r="AD199" s="1">
        <f>(Table2[[#This Row],[Day High]]/Table2[[#This Row],[Close Price]])-1</f>
        <v>4.7619047619047672E-2</v>
      </c>
      <c r="AE199" s="1">
        <f>(Table2[[#This Row],[Close Price]]/Table2[[#This Row],[Current Week Low]])-1</f>
        <v>8.0488750969742728E-3</v>
      </c>
      <c r="AF199" s="1">
        <f>(Table2[[#This Row],[Current Week High]]/Table2[[#This Row],[Close Price]])-1</f>
        <v>5.3872053872053849E-2</v>
      </c>
      <c r="AG199" s="1">
        <f>(Table2[[#This Row],[Close Price]]/Table2[[#This Row],[Current Month Low]])-1</f>
        <v>8.0488750969742728E-3</v>
      </c>
      <c r="AH199" s="1">
        <f>(Table2[[#This Row],[Current Month High]]/Table2[[#This Row],[Close Price]])-1</f>
        <v>5.4160654160654076E-2</v>
      </c>
      <c r="AI199">
        <v>18.614718614718601</v>
      </c>
      <c r="AJ199">
        <v>46.367220501267198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-7.0000000000000007E-2</v>
      </c>
      <c r="AM199" t="s">
        <v>3179</v>
      </c>
      <c r="AN199">
        <v>-11.52</v>
      </c>
      <c r="AO199" t="s">
        <v>3179</v>
      </c>
      <c r="AP199">
        <v>0.10948069487029601</v>
      </c>
      <c r="AQ199">
        <f>(Table2[[#This Row],[Sharpe Ratio]]-AVERAGE(Table2[Sharpe Ratio]))/_xlfn.STDEV.P(Table2[Sharpe Ratio])</f>
        <v>0.57589264657429007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331</v>
      </c>
      <c r="AT199">
        <f>_xlfn.RANK.AVG(Table2[[#This Row],[6M Return vs Nifty Z-Score]],Table2[6M Return vs Nifty Z-Score])</f>
        <v>178</v>
      </c>
      <c r="AU199">
        <f>_xlfn.RANK.AVG(Table2[[#This Row],[Sharpe Ratio Z-Score]],Table2[Sharpe Ratio Z-Score])</f>
        <v>201</v>
      </c>
      <c r="AV199">
        <f>(Table2[[#This Row],[Rank 1Y]]+Table2[[#This Row],[Rank 6M]]+Table2[[#This Row],[Rank Sharpe]])/3</f>
        <v>236.66666666666666</v>
      </c>
    </row>
    <row r="200" spans="1:48" x14ac:dyDescent="0.3">
      <c r="A200" t="s">
        <v>1033</v>
      </c>
      <c r="B200" t="s">
        <v>1034</v>
      </c>
      <c r="C200" t="s">
        <v>3145</v>
      </c>
      <c r="D200" t="s">
        <v>117</v>
      </c>
      <c r="E200">
        <v>13222.2896891</v>
      </c>
      <c r="F200">
        <v>197.65</v>
      </c>
      <c r="G200">
        <v>36.5640435391688</v>
      </c>
      <c r="H200">
        <f>(Table2[[#This Row],[1Y Return vs Nifty]]-AVERAGE(Table2[1Y Return vs Nifty]))/_xlfn.STDEV.P(Table2[1Y Return vs Nifty])</f>
        <v>0.29374505685888969</v>
      </c>
      <c r="I200">
        <v>1.51297772243118</v>
      </c>
      <c r="J200">
        <f>(Table2[[#This Row],[1M Return vs Nifty]]-AVERAGE(Table2[1M Return vs Nifty]))/_xlfn.STDEV.P(Table2[1M Return vs Nifty])</f>
        <v>0.28211376008178463</v>
      </c>
      <c r="K200">
        <v>1.8864739307646901</v>
      </c>
      <c r="L200">
        <f>(Table2[[#This Row],[6M Return vs Nifty]]-AVERAGE(Table2[6M Return vs Nifty]))/_xlfn.STDEV.P(Table2[6M Return vs Nifty])</f>
        <v>-0.13827539642141073</v>
      </c>
      <c r="M200">
        <v>15.1335223589378</v>
      </c>
      <c r="N200">
        <f>(Table2[[#This Row],[1W Return vs Nifty]]-AVERAGE(Table2[1W Return vs Nifty]))/_xlfn.STDEV.P(Table2[1W Return vs Nifty])</f>
        <v>2.7548889368636482</v>
      </c>
      <c r="O200">
        <v>190.3</v>
      </c>
      <c r="P200">
        <v>193.40837864178701</v>
      </c>
      <c r="Q200">
        <v>181.40804841620999</v>
      </c>
      <c r="R200">
        <v>65.504320829296304</v>
      </c>
      <c r="S200" s="1">
        <f>(Table2[[#This Row],[Close Price]]-Table2[[#This Row],[20D EMA]])/Table2[[#This Row],[20D EMA]]</f>
        <v>3.8623226484498126E-2</v>
      </c>
      <c r="T200" s="1">
        <f>(Table2[[#This Row],[Close Price]]-Table2[[#This Row],[50D EMA]])/Table2[[#This Row],[50D EMA]]</f>
        <v>2.193090799891835E-2</v>
      </c>
      <c r="U200" s="1">
        <f>(Table2[[#This Row],[Close Price]]-Table2[[#This Row],[200D EMA]])/Table2[[#This Row],[200D EMA]]</f>
        <v>8.9532695630601844E-2</v>
      </c>
      <c r="V200">
        <v>0.67566119601878005</v>
      </c>
      <c r="W200">
        <v>194.55</v>
      </c>
      <c r="X200">
        <v>200.9</v>
      </c>
      <c r="Y200">
        <v>192.35</v>
      </c>
      <c r="Z200">
        <v>201.73</v>
      </c>
      <c r="AA200">
        <v>192.35</v>
      </c>
      <c r="AB200">
        <v>201.73</v>
      </c>
      <c r="AC200" s="1">
        <f>(Table2[[#This Row],[Close Price]]/Table2[[#This Row],[Day Low]])-1</f>
        <v>1.5934207144692847E-2</v>
      </c>
      <c r="AD200" s="1">
        <f>(Table2[[#This Row],[Day High]]/Table2[[#This Row],[Close Price]])-1</f>
        <v>1.6443207690361783E-2</v>
      </c>
      <c r="AE200" s="1">
        <f>(Table2[[#This Row],[Close Price]]/Table2[[#This Row],[Current Week Low]])-1</f>
        <v>2.7553938133610734E-2</v>
      </c>
      <c r="AF200" s="1">
        <f>(Table2[[#This Row],[Current Week High]]/Table2[[#This Row],[Close Price]])-1</f>
        <v>2.0642549962053947E-2</v>
      </c>
      <c r="AG200" s="1">
        <f>(Table2[[#This Row],[Close Price]]/Table2[[#This Row],[Current Month Low]])-1</f>
        <v>2.7553938133610734E-2</v>
      </c>
      <c r="AH200" s="1">
        <f>(Table2[[#This Row],[Current Month High]]/Table2[[#This Row],[Close Price]])-1</f>
        <v>2.0642549962053947E-2</v>
      </c>
      <c r="AI200">
        <v>23.850240323804702</v>
      </c>
      <c r="AJ200">
        <v>63.320112378119298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-0.04</v>
      </c>
      <c r="AM200" t="s">
        <v>3179</v>
      </c>
      <c r="AN200">
        <v>6.15</v>
      </c>
      <c r="AO200" t="s">
        <v>3180</v>
      </c>
      <c r="AP200">
        <v>0.132032978281758</v>
      </c>
      <c r="AQ200">
        <f>(Table2[[#This Row],[Sharpe Ratio]]-AVERAGE(Table2[Sharpe Ratio]))/_xlfn.STDEV.P(Table2[Sharpe Ratio])</f>
        <v>0.84578782395818397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212</v>
      </c>
      <c r="AT200">
        <f>_xlfn.RANK.AVG(Table2[[#This Row],[6M Return vs Nifty Z-Score]],Table2[6M Return vs Nifty Z-Score])</f>
        <v>363</v>
      </c>
      <c r="AU200">
        <f>_xlfn.RANK.AVG(Table2[[#This Row],[Sharpe Ratio Z-Score]],Table2[Sharpe Ratio Z-Score])</f>
        <v>138</v>
      </c>
      <c r="AV200">
        <f>(Table2[[#This Row],[Rank 1Y]]+Table2[[#This Row],[Rank 6M]]+Table2[[#This Row],[Rank Sharpe]])/3</f>
        <v>237.66666666666666</v>
      </c>
    </row>
    <row r="201" spans="1:48" x14ac:dyDescent="0.3">
      <c r="A201" t="s">
        <v>1048</v>
      </c>
      <c r="B201" t="s">
        <v>1049</v>
      </c>
      <c r="C201" t="s">
        <v>3138</v>
      </c>
      <c r="D201" t="s">
        <v>51</v>
      </c>
      <c r="E201">
        <v>13012.377280089901</v>
      </c>
      <c r="F201">
        <v>1061.95</v>
      </c>
      <c r="G201">
        <v>45.787387608073203</v>
      </c>
      <c r="H201">
        <f>(Table2[[#This Row],[1Y Return vs Nifty]]-AVERAGE(Table2[1Y Return vs Nifty]))/_xlfn.STDEV.P(Table2[1Y Return vs Nifty])</f>
        <v>0.45970807681280951</v>
      </c>
      <c r="I201">
        <v>-3.4575403095027202</v>
      </c>
      <c r="J201">
        <f>(Table2[[#This Row],[1M Return vs Nifty]]-AVERAGE(Table2[1M Return vs Nifty]))/_xlfn.STDEV.P(Table2[1M Return vs Nifty])</f>
        <v>-0.26863061418096346</v>
      </c>
      <c r="K201">
        <v>20.069209403198101</v>
      </c>
      <c r="L201">
        <f>(Table2[[#This Row],[6M Return vs Nifty]]-AVERAGE(Table2[6M Return vs Nifty]))/_xlfn.STDEV.P(Table2[6M Return vs Nifty])</f>
        <v>0.4832998832931294</v>
      </c>
      <c r="M201">
        <v>9.3620645932702509</v>
      </c>
      <c r="N201">
        <f>(Table2[[#This Row],[1W Return vs Nifty]]-AVERAGE(Table2[1W Return vs Nifty]))/_xlfn.STDEV.P(Table2[1W Return vs Nifty])</f>
        <v>1.419281028756491</v>
      </c>
      <c r="O201">
        <v>1074.27</v>
      </c>
      <c r="P201">
        <v>1078.1279178771499</v>
      </c>
      <c r="Q201">
        <v>929.00625620385097</v>
      </c>
      <c r="R201">
        <v>49.789362362344001</v>
      </c>
      <c r="S201" s="1">
        <f>(Table2[[#This Row],[Close Price]]-Table2[[#This Row],[20D EMA]])/Table2[[#This Row],[20D EMA]]</f>
        <v>-1.1468252860081671E-2</v>
      </c>
      <c r="T201" s="1">
        <f>(Table2[[#This Row],[Close Price]]-Table2[[#This Row],[50D EMA]])/Table2[[#This Row],[50D EMA]]</f>
        <v>-1.5005564375890042E-2</v>
      </c>
      <c r="U201" s="1">
        <f>(Table2[[#This Row],[Close Price]]-Table2[[#This Row],[200D EMA]])/Table2[[#This Row],[200D EMA]]</f>
        <v>0.14310317385739688</v>
      </c>
      <c r="V201">
        <v>0.56605175809170105</v>
      </c>
      <c r="W201">
        <v>1053.2</v>
      </c>
      <c r="X201">
        <v>1104</v>
      </c>
      <c r="Y201">
        <v>1044.6500000000001</v>
      </c>
      <c r="Z201">
        <v>1104</v>
      </c>
      <c r="AA201">
        <v>1012.05</v>
      </c>
      <c r="AB201">
        <v>1104</v>
      </c>
      <c r="AC201" s="1">
        <f>(Table2[[#This Row],[Close Price]]/Table2[[#This Row],[Day Low]])-1</f>
        <v>8.3080136726167986E-3</v>
      </c>
      <c r="AD201" s="1">
        <f>(Table2[[#This Row],[Day High]]/Table2[[#This Row],[Close Price]])-1</f>
        <v>3.9596967842177033E-2</v>
      </c>
      <c r="AE201" s="1">
        <f>(Table2[[#This Row],[Close Price]]/Table2[[#This Row],[Current Week Low]])-1</f>
        <v>1.6560570526013452E-2</v>
      </c>
      <c r="AF201" s="1">
        <f>(Table2[[#This Row],[Current Week High]]/Table2[[#This Row],[Close Price]])-1</f>
        <v>3.9596967842177033E-2</v>
      </c>
      <c r="AG201" s="1">
        <f>(Table2[[#This Row],[Close Price]]/Table2[[#This Row],[Current Month Low]])-1</f>
        <v>4.9305864334766136E-2</v>
      </c>
      <c r="AH201" s="1">
        <f>(Table2[[#This Row],[Current Month High]]/Table2[[#This Row],[Close Price]])-1</f>
        <v>3.9596967842177033E-2</v>
      </c>
      <c r="AI201">
        <v>25.721549978812501</v>
      </c>
      <c r="AJ201">
        <v>72.366498944976399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0.05</v>
      </c>
      <c r="AM201" t="s">
        <v>3180</v>
      </c>
      <c r="AN201">
        <v>-6.02</v>
      </c>
      <c r="AO201" t="s">
        <v>3179</v>
      </c>
      <c r="AP201">
        <v>5.1877501965603999E-2</v>
      </c>
      <c r="AQ201">
        <f>(Table2[[#This Row],[Sharpe Ratio]]-AVERAGE(Table2[Sharpe Ratio]))/_xlfn.STDEV.P(Table2[Sharpe Ratio])</f>
        <v>-0.11347541799113553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172</v>
      </c>
      <c r="AT201">
        <f>_xlfn.RANK.AVG(Table2[[#This Row],[6M Return vs Nifty Z-Score]],Table2[6M Return vs Nifty Z-Score])</f>
        <v>166</v>
      </c>
      <c r="AU201">
        <f>_xlfn.RANK.AVG(Table2[[#This Row],[Sharpe Ratio Z-Score]],Table2[Sharpe Ratio Z-Score])</f>
        <v>375</v>
      </c>
      <c r="AV201">
        <f>(Table2[[#This Row],[Rank 1Y]]+Table2[[#This Row],[Rank 6M]]+Table2[[#This Row],[Rank Sharpe]])/3</f>
        <v>237.66666666666666</v>
      </c>
    </row>
    <row r="202" spans="1:48" x14ac:dyDescent="0.3">
      <c r="A202" t="s">
        <v>320</v>
      </c>
      <c r="B202" t="s">
        <v>321</v>
      </c>
      <c r="C202" t="s">
        <v>3138</v>
      </c>
      <c r="D202" t="s">
        <v>51</v>
      </c>
      <c r="E202">
        <v>81135.082724984997</v>
      </c>
      <c r="F202">
        <v>1396.95</v>
      </c>
      <c r="G202">
        <v>33.960411779067002</v>
      </c>
      <c r="H202">
        <f>(Table2[[#This Row],[1Y Return vs Nifty]]-AVERAGE(Table2[1Y Return vs Nifty]))/_xlfn.STDEV.P(Table2[1Y Return vs Nifty])</f>
        <v>0.24689582446266592</v>
      </c>
      <c r="I202">
        <v>-0.87955534656193102</v>
      </c>
      <c r="J202">
        <f>(Table2[[#This Row],[1M Return vs Nifty]]-AVERAGE(Table2[1M Return vs Nifty]))/_xlfn.STDEV.P(Table2[1M Return vs Nifty])</f>
        <v>1.7015812640505529E-2</v>
      </c>
      <c r="K202">
        <v>12.3651292242577</v>
      </c>
      <c r="L202">
        <f>(Table2[[#This Row],[6M Return vs Nifty]]-AVERAGE(Table2[6M Return vs Nifty]))/_xlfn.STDEV.P(Table2[6M Return vs Nifty])</f>
        <v>0.21993655166307005</v>
      </c>
      <c r="M202">
        <v>-0.88389501923491598</v>
      </c>
      <c r="N202">
        <f>(Table2[[#This Row],[1W Return vs Nifty]]-AVERAGE(Table2[1W Return vs Nifty]))/_xlfn.STDEV.P(Table2[1W Return vs Nifty])</f>
        <v>-0.95179838310603904</v>
      </c>
      <c r="O202">
        <v>1437.45</v>
      </c>
      <c r="P202">
        <v>1454.3445756072599</v>
      </c>
      <c r="Q202">
        <v>1290.6436957010601</v>
      </c>
      <c r="R202">
        <v>28.763204254698099</v>
      </c>
      <c r="S202" s="1">
        <f>(Table2[[#This Row],[Close Price]]-Table2[[#This Row],[20D EMA]])/Table2[[#This Row],[20D EMA]]</f>
        <v>-2.8174893039757905E-2</v>
      </c>
      <c r="T202" s="1">
        <f>(Table2[[#This Row],[Close Price]]-Table2[[#This Row],[50D EMA]])/Table2[[#This Row],[50D EMA]]</f>
        <v>-3.9464220907411043E-2</v>
      </c>
      <c r="U202" s="1">
        <f>(Table2[[#This Row],[Close Price]]-Table2[[#This Row],[200D EMA]])/Table2[[#This Row],[200D EMA]]</f>
        <v>8.2366887664682559E-2</v>
      </c>
      <c r="V202">
        <v>0.53741919197338395</v>
      </c>
      <c r="W202">
        <v>1360.65</v>
      </c>
      <c r="X202">
        <v>1417.3</v>
      </c>
      <c r="Y202">
        <v>1360.65</v>
      </c>
      <c r="Z202">
        <v>1417.3</v>
      </c>
      <c r="AA202">
        <v>1360.65</v>
      </c>
      <c r="AB202">
        <v>1417.3</v>
      </c>
      <c r="AC202" s="1">
        <f>(Table2[[#This Row],[Close Price]]/Table2[[#This Row],[Day Low]])-1</f>
        <v>2.6678425752397761E-2</v>
      </c>
      <c r="AD202" s="1">
        <f>(Table2[[#This Row],[Day High]]/Table2[[#This Row],[Close Price]])-1</f>
        <v>1.456745051719821E-2</v>
      </c>
      <c r="AE202" s="1">
        <f>(Table2[[#This Row],[Close Price]]/Table2[[#This Row],[Current Week Low]])-1</f>
        <v>2.6678425752397761E-2</v>
      </c>
      <c r="AF202" s="1">
        <f>(Table2[[#This Row],[Current Week High]]/Table2[[#This Row],[Close Price]])-1</f>
        <v>1.456745051719821E-2</v>
      </c>
      <c r="AG202" s="1">
        <f>(Table2[[#This Row],[Close Price]]/Table2[[#This Row],[Current Month Low]])-1</f>
        <v>2.6678425752397761E-2</v>
      </c>
      <c r="AH202" s="1">
        <f>(Table2[[#This Row],[Current Month High]]/Table2[[#This Row],[Close Price]])-1</f>
        <v>1.456745051719821E-2</v>
      </c>
      <c r="AI202">
        <v>13.962561294248101</v>
      </c>
      <c r="AJ202">
        <v>63.128393764231902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-0.1</v>
      </c>
      <c r="AM202" t="s">
        <v>3179</v>
      </c>
      <c r="AN202">
        <v>-5.14</v>
      </c>
      <c r="AO202" t="s">
        <v>3179</v>
      </c>
      <c r="AP202">
        <v>8.8520107518556004E-2</v>
      </c>
      <c r="AQ202">
        <f>(Table2[[#This Row],[Sharpe Ratio]]-AVERAGE(Table2[Sharpe Ratio]))/_xlfn.STDEV.P(Table2[Sharpe Ratio])</f>
        <v>0.32504614300058676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223</v>
      </c>
      <c r="AT202">
        <f>_xlfn.RANK.AVG(Table2[[#This Row],[6M Return vs Nifty Z-Score]],Table2[6M Return vs Nifty Z-Score])</f>
        <v>233</v>
      </c>
      <c r="AU202">
        <f>_xlfn.RANK.AVG(Table2[[#This Row],[Sharpe Ratio Z-Score]],Table2[Sharpe Ratio Z-Score])</f>
        <v>260</v>
      </c>
      <c r="AV202">
        <f>(Table2[[#This Row],[Rank 1Y]]+Table2[[#This Row],[Rank 6M]]+Table2[[#This Row],[Rank Sharpe]])/3</f>
        <v>238.66666666666666</v>
      </c>
    </row>
    <row r="203" spans="1:48" x14ac:dyDescent="0.3">
      <c r="A203" t="s">
        <v>554</v>
      </c>
      <c r="B203" t="s">
        <v>555</v>
      </c>
      <c r="C203" t="s">
        <v>3145</v>
      </c>
      <c r="D203" t="s">
        <v>556</v>
      </c>
      <c r="E203">
        <v>35891.405946569997</v>
      </c>
      <c r="F203">
        <v>3975.15</v>
      </c>
      <c r="G203">
        <v>27.386943821040202</v>
      </c>
      <c r="H203">
        <f>(Table2[[#This Row],[1Y Return vs Nifty]]-AVERAGE(Table2[1Y Return vs Nifty]))/_xlfn.STDEV.P(Table2[1Y Return vs Nifty])</f>
        <v>0.12861414856135223</v>
      </c>
      <c r="I203">
        <v>-2.1404582995608799</v>
      </c>
      <c r="J203">
        <f>(Table2[[#This Row],[1M Return vs Nifty]]-AVERAGE(Table2[1M Return vs Nifty]))/_xlfn.STDEV.P(Table2[1M Return vs Nifty])</f>
        <v>-0.12269501898588543</v>
      </c>
      <c r="K203">
        <v>-3.07013368499429</v>
      </c>
      <c r="L203">
        <f>(Table2[[#This Row],[6M Return vs Nifty]]-AVERAGE(Table2[6M Return vs Nifty]))/_xlfn.STDEV.P(Table2[6M Return vs Nifty])</f>
        <v>-0.3077166100315149</v>
      </c>
      <c r="M203">
        <v>7.2415444845758303</v>
      </c>
      <c r="N203">
        <f>(Table2[[#This Row],[1W Return vs Nifty]]-AVERAGE(Table2[1W Return vs Nifty]))/_xlfn.STDEV.P(Table2[1W Return vs Nifty])</f>
        <v>0.92855865990884578</v>
      </c>
      <c r="O203">
        <v>4081.18</v>
      </c>
      <c r="P203">
        <v>4207.7183379038897</v>
      </c>
      <c r="Q203">
        <v>3935.7145043171599</v>
      </c>
      <c r="R203">
        <v>43.436542528052797</v>
      </c>
      <c r="S203" s="1">
        <f>(Table2[[#This Row],[Close Price]]-Table2[[#This Row],[20D EMA]])/Table2[[#This Row],[20D EMA]]</f>
        <v>-2.5980231207640866E-2</v>
      </c>
      <c r="T203" s="1">
        <f>(Table2[[#This Row],[Close Price]]-Table2[[#This Row],[50D EMA]])/Table2[[#This Row],[50D EMA]]</f>
        <v>-5.5271840752474301E-2</v>
      </c>
      <c r="U203" s="1">
        <f>(Table2[[#This Row],[Close Price]]-Table2[[#This Row],[200D EMA]])/Table2[[#This Row],[200D EMA]]</f>
        <v>1.0019907602439815E-2</v>
      </c>
      <c r="V203">
        <v>0.93398052521042796</v>
      </c>
      <c r="W203">
        <v>3885</v>
      </c>
      <c r="X203">
        <v>4074.3</v>
      </c>
      <c r="Y203">
        <v>3885</v>
      </c>
      <c r="Z203">
        <v>4074.3</v>
      </c>
      <c r="AA203">
        <v>3885</v>
      </c>
      <c r="AB203">
        <v>4097.95</v>
      </c>
      <c r="AC203" s="1">
        <f>(Table2[[#This Row],[Close Price]]/Table2[[#This Row],[Day Low]])-1</f>
        <v>2.3204633204633174E-2</v>
      </c>
      <c r="AD203" s="1">
        <f>(Table2[[#This Row],[Day High]]/Table2[[#This Row],[Close Price]])-1</f>
        <v>2.4942455001698116E-2</v>
      </c>
      <c r="AE203" s="1">
        <f>(Table2[[#This Row],[Close Price]]/Table2[[#This Row],[Current Week Low]])-1</f>
        <v>2.3204633204633174E-2</v>
      </c>
      <c r="AF203" s="1">
        <f>(Table2[[#This Row],[Current Week High]]/Table2[[#This Row],[Close Price]])-1</f>
        <v>2.4942455001698116E-2</v>
      </c>
      <c r="AG203" s="1">
        <f>(Table2[[#This Row],[Close Price]]/Table2[[#This Row],[Current Month Low]])-1</f>
        <v>2.3204633204633174E-2</v>
      </c>
      <c r="AH203" s="1">
        <f>(Table2[[#This Row],[Current Month High]]/Table2[[#This Row],[Close Price]])-1</f>
        <v>3.0891916028325861E-2</v>
      </c>
      <c r="AI203">
        <v>26.7801215048488</v>
      </c>
      <c r="AJ203">
        <v>59.965794768611602</v>
      </c>
      <c r="AK203" t="str">
        <f>IF(AND(Table2[[#This Row],[20D EMA]]&gt;Table2[[#This Row],[50D EMA]],Table2[[#This Row],[50D EMA]]&gt;Table2[[#This Row],[200D EMA]]),"Uptrend","Downtrend/NoTrend")</f>
        <v>Downtrend/NoTrend</v>
      </c>
      <c r="AL203">
        <v>-0.06</v>
      </c>
      <c r="AM203" t="s">
        <v>3179</v>
      </c>
      <c r="AN203">
        <v>-2.0299999999999998</v>
      </c>
      <c r="AO203" t="s">
        <v>3179</v>
      </c>
      <c r="AP203">
        <v>0.18599411853290701</v>
      </c>
      <c r="AQ203">
        <f>(Table2[[#This Row],[Sharpe Ratio]]-AVERAGE(Table2[Sharpe Ratio]))/_xlfn.STDEV.P(Table2[Sharpe Ratio])</f>
        <v>1.491569506203233</v>
      </c>
      <c r="AR2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3">
        <f>_xlfn.RANK.AVG(Table2[[#This Row],[1Y Return vs Nifty Z-Score]],Table2[1Y Return vs Nifty Z-Score])</f>
        <v>255</v>
      </c>
      <c r="AT203">
        <f>_xlfn.RANK.AVG(Table2[[#This Row],[6M Return vs Nifty Z-Score]],Table2[6M Return vs Nifty Z-Score])</f>
        <v>422</v>
      </c>
      <c r="AU203">
        <f>_xlfn.RANK.AVG(Table2[[#This Row],[Sharpe Ratio Z-Score]],Table2[Sharpe Ratio Z-Score])</f>
        <v>43</v>
      </c>
      <c r="AV203">
        <f>(Table2[[#This Row],[Rank 1Y]]+Table2[[#This Row],[Rank 6M]]+Table2[[#This Row],[Rank Sharpe]])/3</f>
        <v>240</v>
      </c>
    </row>
    <row r="204" spans="1:48" x14ac:dyDescent="0.3">
      <c r="A204" t="s">
        <v>710</v>
      </c>
      <c r="B204" t="s">
        <v>711</v>
      </c>
      <c r="C204" t="s">
        <v>3134</v>
      </c>
      <c r="D204" t="s">
        <v>399</v>
      </c>
      <c r="E204">
        <v>25211.627337549999</v>
      </c>
      <c r="F204">
        <v>6996.75</v>
      </c>
      <c r="G204">
        <v>123.05781368910399</v>
      </c>
      <c r="H204">
        <f>(Table2[[#This Row],[1Y Return vs Nifty]]-AVERAGE(Table2[1Y Return vs Nifty]))/_xlfn.STDEV.P(Table2[1Y Return vs Nifty])</f>
        <v>1.8500967655281062</v>
      </c>
      <c r="I204">
        <v>19.929637406161302</v>
      </c>
      <c r="J204">
        <f>(Table2[[#This Row],[1M Return vs Nifty]]-AVERAGE(Table2[1M Return vs Nifty]))/_xlfn.STDEV.P(Table2[1M Return vs Nifty])</f>
        <v>2.322720322287454</v>
      </c>
      <c r="K204">
        <v>21.591280900799401</v>
      </c>
      <c r="L204">
        <f>(Table2[[#This Row],[6M Return vs Nifty]]-AVERAGE(Table2[6M Return vs Nifty]))/_xlfn.STDEV.P(Table2[6M Return vs Nifty])</f>
        <v>0.53533176916098457</v>
      </c>
      <c r="M204">
        <v>6.5679743448603896</v>
      </c>
      <c r="N204">
        <f>(Table2[[#This Row],[1W Return vs Nifty]]-AVERAGE(Table2[1W Return vs Nifty]))/_xlfn.STDEV.P(Table2[1W Return vs Nifty])</f>
        <v>0.77268372470263957</v>
      </c>
      <c r="O204">
        <v>6824.42</v>
      </c>
      <c r="P204">
        <v>6592.9976740378897</v>
      </c>
      <c r="Q204">
        <v>5325.0332349853697</v>
      </c>
      <c r="R204">
        <v>60.085072031127901</v>
      </c>
      <c r="S204" s="1">
        <f>(Table2[[#This Row],[Close Price]]-Table2[[#This Row],[20D EMA]])/Table2[[#This Row],[20D EMA]]</f>
        <v>2.5251962804165033E-2</v>
      </c>
      <c r="T204" s="1">
        <f>(Table2[[#This Row],[Close Price]]-Table2[[#This Row],[50D EMA]])/Table2[[#This Row],[50D EMA]]</f>
        <v>6.1239567481119958E-2</v>
      </c>
      <c r="U204" s="1">
        <f>(Table2[[#This Row],[Close Price]]-Table2[[#This Row],[200D EMA]])/Table2[[#This Row],[200D EMA]]</f>
        <v>0.31393546129092342</v>
      </c>
      <c r="V204">
        <v>1.05797002694873</v>
      </c>
      <c r="W204">
        <v>6890</v>
      </c>
      <c r="X204">
        <v>7122.75</v>
      </c>
      <c r="Y204">
        <v>6890</v>
      </c>
      <c r="Z204">
        <v>7174.9</v>
      </c>
      <c r="AA204">
        <v>6890</v>
      </c>
      <c r="AB204">
        <v>7174.9</v>
      </c>
      <c r="AC204" s="1">
        <f>(Table2[[#This Row],[Close Price]]/Table2[[#This Row],[Day Low]])-1</f>
        <v>1.5493468795355625E-2</v>
      </c>
      <c r="AD204" s="1">
        <f>(Table2[[#This Row],[Day High]]/Table2[[#This Row],[Close Price]])-1</f>
        <v>1.8008361024761443E-2</v>
      </c>
      <c r="AE204" s="1">
        <f>(Table2[[#This Row],[Close Price]]/Table2[[#This Row],[Current Week Low]])-1</f>
        <v>1.5493468795355625E-2</v>
      </c>
      <c r="AF204" s="1">
        <f>(Table2[[#This Row],[Current Week High]]/Table2[[#This Row],[Close Price]])-1</f>
        <v>2.5461821560009978E-2</v>
      </c>
      <c r="AG204" s="1">
        <f>(Table2[[#This Row],[Close Price]]/Table2[[#This Row],[Current Month Low]])-1</f>
        <v>1.5493468795355625E-2</v>
      </c>
      <c r="AH204" s="1">
        <f>(Table2[[#This Row],[Current Month High]]/Table2[[#This Row],[Close Price]])-1</f>
        <v>2.5461821560009978E-2</v>
      </c>
      <c r="AI204">
        <v>5.6990745703362196</v>
      </c>
      <c r="AJ204">
        <v>167.18920054226399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0.03</v>
      </c>
      <c r="AM204" t="s">
        <v>3180</v>
      </c>
      <c r="AN204">
        <v>-1.1599999999999999</v>
      </c>
      <c r="AO204" t="s">
        <v>3179</v>
      </c>
      <c r="AQ204">
        <f>(Table2[[#This Row],[Sharpe Ratio]]-AVERAGE(Table2[Sharpe Ratio]))/_xlfn.STDEV.P(Table2[Sharpe Ratio])</f>
        <v>-0.73432109200939777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4.7465114896697864</v>
      </c>
      <c r="AS204">
        <f>_xlfn.RANK.AVG(Table2[[#This Row],[1Y Return vs Nifty Z-Score]],Table2[1Y Return vs Nifty Z-Score])</f>
        <v>38</v>
      </c>
      <c r="AT204">
        <f>_xlfn.RANK.AVG(Table2[[#This Row],[6M Return vs Nifty Z-Score]],Table2[6M Return vs Nifty Z-Score])</f>
        <v>147</v>
      </c>
      <c r="AU204">
        <f>_xlfn.RANK.AVG(Table2[[#This Row],[Sharpe Ratio Z-Score]],Table2[Sharpe Ratio Z-Score])</f>
        <v>537.5</v>
      </c>
      <c r="AV204">
        <f>(Table2[[#This Row],[Rank 1Y]]+Table2[[#This Row],[Rank 6M]]+Table2[[#This Row],[Rank Sharpe]])/3</f>
        <v>240.83333333333334</v>
      </c>
    </row>
    <row r="205" spans="1:48" x14ac:dyDescent="0.3">
      <c r="A205" t="s">
        <v>450</v>
      </c>
      <c r="B205" t="s">
        <v>451</v>
      </c>
      <c r="C205" t="s">
        <v>3134</v>
      </c>
      <c r="D205" t="s">
        <v>24</v>
      </c>
      <c r="E205">
        <v>50104.989135992997</v>
      </c>
      <c r="F205">
        <v>204.27</v>
      </c>
      <c r="G205">
        <v>15.845457180481199</v>
      </c>
      <c r="H205">
        <f>(Table2[[#This Row],[1Y Return vs Nifty]]-AVERAGE(Table2[1Y Return vs Nifty]))/_xlfn.STDEV.P(Table2[1Y Return vs Nifty])</f>
        <v>-7.9061068075396493E-2</v>
      </c>
      <c r="I205">
        <v>8.6106869771944492</v>
      </c>
      <c r="J205">
        <f>(Table2[[#This Row],[1M Return vs Nifty]]-AVERAGE(Table2[1M Return vs Nifty]))/_xlfn.STDEV.P(Table2[1M Return vs Nifty])</f>
        <v>1.0685556192802337</v>
      </c>
      <c r="K205">
        <v>17.052842704396799</v>
      </c>
      <c r="L205">
        <f>(Table2[[#This Row],[6M Return vs Nifty]]-AVERAGE(Table2[6M Return vs Nifty]))/_xlfn.STDEV.P(Table2[6M Return vs Nifty])</f>
        <v>0.38018564190895754</v>
      </c>
      <c r="M205">
        <v>6.8970110912186504</v>
      </c>
      <c r="N205">
        <f>(Table2[[#This Row],[1W Return vs Nifty]]-AVERAGE(Table2[1W Return vs Nifty]))/_xlfn.STDEV.P(Table2[1W Return vs Nifty])</f>
        <v>0.84882810595552949</v>
      </c>
      <c r="O205">
        <v>196.26</v>
      </c>
      <c r="P205">
        <v>193.12008954220599</v>
      </c>
      <c r="Q205">
        <v>177.01165566718501</v>
      </c>
      <c r="R205">
        <v>72.484988390541204</v>
      </c>
      <c r="S205" s="1">
        <f>(Table2[[#This Row],[Close Price]]-Table2[[#This Row],[20D EMA]])/Table2[[#This Row],[20D EMA]]</f>
        <v>4.0813206970345559E-2</v>
      </c>
      <c r="T205" s="1">
        <f>(Table2[[#This Row],[Close Price]]-Table2[[#This Row],[50D EMA]])/Table2[[#This Row],[50D EMA]]</f>
        <v>5.7735632187335087E-2</v>
      </c>
      <c r="U205" s="1">
        <f>(Table2[[#This Row],[Close Price]]-Table2[[#This Row],[200D EMA]])/Table2[[#This Row],[200D EMA]]</f>
        <v>0.15399180483383412</v>
      </c>
      <c r="V205">
        <v>1.4740270736897501</v>
      </c>
      <c r="W205">
        <v>200.2</v>
      </c>
      <c r="X205">
        <v>205.5</v>
      </c>
      <c r="Y205">
        <v>200.2</v>
      </c>
      <c r="Z205">
        <v>207.6</v>
      </c>
      <c r="AA205">
        <v>200.2</v>
      </c>
      <c r="AB205">
        <v>207.6</v>
      </c>
      <c r="AC205" s="1">
        <f>(Table2[[#This Row],[Close Price]]/Table2[[#This Row],[Day Low]])-1</f>
        <v>2.0329670329670479E-2</v>
      </c>
      <c r="AD205" s="1">
        <f>(Table2[[#This Row],[Day High]]/Table2[[#This Row],[Close Price]])-1</f>
        <v>6.0214422088411546E-3</v>
      </c>
      <c r="AE205" s="1">
        <f>(Table2[[#This Row],[Close Price]]/Table2[[#This Row],[Current Week Low]])-1</f>
        <v>2.0329670329670479E-2</v>
      </c>
      <c r="AF205" s="1">
        <f>(Table2[[#This Row],[Current Week High]]/Table2[[#This Row],[Close Price]])-1</f>
        <v>1.6301953297106708E-2</v>
      </c>
      <c r="AG205" s="1">
        <f>(Table2[[#This Row],[Close Price]]/Table2[[#This Row],[Current Month Low]])-1</f>
        <v>2.0329670329670479E-2</v>
      </c>
      <c r="AH205" s="1">
        <f>(Table2[[#This Row],[Current Month High]]/Table2[[#This Row],[Close Price]])-1</f>
        <v>1.6301953297106708E-2</v>
      </c>
      <c r="AI205">
        <v>1.6301953297106699</v>
      </c>
      <c r="AJ205">
        <v>46.5351506456241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-0.03</v>
      </c>
      <c r="AM205" t="s">
        <v>3179</v>
      </c>
      <c r="AN205">
        <v>4.59</v>
      </c>
      <c r="AO205" t="s">
        <v>3180</v>
      </c>
      <c r="AP205">
        <v>0.10496237902128699</v>
      </c>
      <c r="AQ205">
        <f>(Table2[[#This Row],[Sharpe Ratio]]-AVERAGE(Table2[Sharpe Ratio]))/_xlfn.STDEV.P(Table2[Sharpe Ratio])</f>
        <v>0.52181955626694843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2.7403278553362727</v>
      </c>
      <c r="AS205">
        <f>_xlfn.RANK.AVG(Table2[[#This Row],[1Y Return vs Nifty Z-Score]],Table2[1Y Return vs Nifty Z-Score])</f>
        <v>317</v>
      </c>
      <c r="AT205">
        <f>_xlfn.RANK.AVG(Table2[[#This Row],[6M Return vs Nifty Z-Score]],Table2[6M Return vs Nifty Z-Score])</f>
        <v>191</v>
      </c>
      <c r="AU205">
        <f>_xlfn.RANK.AVG(Table2[[#This Row],[Sharpe Ratio Z-Score]],Table2[Sharpe Ratio Z-Score])</f>
        <v>217</v>
      </c>
      <c r="AV205">
        <f>(Table2[[#This Row],[Rank 1Y]]+Table2[[#This Row],[Rank 6M]]+Table2[[#This Row],[Rank Sharpe]])/3</f>
        <v>241.66666666666666</v>
      </c>
    </row>
    <row r="206" spans="1:48" x14ac:dyDescent="0.3">
      <c r="A206" t="s">
        <v>1041</v>
      </c>
      <c r="B206" t="s">
        <v>1042</v>
      </c>
      <c r="C206" t="s">
        <v>3135</v>
      </c>
      <c r="D206" t="s">
        <v>1043</v>
      </c>
      <c r="E206">
        <v>13121.566770195001</v>
      </c>
      <c r="F206">
        <v>408.85</v>
      </c>
      <c r="G206">
        <v>44.054396300595499</v>
      </c>
      <c r="H206">
        <f>(Table2[[#This Row],[1Y Return vs Nifty]]-AVERAGE(Table2[1Y Return vs Nifty]))/_xlfn.STDEV.P(Table2[1Y Return vs Nifty])</f>
        <v>0.42852497567354392</v>
      </c>
      <c r="I206">
        <v>-2.4107464474917299</v>
      </c>
      <c r="J206">
        <f>(Table2[[#This Row],[1M Return vs Nifty]]-AVERAGE(Table2[1M Return vs Nifty]))/_xlfn.STDEV.P(Table2[1M Return vs Nifty])</f>
        <v>-0.15264354265010713</v>
      </c>
      <c r="K206">
        <v>1.3691024140872301</v>
      </c>
      <c r="L206">
        <f>(Table2[[#This Row],[6M Return vs Nifty]]-AVERAGE(Table2[6M Return vs Nifty]))/_xlfn.STDEV.P(Table2[6M Return vs Nifty])</f>
        <v>-0.15596169811582183</v>
      </c>
      <c r="M206">
        <v>1.8274002603249799</v>
      </c>
      <c r="N206">
        <f>(Table2[[#This Row],[1W Return vs Nifty]]-AVERAGE(Table2[1W Return vs Nifty]))/_xlfn.STDEV.P(Table2[1W Return vs Nifty])</f>
        <v>-0.32436116297505935</v>
      </c>
      <c r="O206">
        <v>416.97</v>
      </c>
      <c r="P206">
        <v>435.79499076180099</v>
      </c>
      <c r="Q206">
        <v>411.86966642033201</v>
      </c>
      <c r="R206">
        <v>45.855833490414398</v>
      </c>
      <c r="S206" s="1">
        <f>(Table2[[#This Row],[Close Price]]-Table2[[#This Row],[20D EMA]])/Table2[[#This Row],[20D EMA]]</f>
        <v>-1.9473823056814648E-2</v>
      </c>
      <c r="T206" s="1">
        <f>(Table2[[#This Row],[Close Price]]-Table2[[#This Row],[50D EMA]])/Table2[[#This Row],[50D EMA]]</f>
        <v>-6.1829510051731401E-2</v>
      </c>
      <c r="U206" s="1">
        <f>(Table2[[#This Row],[Close Price]]-Table2[[#This Row],[200D EMA]])/Table2[[#This Row],[200D EMA]]</f>
        <v>-7.3316067351516922E-3</v>
      </c>
      <c r="V206">
        <v>0.74372898045484104</v>
      </c>
      <c r="W206">
        <v>403.4</v>
      </c>
      <c r="X206">
        <v>412</v>
      </c>
      <c r="Y206">
        <v>403.4</v>
      </c>
      <c r="Z206">
        <v>422</v>
      </c>
      <c r="AA206">
        <v>403.4</v>
      </c>
      <c r="AB206">
        <v>424.5</v>
      </c>
      <c r="AC206" s="1">
        <f>(Table2[[#This Row],[Close Price]]/Table2[[#This Row],[Day Low]])-1</f>
        <v>1.3510163609320891E-2</v>
      </c>
      <c r="AD206" s="1">
        <f>(Table2[[#This Row],[Day High]]/Table2[[#This Row],[Close Price]])-1</f>
        <v>7.7045371163018128E-3</v>
      </c>
      <c r="AE206" s="1">
        <f>(Table2[[#This Row],[Close Price]]/Table2[[#This Row],[Current Week Low]])-1</f>
        <v>1.3510163609320891E-2</v>
      </c>
      <c r="AF206" s="1">
        <f>(Table2[[#This Row],[Current Week High]]/Table2[[#This Row],[Close Price]])-1</f>
        <v>3.2163385104561515E-2</v>
      </c>
      <c r="AG206" s="1">
        <f>(Table2[[#This Row],[Close Price]]/Table2[[#This Row],[Current Month Low]])-1</f>
        <v>1.3510163609320891E-2</v>
      </c>
      <c r="AH206" s="1">
        <f>(Table2[[#This Row],[Current Month High]]/Table2[[#This Row],[Close Price]])-1</f>
        <v>3.8278097101626551E-2</v>
      </c>
      <c r="AI206">
        <v>51.106762871468703</v>
      </c>
      <c r="AJ206">
        <v>77.183098591549296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-0.15</v>
      </c>
      <c r="AM206" t="s">
        <v>3179</v>
      </c>
      <c r="AN206">
        <v>-3.52</v>
      </c>
      <c r="AO206" t="s">
        <v>3179</v>
      </c>
      <c r="AP206">
        <v>0.116099311744462</v>
      </c>
      <c r="AQ206">
        <f>(Table2[[#This Row],[Sharpe Ratio]]-AVERAGE(Table2[Sharpe Ratio]))/_xlfn.STDEV.P(Table2[Sharpe Ratio])</f>
        <v>0.65510115698087612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179</v>
      </c>
      <c r="AT206">
        <f>_xlfn.RANK.AVG(Table2[[#This Row],[6M Return vs Nifty Z-Score]],Table2[6M Return vs Nifty Z-Score])</f>
        <v>367</v>
      </c>
      <c r="AU206">
        <f>_xlfn.RANK.AVG(Table2[[#This Row],[Sharpe Ratio Z-Score]],Table2[Sharpe Ratio Z-Score])</f>
        <v>180</v>
      </c>
      <c r="AV206">
        <f>(Table2[[#This Row],[Rank 1Y]]+Table2[[#This Row],[Rank 6M]]+Table2[[#This Row],[Rank Sharpe]])/3</f>
        <v>242</v>
      </c>
    </row>
    <row r="207" spans="1:48" x14ac:dyDescent="0.3">
      <c r="A207" t="s">
        <v>171</v>
      </c>
      <c r="B207" t="s">
        <v>172</v>
      </c>
      <c r="C207" t="s">
        <v>3145</v>
      </c>
      <c r="D207" t="s">
        <v>173</v>
      </c>
      <c r="E207">
        <v>151151.06526187499</v>
      </c>
      <c r="F207">
        <v>7132.85</v>
      </c>
      <c r="G207">
        <v>43.770013646277299</v>
      </c>
      <c r="H207">
        <f>(Table2[[#This Row],[1Y Return vs Nifty]]-AVERAGE(Table2[1Y Return vs Nifty]))/_xlfn.STDEV.P(Table2[1Y Return vs Nifty])</f>
        <v>0.42340785071533266</v>
      </c>
      <c r="I207">
        <v>-3.91528273166703</v>
      </c>
      <c r="J207">
        <f>(Table2[[#This Row],[1M Return vs Nifty]]-AVERAGE(Table2[1M Return vs Nifty]))/_xlfn.STDEV.P(Table2[1M Return vs Nifty])</f>
        <v>-0.3193494853828675</v>
      </c>
      <c r="K207">
        <v>-4.9566618502521802</v>
      </c>
      <c r="L207">
        <f>(Table2[[#This Row],[6M Return vs Nifty]]-AVERAGE(Table2[6M Return vs Nifty]))/_xlfn.STDEV.P(Table2[6M Return vs Nifty])</f>
        <v>-0.372207416367411</v>
      </c>
      <c r="M207">
        <v>1.56826588331143</v>
      </c>
      <c r="N207">
        <f>(Table2[[#This Row],[1W Return vs Nifty]]-AVERAGE(Table2[1W Return vs Nifty]))/_xlfn.STDEV.P(Table2[1W Return vs Nifty])</f>
        <v>-0.38432901464341285</v>
      </c>
      <c r="O207">
        <v>7742.51</v>
      </c>
      <c r="P207">
        <v>7879.0875548676004</v>
      </c>
      <c r="Q207">
        <v>7137.9525257681498</v>
      </c>
      <c r="R207">
        <v>20.014170098151901</v>
      </c>
      <c r="S207" s="1">
        <f>(Table2[[#This Row],[Close Price]]-Table2[[#This Row],[20D EMA]])/Table2[[#This Row],[20D EMA]]</f>
        <v>-7.8741906694340696E-2</v>
      </c>
      <c r="T207" s="1">
        <f>(Table2[[#This Row],[Close Price]]-Table2[[#This Row],[50D EMA]])/Table2[[#This Row],[50D EMA]]</f>
        <v>-9.4711164163493011E-2</v>
      </c>
      <c r="U207" s="1">
        <f>(Table2[[#This Row],[Close Price]]-Table2[[#This Row],[200D EMA]])/Table2[[#This Row],[200D EMA]]</f>
        <v>-7.1484445290568178E-4</v>
      </c>
      <c r="V207">
        <v>1.4965126142118199</v>
      </c>
      <c r="W207">
        <v>6935</v>
      </c>
      <c r="X207">
        <v>7438.5</v>
      </c>
      <c r="Y207">
        <v>6935</v>
      </c>
      <c r="Z207">
        <v>7452</v>
      </c>
      <c r="AA207">
        <v>6935</v>
      </c>
      <c r="AB207">
        <v>7500</v>
      </c>
      <c r="AC207" s="1">
        <f>(Table2[[#This Row],[Close Price]]/Table2[[#This Row],[Day Low]])-1</f>
        <v>2.8529199711607944E-2</v>
      </c>
      <c r="AD207" s="1">
        <f>(Table2[[#This Row],[Day High]]/Table2[[#This Row],[Close Price]])-1</f>
        <v>4.2851034299052904E-2</v>
      </c>
      <c r="AE207" s="1">
        <f>(Table2[[#This Row],[Close Price]]/Table2[[#This Row],[Current Week Low]])-1</f>
        <v>2.8529199711607944E-2</v>
      </c>
      <c r="AF207" s="1">
        <f>(Table2[[#This Row],[Current Week High]]/Table2[[#This Row],[Close Price]])-1</f>
        <v>4.4743685903951391E-2</v>
      </c>
      <c r="AG207" s="1">
        <f>(Table2[[#This Row],[Close Price]]/Table2[[#This Row],[Current Month Low]])-1</f>
        <v>2.8529199711607944E-2</v>
      </c>
      <c r="AH207" s="1">
        <f>(Table2[[#This Row],[Current Month High]]/Table2[[#This Row],[Close Price]])-1</f>
        <v>5.1473113832479322E-2</v>
      </c>
      <c r="AI207">
        <v>28.279018905486499</v>
      </c>
      <c r="AJ207">
        <v>72.236978726486797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-0.04</v>
      </c>
      <c r="AM207" t="s">
        <v>3179</v>
      </c>
      <c r="AN207">
        <v>-18.79</v>
      </c>
      <c r="AO207" t="s">
        <v>3179</v>
      </c>
      <c r="AP207">
        <v>0.14996536136057101</v>
      </c>
      <c r="AQ207">
        <f>(Table2[[#This Row],[Sharpe Ratio]]-AVERAGE(Table2[Sharpe Ratio]))/_xlfn.STDEV.P(Table2[Sharpe Ratio])</f>
        <v>1.0603941954581253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180</v>
      </c>
      <c r="AT207">
        <f>_xlfn.RANK.AVG(Table2[[#This Row],[6M Return vs Nifty Z-Score]],Table2[6M Return vs Nifty Z-Score])</f>
        <v>443</v>
      </c>
      <c r="AU207">
        <f>_xlfn.RANK.AVG(Table2[[#This Row],[Sharpe Ratio Z-Score]],Table2[Sharpe Ratio Z-Score])</f>
        <v>106</v>
      </c>
      <c r="AV207">
        <f>(Table2[[#This Row],[Rank 1Y]]+Table2[[#This Row],[Rank 6M]]+Table2[[#This Row],[Rank Sharpe]])/3</f>
        <v>243</v>
      </c>
    </row>
    <row r="208" spans="1:48" x14ac:dyDescent="0.3">
      <c r="A208" t="s">
        <v>758</v>
      </c>
      <c r="B208" t="s">
        <v>759</v>
      </c>
      <c r="C208" t="s">
        <v>3138</v>
      </c>
      <c r="D208" t="s">
        <v>247</v>
      </c>
      <c r="E208">
        <v>21875.59043425</v>
      </c>
      <c r="F208">
        <v>439.25</v>
      </c>
      <c r="G208">
        <v>5.0332407092718503</v>
      </c>
      <c r="H208">
        <f>(Table2[[#This Row],[1Y Return vs Nifty]]-AVERAGE(Table2[1Y Return vs Nifty]))/_xlfn.STDEV.P(Table2[1Y Return vs Nifty])</f>
        <v>-0.27361394223382196</v>
      </c>
      <c r="I208">
        <v>9.7195287460677608</v>
      </c>
      <c r="J208">
        <f>(Table2[[#This Row],[1M Return vs Nifty]]-AVERAGE(Table2[1M Return vs Nifty]))/_xlfn.STDEV.P(Table2[1M Return vs Nifty])</f>
        <v>1.1914177359109479</v>
      </c>
      <c r="K208">
        <v>19.921548208134901</v>
      </c>
      <c r="L208">
        <f>(Table2[[#This Row],[6M Return vs Nifty]]-AVERAGE(Table2[6M Return vs Nifty]))/_xlfn.STDEV.P(Table2[6M Return vs Nifty])</f>
        <v>0.47825209778453298</v>
      </c>
      <c r="M208">
        <v>1.2761082901928</v>
      </c>
      <c r="N208">
        <f>(Table2[[#This Row],[1W Return vs Nifty]]-AVERAGE(Table2[1W Return vs Nifty]))/_xlfn.STDEV.P(Table2[1W Return vs Nifty])</f>
        <v>-0.4519389682506299</v>
      </c>
      <c r="O208">
        <v>430.79</v>
      </c>
      <c r="P208">
        <v>417.50560864556701</v>
      </c>
      <c r="Q208">
        <v>390.81271871034198</v>
      </c>
      <c r="R208">
        <v>55.901005199433399</v>
      </c>
      <c r="S208" s="1">
        <f>(Table2[[#This Row],[Close Price]]-Table2[[#This Row],[20D EMA]])/Table2[[#This Row],[20D EMA]]</f>
        <v>1.9638338865804635E-2</v>
      </c>
      <c r="T208" s="1">
        <f>(Table2[[#This Row],[Close Price]]-Table2[[#This Row],[50D EMA]])/Table2[[#This Row],[50D EMA]]</f>
        <v>5.2081674842582665E-2</v>
      </c>
      <c r="U208" s="1">
        <f>(Table2[[#This Row],[Close Price]]-Table2[[#This Row],[200D EMA]])/Table2[[#This Row],[200D EMA]]</f>
        <v>0.12393987956558343</v>
      </c>
      <c r="V208">
        <v>2.1380970776751398</v>
      </c>
      <c r="W208">
        <v>427</v>
      </c>
      <c r="X208">
        <v>442</v>
      </c>
      <c r="Y208">
        <v>427</v>
      </c>
      <c r="Z208">
        <v>443.75</v>
      </c>
      <c r="AA208">
        <v>427</v>
      </c>
      <c r="AB208">
        <v>450.6</v>
      </c>
      <c r="AC208" s="1">
        <f>(Table2[[#This Row],[Close Price]]/Table2[[#This Row],[Day Low]])-1</f>
        <v>2.8688524590164022E-2</v>
      </c>
      <c r="AD208" s="1">
        <f>(Table2[[#This Row],[Day High]]/Table2[[#This Row],[Close Price]])-1</f>
        <v>6.2606715993169804E-3</v>
      </c>
      <c r="AE208" s="1">
        <f>(Table2[[#This Row],[Close Price]]/Table2[[#This Row],[Current Week Low]])-1</f>
        <v>2.8688524590164022E-2</v>
      </c>
      <c r="AF208" s="1">
        <f>(Table2[[#This Row],[Current Week High]]/Table2[[#This Row],[Close Price]])-1</f>
        <v>1.0244735344336897E-2</v>
      </c>
      <c r="AG208" s="1">
        <f>(Table2[[#This Row],[Close Price]]/Table2[[#This Row],[Current Month Low]])-1</f>
        <v>2.8688524590164022E-2</v>
      </c>
      <c r="AH208" s="1">
        <f>(Table2[[#This Row],[Current Month High]]/Table2[[#This Row],[Close Price]])-1</f>
        <v>2.5839499146272038E-2</v>
      </c>
      <c r="AI208">
        <v>27.034718269778001</v>
      </c>
      <c r="AJ208">
        <v>41.192542590806802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0.09</v>
      </c>
      <c r="AM208" t="s">
        <v>3180</v>
      </c>
      <c r="AN208">
        <v>3.29</v>
      </c>
      <c r="AO208" t="s">
        <v>3180</v>
      </c>
      <c r="AP208">
        <v>0.121001535828676</v>
      </c>
      <c r="AQ208">
        <f>(Table2[[#This Row],[Sharpe Ratio]]-AVERAGE(Table2[Sharpe Ratio]))/_xlfn.STDEV.P(Table2[Sharpe Ratio])</f>
        <v>0.71376868144591921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1.6578856046569481</v>
      </c>
      <c r="AS208">
        <f>_xlfn.RANK.AVG(Table2[[#This Row],[1Y Return vs Nifty Z-Score]],Table2[1Y Return vs Nifty Z-Score])</f>
        <v>394</v>
      </c>
      <c r="AT208">
        <f>_xlfn.RANK.AVG(Table2[[#This Row],[6M Return vs Nifty Z-Score]],Table2[6M Return vs Nifty Z-Score])</f>
        <v>168</v>
      </c>
      <c r="AU208">
        <f>_xlfn.RANK.AVG(Table2[[#This Row],[Sharpe Ratio Z-Score]],Table2[Sharpe Ratio Z-Score])</f>
        <v>169</v>
      </c>
      <c r="AV208">
        <f>(Table2[[#This Row],[Rank 1Y]]+Table2[[#This Row],[Rank 6M]]+Table2[[#This Row],[Rank Sharpe]])/3</f>
        <v>243.66666666666666</v>
      </c>
    </row>
    <row r="209" spans="1:48" x14ac:dyDescent="0.3">
      <c r="A209" t="s">
        <v>1523</v>
      </c>
      <c r="B209" t="s">
        <v>1524</v>
      </c>
      <c r="C209" t="s">
        <v>3140</v>
      </c>
      <c r="D209" t="s">
        <v>196</v>
      </c>
      <c r="E209">
        <v>6599.7208233000001</v>
      </c>
      <c r="F209">
        <v>451.7</v>
      </c>
      <c r="G209">
        <v>8.4842574284989691</v>
      </c>
      <c r="H209">
        <f>(Table2[[#This Row],[1Y Return vs Nifty]]-AVERAGE(Table2[1Y Return vs Nifty]))/_xlfn.STDEV.P(Table2[1Y Return vs Nifty])</f>
        <v>-0.21151703330842017</v>
      </c>
      <c r="I209">
        <v>-4.5941804401416304</v>
      </c>
      <c r="J209">
        <f>(Table2[[#This Row],[1M Return vs Nifty]]-AVERAGE(Table2[1M Return vs Nifty]))/_xlfn.STDEV.P(Table2[1M Return vs Nifty])</f>
        <v>-0.39457285068203396</v>
      </c>
      <c r="K209">
        <v>12.6748740791814</v>
      </c>
      <c r="L209">
        <f>(Table2[[#This Row],[6M Return vs Nifty]]-AVERAGE(Table2[6M Return vs Nifty]))/_xlfn.STDEV.P(Table2[6M Return vs Nifty])</f>
        <v>0.23052515342385735</v>
      </c>
      <c r="M209">
        <v>4.6966558452640701</v>
      </c>
      <c r="N209">
        <f>(Table2[[#This Row],[1W Return vs Nifty]]-AVERAGE(Table2[1W Return vs Nifty]))/_xlfn.STDEV.P(Table2[1W Return vs Nifty])</f>
        <v>0.33963060569415632</v>
      </c>
      <c r="O209">
        <v>454.61</v>
      </c>
      <c r="P209">
        <v>472.815479024166</v>
      </c>
      <c r="Q209">
        <v>432.446224543928</v>
      </c>
      <c r="R209">
        <v>57.411444195553301</v>
      </c>
      <c r="S209" s="1">
        <f>(Table2[[#This Row],[Close Price]]-Table2[[#This Row],[20D EMA]])/Table2[[#This Row],[20D EMA]]</f>
        <v>-6.401091045071655E-3</v>
      </c>
      <c r="T209" s="1">
        <f>(Table2[[#This Row],[Close Price]]-Table2[[#This Row],[50D EMA]])/Table2[[#This Row],[50D EMA]]</f>
        <v>-4.4659026535564791E-2</v>
      </c>
      <c r="U209" s="1">
        <f>(Table2[[#This Row],[Close Price]]-Table2[[#This Row],[200D EMA]])/Table2[[#This Row],[200D EMA]]</f>
        <v>4.4522935716175244E-2</v>
      </c>
      <c r="V209">
        <v>0.594202085422329</v>
      </c>
      <c r="W209">
        <v>445.8</v>
      </c>
      <c r="X209">
        <v>466.5</v>
      </c>
      <c r="Y209">
        <v>445.8</v>
      </c>
      <c r="Z209">
        <v>466.5</v>
      </c>
      <c r="AA209">
        <v>445.8</v>
      </c>
      <c r="AB209">
        <v>466.95</v>
      </c>
      <c r="AC209" s="1">
        <f>(Table2[[#This Row],[Close Price]]/Table2[[#This Row],[Day Low]])-1</f>
        <v>1.3234634365186126E-2</v>
      </c>
      <c r="AD209" s="1">
        <f>(Table2[[#This Row],[Day High]]/Table2[[#This Row],[Close Price]])-1</f>
        <v>3.2765109586008423E-2</v>
      </c>
      <c r="AE209" s="1">
        <f>(Table2[[#This Row],[Close Price]]/Table2[[#This Row],[Current Week Low]])-1</f>
        <v>1.3234634365186126E-2</v>
      </c>
      <c r="AF209" s="1">
        <f>(Table2[[#This Row],[Current Week High]]/Table2[[#This Row],[Close Price]])-1</f>
        <v>3.2765109586008423E-2</v>
      </c>
      <c r="AG209" s="1">
        <f>(Table2[[#This Row],[Close Price]]/Table2[[#This Row],[Current Month Low]])-1</f>
        <v>1.3234634365186126E-2</v>
      </c>
      <c r="AH209" s="1">
        <f>(Table2[[#This Row],[Current Month High]]/Table2[[#This Row],[Close Price]])-1</f>
        <v>3.3761346026123462E-2</v>
      </c>
      <c r="AI209">
        <v>23.876466681425701</v>
      </c>
      <c r="AJ209">
        <v>66.341373596022805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-0.03</v>
      </c>
      <c r="AM209" t="s">
        <v>3179</v>
      </c>
      <c r="AN209">
        <v>3.98</v>
      </c>
      <c r="AO209" t="s">
        <v>3180</v>
      </c>
      <c r="AP209">
        <v>0.136154374298493</v>
      </c>
      <c r="AQ209">
        <f>(Table2[[#This Row],[Sharpe Ratio]]-AVERAGE(Table2[Sharpe Ratio]))/_xlfn.STDEV.P(Table2[Sharpe Ratio])</f>
        <v>0.89511076340123075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369</v>
      </c>
      <c r="AT209">
        <f>_xlfn.RANK.AVG(Table2[[#This Row],[6M Return vs Nifty Z-Score]],Table2[6M Return vs Nifty Z-Score])</f>
        <v>231</v>
      </c>
      <c r="AU209">
        <f>_xlfn.RANK.AVG(Table2[[#This Row],[Sharpe Ratio Z-Score]],Table2[Sharpe Ratio Z-Score])</f>
        <v>131</v>
      </c>
      <c r="AV209">
        <f>(Table2[[#This Row],[Rank 1Y]]+Table2[[#This Row],[Rank 6M]]+Table2[[#This Row],[Rank Sharpe]])/3</f>
        <v>243.66666666666666</v>
      </c>
    </row>
    <row r="210" spans="1:48" x14ac:dyDescent="0.3">
      <c r="A210" t="s">
        <v>716</v>
      </c>
      <c r="B210" t="s">
        <v>717</v>
      </c>
      <c r="C210" t="s">
        <v>3145</v>
      </c>
      <c r="D210" t="s">
        <v>718</v>
      </c>
      <c r="E210">
        <v>24355.87646612</v>
      </c>
      <c r="F210">
        <v>1053.4000000000001</v>
      </c>
      <c r="G210">
        <v>116.696825494938</v>
      </c>
      <c r="H210">
        <f>(Table2[[#This Row],[1Y Return vs Nifty]]-AVERAGE(Table2[1Y Return vs Nifty]))/_xlfn.STDEV.P(Table2[1Y Return vs Nifty])</f>
        <v>1.7356384082654546</v>
      </c>
      <c r="I210">
        <v>-4.1493532420865602</v>
      </c>
      <c r="J210">
        <f>(Table2[[#This Row],[1M Return vs Nifty]]-AVERAGE(Table2[1M Return vs Nifty]))/_xlfn.STDEV.P(Table2[1M Return vs Nifty])</f>
        <v>-0.3452850148319398</v>
      </c>
      <c r="K210">
        <v>21.5767671978316</v>
      </c>
      <c r="L210">
        <f>(Table2[[#This Row],[6M Return vs Nifty]]-AVERAGE(Table2[6M Return vs Nifty]))/_xlfn.STDEV.P(Table2[6M Return vs Nifty])</f>
        <v>0.534835619448221</v>
      </c>
      <c r="M210">
        <v>5.8678670372480104</v>
      </c>
      <c r="N210">
        <f>(Table2[[#This Row],[1W Return vs Nifty]]-AVERAGE(Table2[1W Return vs Nifty]))/_xlfn.STDEV.P(Table2[1W Return vs Nifty])</f>
        <v>0.61066766315695664</v>
      </c>
      <c r="O210">
        <v>1072.3599999999999</v>
      </c>
      <c r="P210">
        <v>1108.81719394074</v>
      </c>
      <c r="Q210">
        <v>945.68100000000004</v>
      </c>
      <c r="R210">
        <v>53.621023219204702</v>
      </c>
      <c r="S210" s="1">
        <f>(Table2[[#This Row],[Close Price]]-Table2[[#This Row],[20D EMA]])/Table2[[#This Row],[20D EMA]]</f>
        <v>-1.7680629639300057E-2</v>
      </c>
      <c r="T210" s="1">
        <f>(Table2[[#This Row],[Close Price]]-Table2[[#This Row],[50D EMA]])/Table2[[#This Row],[50D EMA]]</f>
        <v>-4.9978656755661446E-2</v>
      </c>
      <c r="U210" s="1">
        <f>(Table2[[#This Row],[Close Price]]-Table2[[#This Row],[200D EMA]])/Table2[[#This Row],[200D EMA]]</f>
        <v>0.11390627494895218</v>
      </c>
      <c r="V210">
        <v>0.43837553723845901</v>
      </c>
      <c r="W210">
        <v>1033.0999999999999</v>
      </c>
      <c r="X210">
        <v>1075.75</v>
      </c>
      <c r="Y210">
        <v>1033.0999999999999</v>
      </c>
      <c r="Z210">
        <v>1078.4000000000001</v>
      </c>
      <c r="AA210">
        <v>1033.0999999999999</v>
      </c>
      <c r="AB210">
        <v>1088</v>
      </c>
      <c r="AC210" s="1">
        <f>(Table2[[#This Row],[Close Price]]/Table2[[#This Row],[Day Low]])-1</f>
        <v>1.9649598296389792E-2</v>
      </c>
      <c r="AD210" s="1">
        <f>(Table2[[#This Row],[Day High]]/Table2[[#This Row],[Close Price]])-1</f>
        <v>2.121701158154532E-2</v>
      </c>
      <c r="AE210" s="1">
        <f>(Table2[[#This Row],[Close Price]]/Table2[[#This Row],[Current Week Low]])-1</f>
        <v>1.9649598296389792E-2</v>
      </c>
      <c r="AF210" s="1">
        <f>(Table2[[#This Row],[Current Week High]]/Table2[[#This Row],[Close Price]])-1</f>
        <v>2.3732675147142501E-2</v>
      </c>
      <c r="AG210" s="1">
        <f>(Table2[[#This Row],[Close Price]]/Table2[[#This Row],[Current Month Low]])-1</f>
        <v>1.9649598296389792E-2</v>
      </c>
      <c r="AH210" s="1">
        <f>(Table2[[#This Row],[Current Month High]]/Table2[[#This Row],[Close Price]])-1</f>
        <v>3.2846022403645314E-2</v>
      </c>
      <c r="AI210">
        <v>37.644769318397501</v>
      </c>
      <c r="AJ210">
        <v>186.25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0.01</v>
      </c>
      <c r="AM210" t="s">
        <v>3180</v>
      </c>
      <c r="AN210">
        <v>-3.91</v>
      </c>
      <c r="AO210" t="s">
        <v>3179</v>
      </c>
      <c r="AQ210">
        <f>(Table2[[#This Row],[Sharpe Ratio]]-AVERAGE(Table2[Sharpe Ratio]))/_xlfn.STDEV.P(Table2[Sharpe Ratio])</f>
        <v>-0.73432109200939777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46</v>
      </c>
      <c r="AT210">
        <f>_xlfn.RANK.AVG(Table2[[#This Row],[6M Return vs Nifty Z-Score]],Table2[6M Return vs Nifty Z-Score])</f>
        <v>148</v>
      </c>
      <c r="AU210">
        <f>_xlfn.RANK.AVG(Table2[[#This Row],[Sharpe Ratio Z-Score]],Table2[Sharpe Ratio Z-Score])</f>
        <v>537.5</v>
      </c>
      <c r="AV210">
        <f>(Table2[[#This Row],[Rank 1Y]]+Table2[[#This Row],[Rank 6M]]+Table2[[#This Row],[Rank Sharpe]])/3</f>
        <v>243.83333333333334</v>
      </c>
    </row>
    <row r="211" spans="1:48" x14ac:dyDescent="0.3">
      <c r="A211" t="s">
        <v>753</v>
      </c>
      <c r="B211" t="s">
        <v>754</v>
      </c>
      <c r="C211" t="s">
        <v>3136</v>
      </c>
      <c r="D211" t="s">
        <v>125</v>
      </c>
      <c r="E211">
        <v>22048.6547708</v>
      </c>
      <c r="F211">
        <v>880.6</v>
      </c>
      <c r="G211">
        <v>50.509645843192502</v>
      </c>
      <c r="H211">
        <f>(Table2[[#This Row],[1Y Return vs Nifty]]-AVERAGE(Table2[1Y Return vs Nifty]))/_xlfn.STDEV.P(Table2[1Y Return vs Nifty])</f>
        <v>0.54467945290457886</v>
      </c>
      <c r="I211">
        <v>-3.12168020095469E-2</v>
      </c>
      <c r="J211">
        <f>(Table2[[#This Row],[1M Return vs Nifty]]-AVERAGE(Table2[1M Return vs Nifty]))/_xlfn.STDEV.P(Table2[1M Return vs Nifty])</f>
        <v>0.11101359675088544</v>
      </c>
      <c r="K211">
        <v>59.7478313803487</v>
      </c>
      <c r="L211">
        <f>(Table2[[#This Row],[6M Return vs Nifty]]-AVERAGE(Table2[6M Return vs Nifty]))/_xlfn.STDEV.P(Table2[6M Return vs Nifty])</f>
        <v>1.8397102315339917</v>
      </c>
      <c r="M211">
        <v>2.99971192883863</v>
      </c>
      <c r="N211">
        <f>(Table2[[#This Row],[1W Return vs Nifty]]-AVERAGE(Table2[1W Return vs Nifty]))/_xlfn.STDEV.P(Table2[1W Return vs Nifty])</f>
        <v>-5.3069437590315627E-2</v>
      </c>
      <c r="O211">
        <v>868.94</v>
      </c>
      <c r="P211">
        <v>859.949640186338</v>
      </c>
      <c r="Q211">
        <v>718.18967488634803</v>
      </c>
      <c r="R211">
        <v>58.015982822284499</v>
      </c>
      <c r="S211" s="1">
        <f>(Table2[[#This Row],[Close Price]]-Table2[[#This Row],[20D EMA]])/Table2[[#This Row],[20D EMA]]</f>
        <v>1.3418648007917656E-2</v>
      </c>
      <c r="T211" s="1">
        <f>(Table2[[#This Row],[Close Price]]-Table2[[#This Row],[50D EMA]])/Table2[[#This Row],[50D EMA]]</f>
        <v>2.4013452472853414E-2</v>
      </c>
      <c r="U211" s="1">
        <f>(Table2[[#This Row],[Close Price]]-Table2[[#This Row],[200D EMA]])/Table2[[#This Row],[200D EMA]]</f>
        <v>0.22613848512839324</v>
      </c>
      <c r="V211">
        <v>0.70163566954169099</v>
      </c>
      <c r="W211">
        <v>859.15</v>
      </c>
      <c r="X211">
        <v>890</v>
      </c>
      <c r="Y211">
        <v>838</v>
      </c>
      <c r="Z211">
        <v>890</v>
      </c>
      <c r="AA211">
        <v>838</v>
      </c>
      <c r="AB211">
        <v>890</v>
      </c>
      <c r="AC211" s="1">
        <f>(Table2[[#This Row],[Close Price]]/Table2[[#This Row],[Day Low]])-1</f>
        <v>2.4966536693243446E-2</v>
      </c>
      <c r="AD211" s="1">
        <f>(Table2[[#This Row],[Day High]]/Table2[[#This Row],[Close Price]])-1</f>
        <v>1.0674540086304862E-2</v>
      </c>
      <c r="AE211" s="1">
        <f>(Table2[[#This Row],[Close Price]]/Table2[[#This Row],[Current Week Low]])-1</f>
        <v>5.083532219570408E-2</v>
      </c>
      <c r="AF211" s="1">
        <f>(Table2[[#This Row],[Current Week High]]/Table2[[#This Row],[Close Price]])-1</f>
        <v>1.0674540086304862E-2</v>
      </c>
      <c r="AG211" s="1">
        <f>(Table2[[#This Row],[Close Price]]/Table2[[#This Row],[Current Month Low]])-1</f>
        <v>5.083532219570408E-2</v>
      </c>
      <c r="AH211" s="1">
        <f>(Table2[[#This Row],[Current Month High]]/Table2[[#This Row],[Close Price]])-1</f>
        <v>1.0674540086304862E-2</v>
      </c>
      <c r="AI211">
        <v>14.4617306382012</v>
      </c>
      <c r="AJ211">
        <v>84.961142617097195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7.0000000000000007E-2</v>
      </c>
      <c r="AM211" t="s">
        <v>3180</v>
      </c>
      <c r="AN211">
        <v>-3.3</v>
      </c>
      <c r="AO211" t="s">
        <v>3179</v>
      </c>
      <c r="AQ211">
        <f>(Table2[[#This Row],[Sharpe Ratio]]-AVERAGE(Table2[Sharpe Ratio]))/_xlfn.STDEV.P(Table2[Sharpe Ratio])</f>
        <v>-0.73432109200939777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1.7080127515897428</v>
      </c>
      <c r="AS211">
        <f>_xlfn.RANK.AVG(Table2[[#This Row],[1Y Return vs Nifty Z-Score]],Table2[1Y Return vs Nifty Z-Score])</f>
        <v>160</v>
      </c>
      <c r="AT211">
        <f>_xlfn.RANK.AVG(Table2[[#This Row],[6M Return vs Nifty Z-Score]],Table2[6M Return vs Nifty Z-Score])</f>
        <v>34</v>
      </c>
      <c r="AU211">
        <f>_xlfn.RANK.AVG(Table2[[#This Row],[Sharpe Ratio Z-Score]],Table2[Sharpe Ratio Z-Score])</f>
        <v>537.5</v>
      </c>
      <c r="AV211">
        <f>(Table2[[#This Row],[Rank 1Y]]+Table2[[#This Row],[Rank 6M]]+Table2[[#This Row],[Rank Sharpe]])/3</f>
        <v>243.83333333333334</v>
      </c>
    </row>
    <row r="212" spans="1:48" x14ac:dyDescent="0.3">
      <c r="A212" t="s">
        <v>994</v>
      </c>
      <c r="B212" t="s">
        <v>995</v>
      </c>
      <c r="C212" t="s">
        <v>3143</v>
      </c>
      <c r="D212" t="s">
        <v>705</v>
      </c>
      <c r="E212">
        <v>14280.097140510001</v>
      </c>
      <c r="F212">
        <v>3039.9</v>
      </c>
      <c r="G212">
        <v>22.8783375400306</v>
      </c>
      <c r="H212">
        <f>(Table2[[#This Row],[1Y Return vs Nifty]]-AVERAGE(Table2[1Y Return vs Nifty]))/_xlfn.STDEV.P(Table2[1Y Return vs Nifty])</f>
        <v>4.7487183266600133E-2</v>
      </c>
      <c r="I212">
        <v>2.3485012133866201</v>
      </c>
      <c r="J212">
        <f>(Table2[[#This Row],[1M Return vs Nifty]]-AVERAGE(Table2[1M Return vs Nifty]))/_xlfn.STDEV.P(Table2[1M Return vs Nifty])</f>
        <v>0.37469160795432205</v>
      </c>
      <c r="K212">
        <v>20.484131629807798</v>
      </c>
      <c r="L212">
        <f>(Table2[[#This Row],[6M Return vs Nifty]]-AVERAGE(Table2[6M Return vs Nifty]))/_xlfn.STDEV.P(Table2[6M Return vs Nifty])</f>
        <v>0.49748396464082922</v>
      </c>
      <c r="M212">
        <v>10.6538643939639</v>
      </c>
      <c r="N212">
        <f>(Table2[[#This Row],[1W Return vs Nifty]]-AVERAGE(Table2[1W Return vs Nifty]))/_xlfn.STDEV.P(Table2[1W Return vs Nifty])</f>
        <v>1.7182242246611965</v>
      </c>
      <c r="O212">
        <v>2932.58</v>
      </c>
      <c r="P212">
        <v>2864.8525595481301</v>
      </c>
      <c r="Q212">
        <v>2566.4362544535102</v>
      </c>
      <c r="R212">
        <v>63.906704284640199</v>
      </c>
      <c r="S212" s="1">
        <f>(Table2[[#This Row],[Close Price]]-Table2[[#This Row],[20D EMA]])/Table2[[#This Row],[20D EMA]]</f>
        <v>3.6595762093446782E-2</v>
      </c>
      <c r="T212" s="1">
        <f>(Table2[[#This Row],[Close Price]]-Table2[[#This Row],[50D EMA]])/Table2[[#This Row],[50D EMA]]</f>
        <v>6.1101727510710017E-2</v>
      </c>
      <c r="U212" s="1">
        <f>(Table2[[#This Row],[Close Price]]-Table2[[#This Row],[200D EMA]])/Table2[[#This Row],[200D EMA]]</f>
        <v>0.18448295558671804</v>
      </c>
      <c r="V212">
        <v>0.48467825820010002</v>
      </c>
      <c r="W212">
        <v>2961.6</v>
      </c>
      <c r="X212">
        <v>3094.05</v>
      </c>
      <c r="Y212">
        <v>2901</v>
      </c>
      <c r="Z212">
        <v>3094.05</v>
      </c>
      <c r="AA212">
        <v>2901</v>
      </c>
      <c r="AB212">
        <v>3094.05</v>
      </c>
      <c r="AC212" s="1">
        <f>(Table2[[#This Row],[Close Price]]/Table2[[#This Row],[Day Low]])-1</f>
        <v>2.6438411669367889E-2</v>
      </c>
      <c r="AD212" s="1">
        <f>(Table2[[#This Row],[Day High]]/Table2[[#This Row],[Close Price]])-1</f>
        <v>1.7813085956774888E-2</v>
      </c>
      <c r="AE212" s="1">
        <f>(Table2[[#This Row],[Close Price]]/Table2[[#This Row],[Current Week Low]])-1</f>
        <v>4.7880041365046644E-2</v>
      </c>
      <c r="AF212" s="1">
        <f>(Table2[[#This Row],[Current Week High]]/Table2[[#This Row],[Close Price]])-1</f>
        <v>1.7813085956774888E-2</v>
      </c>
      <c r="AG212" s="1">
        <f>(Table2[[#This Row],[Close Price]]/Table2[[#This Row],[Current Month Low]])-1</f>
        <v>4.7880041365046644E-2</v>
      </c>
      <c r="AH212" s="1">
        <f>(Table2[[#This Row],[Current Month High]]/Table2[[#This Row],[Close Price]])-1</f>
        <v>1.7813085956774888E-2</v>
      </c>
      <c r="AI212">
        <v>5.8258495345241599</v>
      </c>
      <c r="AJ212">
        <v>54.859908303616898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0.15</v>
      </c>
      <c r="AM212" t="s">
        <v>3180</v>
      </c>
      <c r="AN212">
        <v>1.18</v>
      </c>
      <c r="AO212" t="s">
        <v>3180</v>
      </c>
      <c r="AP212">
        <v>7.8597165036268998E-2</v>
      </c>
      <c r="AQ212">
        <f>(Table2[[#This Row],[Sharpe Ratio]]-AVERAGE(Table2[Sharpe Ratio]))/_xlfn.STDEV.P(Table2[Sharpe Ratio])</f>
        <v>0.20629300955664112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2.844179990079589</v>
      </c>
      <c r="AS212">
        <f>_xlfn.RANK.AVG(Table2[[#This Row],[1Y Return vs Nifty Z-Score]],Table2[1Y Return vs Nifty Z-Score])</f>
        <v>285</v>
      </c>
      <c r="AT212">
        <f>_xlfn.RANK.AVG(Table2[[#This Row],[6M Return vs Nifty Z-Score]],Table2[6M Return vs Nifty Z-Score])</f>
        <v>161</v>
      </c>
      <c r="AU212">
        <f>_xlfn.RANK.AVG(Table2[[#This Row],[Sharpe Ratio Z-Score]],Table2[Sharpe Ratio Z-Score])</f>
        <v>289</v>
      </c>
      <c r="AV212">
        <f>(Table2[[#This Row],[Rank 1Y]]+Table2[[#This Row],[Rank 6M]]+Table2[[#This Row],[Rank Sharpe]])/3</f>
        <v>245</v>
      </c>
    </row>
    <row r="213" spans="1:48" x14ac:dyDescent="0.3">
      <c r="A213" t="s">
        <v>372</v>
      </c>
      <c r="B213" t="s">
        <v>373</v>
      </c>
      <c r="C213" t="s">
        <v>3134</v>
      </c>
      <c r="D213" t="s">
        <v>43</v>
      </c>
      <c r="E213">
        <v>65070.696000000004</v>
      </c>
      <c r="F213">
        <v>370.9</v>
      </c>
      <c r="G213">
        <v>39.707057285466398</v>
      </c>
      <c r="H213">
        <f>(Table2[[#This Row],[1Y Return vs Nifty]]-AVERAGE(Table2[1Y Return vs Nifty]))/_xlfn.STDEV.P(Table2[1Y Return vs Nifty])</f>
        <v>0.35029982150773725</v>
      </c>
      <c r="I213">
        <v>-2.12635539375106</v>
      </c>
      <c r="J213">
        <f>(Table2[[#This Row],[1M Return vs Nifty]]-AVERAGE(Table2[1M Return vs Nifty]))/_xlfn.STDEV.P(Table2[1M Return vs Nifty])</f>
        <v>-0.12113238587891051</v>
      </c>
      <c r="K213">
        <v>4.0202300816032404</v>
      </c>
      <c r="L213">
        <f>(Table2[[#This Row],[6M Return vs Nifty]]-AVERAGE(Table2[6M Return vs Nifty]))/_xlfn.STDEV.P(Table2[6M Return vs Nifty])</f>
        <v>-6.5333122234401741E-2</v>
      </c>
      <c r="M213">
        <v>1.3816040041188999</v>
      </c>
      <c r="N213">
        <f>(Table2[[#This Row],[1W Return vs Nifty]]-AVERAGE(Table2[1W Return vs Nifty]))/_xlfn.STDEV.P(Table2[1W Return vs Nifty])</f>
        <v>-0.42752556776985684</v>
      </c>
      <c r="O213">
        <v>373.57</v>
      </c>
      <c r="P213">
        <v>382.33651334545198</v>
      </c>
      <c r="Q213">
        <v>360.68492232936802</v>
      </c>
      <c r="R213">
        <v>50.309345942412499</v>
      </c>
      <c r="S213" s="1">
        <f>(Table2[[#This Row],[Close Price]]-Table2[[#This Row],[20D EMA]])/Table2[[#This Row],[20D EMA]]</f>
        <v>-7.1472548652194122E-3</v>
      </c>
      <c r="T213" s="1">
        <f>(Table2[[#This Row],[Close Price]]-Table2[[#This Row],[50D EMA]])/Table2[[#This Row],[50D EMA]]</f>
        <v>-2.9912166236445176E-2</v>
      </c>
      <c r="U213" s="1">
        <f>(Table2[[#This Row],[Close Price]]-Table2[[#This Row],[200D EMA]])/Table2[[#This Row],[200D EMA]]</f>
        <v>2.8321332659710725E-2</v>
      </c>
      <c r="V213">
        <v>0.29025038225615202</v>
      </c>
      <c r="W213">
        <v>360.8</v>
      </c>
      <c r="X213">
        <v>374.5</v>
      </c>
      <c r="Y213">
        <v>360.8</v>
      </c>
      <c r="Z213">
        <v>374.5</v>
      </c>
      <c r="AA213">
        <v>360.8</v>
      </c>
      <c r="AB213">
        <v>375</v>
      </c>
      <c r="AC213" s="1">
        <f>(Table2[[#This Row],[Close Price]]/Table2[[#This Row],[Day Low]])-1</f>
        <v>2.7993348115299188E-2</v>
      </c>
      <c r="AD213" s="1">
        <f>(Table2[[#This Row],[Day High]]/Table2[[#This Row],[Close Price]])-1</f>
        <v>9.7061202480452913E-3</v>
      </c>
      <c r="AE213" s="1">
        <f>(Table2[[#This Row],[Close Price]]/Table2[[#This Row],[Current Week Low]])-1</f>
        <v>2.7993348115299188E-2</v>
      </c>
      <c r="AF213" s="1">
        <f>(Table2[[#This Row],[Current Week High]]/Table2[[#This Row],[Close Price]])-1</f>
        <v>9.7061202480452913E-3</v>
      </c>
      <c r="AG213" s="1">
        <f>(Table2[[#This Row],[Close Price]]/Table2[[#This Row],[Current Month Low]])-1</f>
        <v>2.7993348115299188E-2</v>
      </c>
      <c r="AH213" s="1">
        <f>(Table2[[#This Row],[Current Month High]]/Table2[[#This Row],[Close Price]])-1</f>
        <v>1.1054192504718285E-2</v>
      </c>
      <c r="AI213">
        <v>26.125640334321901</v>
      </c>
      <c r="AJ213">
        <v>67.487017385414305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-0.12</v>
      </c>
      <c r="AM213" t="s">
        <v>3179</v>
      </c>
      <c r="AN213">
        <v>-4.32</v>
      </c>
      <c r="AO213" t="s">
        <v>3179</v>
      </c>
      <c r="AP213">
        <v>0.11060348140640799</v>
      </c>
      <c r="AQ213">
        <f>(Table2[[#This Row],[Sharpe Ratio]]-AVERAGE(Table2[Sharpe Ratio]))/_xlfn.STDEV.P(Table2[Sharpe Ratio])</f>
        <v>0.58932963057273424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203</v>
      </c>
      <c r="AT213">
        <f>_xlfn.RANK.AVG(Table2[[#This Row],[6M Return vs Nifty Z-Score]],Table2[6M Return vs Nifty Z-Score])</f>
        <v>335</v>
      </c>
      <c r="AU213">
        <f>_xlfn.RANK.AVG(Table2[[#This Row],[Sharpe Ratio Z-Score]],Table2[Sharpe Ratio Z-Score])</f>
        <v>198</v>
      </c>
      <c r="AV213">
        <f>(Table2[[#This Row],[Rank 1Y]]+Table2[[#This Row],[Rank 6M]]+Table2[[#This Row],[Rank Sharpe]])/3</f>
        <v>245.33333333333334</v>
      </c>
    </row>
    <row r="214" spans="1:48" x14ac:dyDescent="0.3">
      <c r="A214" t="s">
        <v>878</v>
      </c>
      <c r="B214" t="s">
        <v>879</v>
      </c>
      <c r="C214" t="s">
        <v>3134</v>
      </c>
      <c r="D214" t="s">
        <v>464</v>
      </c>
      <c r="E214">
        <v>17582.990711775001</v>
      </c>
      <c r="F214">
        <v>1025.45</v>
      </c>
      <c r="G214">
        <v>88.843658691212198</v>
      </c>
      <c r="H214">
        <f>(Table2[[#This Row],[1Y Return vs Nifty]]-AVERAGE(Table2[1Y Return vs Nifty]))/_xlfn.STDEV.P(Table2[1Y Return vs Nifty])</f>
        <v>1.2344540608646859</v>
      </c>
      <c r="I214">
        <v>1.6288715418467601</v>
      </c>
      <c r="J214">
        <f>(Table2[[#This Row],[1M Return vs Nifty]]-AVERAGE(Table2[1M Return vs Nifty]))/_xlfn.STDEV.P(Table2[1M Return vs Nifty])</f>
        <v>0.29495505119970861</v>
      </c>
      <c r="K214">
        <v>23.670266627783001</v>
      </c>
      <c r="L214">
        <f>(Table2[[#This Row],[6M Return vs Nifty]]-AVERAGE(Table2[6M Return vs Nifty]))/_xlfn.STDEV.P(Table2[6M Return vs Nifty])</f>
        <v>0.60640172102447198</v>
      </c>
      <c r="M214">
        <v>2.1378422957382202</v>
      </c>
      <c r="N214">
        <f>(Table2[[#This Row],[1W Return vs Nifty]]-AVERAGE(Table2[1W Return vs Nifty]))/_xlfn.STDEV.P(Table2[1W Return vs Nifty])</f>
        <v>-0.25251989611639969</v>
      </c>
      <c r="O214">
        <v>1011.17</v>
      </c>
      <c r="P214">
        <v>1000.3774346205601</v>
      </c>
      <c r="Q214">
        <v>817.96556874418502</v>
      </c>
      <c r="R214">
        <v>57.416873391559598</v>
      </c>
      <c r="S214" s="1">
        <f>(Table2[[#This Row],[Close Price]]-Table2[[#This Row],[20D EMA]])/Table2[[#This Row],[20D EMA]]</f>
        <v>1.4122254418149358E-2</v>
      </c>
      <c r="T214" s="1">
        <f>(Table2[[#This Row],[Close Price]]-Table2[[#This Row],[50D EMA]])/Table2[[#This Row],[50D EMA]]</f>
        <v>2.5063105695651698E-2</v>
      </c>
      <c r="U214" s="1">
        <f>(Table2[[#This Row],[Close Price]]-Table2[[#This Row],[200D EMA]])/Table2[[#This Row],[200D EMA]]</f>
        <v>0.25365912598786272</v>
      </c>
      <c r="V214">
        <v>0.53912462771411795</v>
      </c>
      <c r="W214">
        <v>1004</v>
      </c>
      <c r="X214">
        <v>1030.7</v>
      </c>
      <c r="Y214">
        <v>990.85</v>
      </c>
      <c r="Z214">
        <v>1030.7</v>
      </c>
      <c r="AA214">
        <v>990.85</v>
      </c>
      <c r="AB214">
        <v>1030.7</v>
      </c>
      <c r="AC214" s="1">
        <f>(Table2[[#This Row],[Close Price]]/Table2[[#This Row],[Day Low]])-1</f>
        <v>2.1364541832669337E-2</v>
      </c>
      <c r="AD214" s="1">
        <f>(Table2[[#This Row],[Day High]]/Table2[[#This Row],[Close Price]])-1</f>
        <v>5.1197035447851924E-3</v>
      </c>
      <c r="AE214" s="1">
        <f>(Table2[[#This Row],[Close Price]]/Table2[[#This Row],[Current Week Low]])-1</f>
        <v>3.4919513548973047E-2</v>
      </c>
      <c r="AF214" s="1">
        <f>(Table2[[#This Row],[Current Week High]]/Table2[[#This Row],[Close Price]])-1</f>
        <v>5.1197035447851924E-3</v>
      </c>
      <c r="AG214" s="1">
        <f>(Table2[[#This Row],[Close Price]]/Table2[[#This Row],[Current Month Low]])-1</f>
        <v>3.4919513548973047E-2</v>
      </c>
      <c r="AH214" s="1">
        <f>(Table2[[#This Row],[Current Month High]]/Table2[[#This Row],[Close Price]])-1</f>
        <v>5.1197035447851924E-3</v>
      </c>
      <c r="AI214">
        <v>15.9490955190404</v>
      </c>
      <c r="AJ214">
        <v>124.756164383561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-0.05</v>
      </c>
      <c r="AM214" t="s">
        <v>3179</v>
      </c>
      <c r="AN214">
        <v>-3.78</v>
      </c>
      <c r="AO214" t="s">
        <v>3179</v>
      </c>
      <c r="AQ214">
        <f>(Table2[[#This Row],[Sharpe Ratio]]-AVERAGE(Table2[Sharpe Ratio]))/_xlfn.STDEV.P(Table2[Sharpe Ratio])</f>
        <v>-0.73432109200939777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1.148969844963069</v>
      </c>
      <c r="AS214">
        <f>_xlfn.RANK.AVG(Table2[[#This Row],[1Y Return vs Nifty Z-Score]],Table2[1Y Return vs Nifty Z-Score])</f>
        <v>73</v>
      </c>
      <c r="AT214">
        <f>_xlfn.RANK.AVG(Table2[[#This Row],[6M Return vs Nifty Z-Score]],Table2[6M Return vs Nifty Z-Score])</f>
        <v>130</v>
      </c>
      <c r="AU214">
        <f>_xlfn.RANK.AVG(Table2[[#This Row],[Sharpe Ratio Z-Score]],Table2[Sharpe Ratio Z-Score])</f>
        <v>537.5</v>
      </c>
      <c r="AV214">
        <f>(Table2[[#This Row],[Rank 1Y]]+Table2[[#This Row],[Rank 6M]]+Table2[[#This Row],[Rank Sharpe]])/3</f>
        <v>246.83333333333334</v>
      </c>
    </row>
    <row r="215" spans="1:48" x14ac:dyDescent="0.3">
      <c r="A215" t="s">
        <v>896</v>
      </c>
      <c r="B215" t="s">
        <v>897</v>
      </c>
      <c r="C215" t="s">
        <v>3134</v>
      </c>
      <c r="D215" t="s">
        <v>214</v>
      </c>
      <c r="E215">
        <v>16926.068061499998</v>
      </c>
      <c r="F215">
        <v>1327.3</v>
      </c>
      <c r="G215">
        <v>45.5201485217693</v>
      </c>
      <c r="H215">
        <f>(Table2[[#This Row],[1Y Return vs Nifty]]-AVERAGE(Table2[1Y Return vs Nifty]))/_xlfn.STDEV.P(Table2[1Y Return vs Nifty])</f>
        <v>0.45489942981001047</v>
      </c>
      <c r="I215">
        <v>13.1864017960722</v>
      </c>
      <c r="J215">
        <f>(Table2[[#This Row],[1M Return vs Nifty]]-AVERAGE(Table2[1M Return vs Nifty]))/_xlfn.STDEV.P(Table2[1M Return vs Nifty])</f>
        <v>1.5755549256980246</v>
      </c>
      <c r="K215">
        <v>35.9868810938191</v>
      </c>
      <c r="L215">
        <f>(Table2[[#This Row],[6M Return vs Nifty]]-AVERAGE(Table2[6M Return vs Nifty]))/_xlfn.STDEV.P(Table2[6M Return vs Nifty])</f>
        <v>1.027444148522207</v>
      </c>
      <c r="M215">
        <v>11.2058617578901</v>
      </c>
      <c r="N215">
        <f>(Table2[[#This Row],[1W Return vs Nifty]]-AVERAGE(Table2[1W Return vs Nifty]))/_xlfn.STDEV.P(Table2[1W Return vs Nifty])</f>
        <v>1.8459652693760689</v>
      </c>
      <c r="O215">
        <v>1268.46</v>
      </c>
      <c r="P215">
        <v>1225.8024412416901</v>
      </c>
      <c r="Q215">
        <v>1055.9151586064499</v>
      </c>
      <c r="R215">
        <v>62.193432617248298</v>
      </c>
      <c r="S215" s="1">
        <f>(Table2[[#This Row],[Close Price]]-Table2[[#This Row],[20D EMA]])/Table2[[#This Row],[20D EMA]]</f>
        <v>4.6386957412925846E-2</v>
      </c>
      <c r="T215" s="1">
        <f>(Table2[[#This Row],[Close Price]]-Table2[[#This Row],[50D EMA]])/Table2[[#This Row],[50D EMA]]</f>
        <v>8.2800910932675914E-2</v>
      </c>
      <c r="U215" s="1">
        <f>(Table2[[#This Row],[Close Price]]-Table2[[#This Row],[200D EMA]])/Table2[[#This Row],[200D EMA]]</f>
        <v>0.25701387008375909</v>
      </c>
      <c r="V215">
        <v>1.20830527525152</v>
      </c>
      <c r="W215">
        <v>1322</v>
      </c>
      <c r="X215">
        <v>1350.5</v>
      </c>
      <c r="Y215">
        <v>1320</v>
      </c>
      <c r="Z215">
        <v>1400</v>
      </c>
      <c r="AA215">
        <v>1320</v>
      </c>
      <c r="AB215">
        <v>1400</v>
      </c>
      <c r="AC215" s="1">
        <f>(Table2[[#This Row],[Close Price]]/Table2[[#This Row],[Day Low]])-1</f>
        <v>4.0090771558245475E-3</v>
      </c>
      <c r="AD215" s="1">
        <f>(Table2[[#This Row],[Day High]]/Table2[[#This Row],[Close Price]])-1</f>
        <v>1.7479092895351434E-2</v>
      </c>
      <c r="AE215" s="1">
        <f>(Table2[[#This Row],[Close Price]]/Table2[[#This Row],[Current Week Low]])-1</f>
        <v>5.5303030303028855E-3</v>
      </c>
      <c r="AF215" s="1">
        <f>(Table2[[#This Row],[Current Week High]]/Table2[[#This Row],[Close Price]])-1</f>
        <v>5.4772847133278013E-2</v>
      </c>
      <c r="AG215" s="1">
        <f>(Table2[[#This Row],[Close Price]]/Table2[[#This Row],[Current Month Low]])-1</f>
        <v>5.5303030303028855E-3</v>
      </c>
      <c r="AH215" s="1">
        <f>(Table2[[#This Row],[Current Month High]]/Table2[[#This Row],[Close Price]])-1</f>
        <v>5.4772847133278013E-2</v>
      </c>
      <c r="AI215">
        <v>5.4772847133278004</v>
      </c>
      <c r="AJ215">
        <v>73.503267973856197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0.19</v>
      </c>
      <c r="AM215" t="s">
        <v>3180</v>
      </c>
      <c r="AN215">
        <v>3.7</v>
      </c>
      <c r="AO215" t="s">
        <v>3180</v>
      </c>
      <c r="AP215">
        <v>1.6444093896806001E-2</v>
      </c>
      <c r="AQ215">
        <f>(Table2[[#This Row],[Sharpe Ratio]]-AVERAGE(Table2[Sharpe Ratio]))/_xlfn.STDEV.P(Table2[Sharpe Ratio])</f>
        <v>-0.53752586918330492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4.3663379042230055</v>
      </c>
      <c r="AS215">
        <f>_xlfn.RANK.AVG(Table2[[#This Row],[1Y Return vs Nifty Z-Score]],Table2[1Y Return vs Nifty Z-Score])</f>
        <v>173</v>
      </c>
      <c r="AT215">
        <f>_xlfn.RANK.AVG(Table2[[#This Row],[6M Return vs Nifty Z-Score]],Table2[6M Return vs Nifty Z-Score])</f>
        <v>93</v>
      </c>
      <c r="AU215">
        <f>_xlfn.RANK.AVG(Table2[[#This Row],[Sharpe Ratio Z-Score]],Table2[Sharpe Ratio Z-Score])</f>
        <v>475</v>
      </c>
      <c r="AV215">
        <f>(Table2[[#This Row],[Rank 1Y]]+Table2[[#This Row],[Rank 6M]]+Table2[[#This Row],[Rank Sharpe]])/3</f>
        <v>247</v>
      </c>
    </row>
    <row r="216" spans="1:48" x14ac:dyDescent="0.3">
      <c r="A216" t="s">
        <v>771</v>
      </c>
      <c r="B216" t="s">
        <v>772</v>
      </c>
      <c r="C216" t="s">
        <v>3145</v>
      </c>
      <c r="D216" t="s">
        <v>472</v>
      </c>
      <c r="E216">
        <v>20708.07407182</v>
      </c>
      <c r="F216">
        <v>325.3</v>
      </c>
      <c r="G216">
        <v>11.651842149277799</v>
      </c>
      <c r="H216">
        <f>(Table2[[#This Row],[1Y Return vs Nifty]]-AVERAGE(Table2[1Y Return vs Nifty]))/_xlfn.STDEV.P(Table2[1Y Return vs Nifty])</f>
        <v>-0.15452014342845777</v>
      </c>
      <c r="I216">
        <v>-12.014508101511201</v>
      </c>
      <c r="J216">
        <f>(Table2[[#This Row],[1M Return vs Nifty]]-AVERAGE(Table2[1M Return vs Nifty]))/_xlfn.STDEV.P(Table2[1M Return vs Nifty])</f>
        <v>-1.2167615417661126</v>
      </c>
      <c r="K216">
        <v>2.7656267273975601</v>
      </c>
      <c r="L216">
        <f>(Table2[[#This Row],[6M Return vs Nifty]]-AVERAGE(Table2[6M Return vs Nifty]))/_xlfn.STDEV.P(Table2[6M Return vs Nifty])</f>
        <v>-0.10822163216204633</v>
      </c>
      <c r="M216">
        <v>1.96448772831304</v>
      </c>
      <c r="N216">
        <f>(Table2[[#This Row],[1W Return vs Nifty]]-AVERAGE(Table2[1W Return vs Nifty]))/_xlfn.STDEV.P(Table2[1W Return vs Nifty])</f>
        <v>-0.29263692383457551</v>
      </c>
      <c r="O216">
        <v>330.02</v>
      </c>
      <c r="P216">
        <v>335.77227529869702</v>
      </c>
      <c r="Q216">
        <v>290.40377451019202</v>
      </c>
      <c r="R216">
        <v>50.803077328719702</v>
      </c>
      <c r="S216" s="1">
        <f>(Table2[[#This Row],[Close Price]]-Table2[[#This Row],[20D EMA]])/Table2[[#This Row],[20D EMA]]</f>
        <v>-1.4302163505242018E-2</v>
      </c>
      <c r="T216" s="1">
        <f>(Table2[[#This Row],[Close Price]]-Table2[[#This Row],[50D EMA]])/Table2[[#This Row],[50D EMA]]</f>
        <v>-3.1188624163150647E-2</v>
      </c>
      <c r="U216" s="1">
        <f>(Table2[[#This Row],[Close Price]]-Table2[[#This Row],[200D EMA]])/Table2[[#This Row],[200D EMA]]</f>
        <v>0.1201645038831383</v>
      </c>
      <c r="V216">
        <v>0.73555677866637903</v>
      </c>
      <c r="W216">
        <v>309.14999999999998</v>
      </c>
      <c r="X216">
        <v>326.85000000000002</v>
      </c>
      <c r="Y216">
        <v>306.95</v>
      </c>
      <c r="Z216">
        <v>326.85000000000002</v>
      </c>
      <c r="AA216">
        <v>306.95</v>
      </c>
      <c r="AB216">
        <v>328.3</v>
      </c>
      <c r="AC216" s="1">
        <f>(Table2[[#This Row],[Close Price]]/Table2[[#This Row],[Day Low]])-1</f>
        <v>5.2240012938703062E-2</v>
      </c>
      <c r="AD216" s="1">
        <f>(Table2[[#This Row],[Day High]]/Table2[[#This Row],[Close Price]])-1</f>
        <v>4.7648324623423832E-3</v>
      </c>
      <c r="AE216" s="1">
        <f>(Table2[[#This Row],[Close Price]]/Table2[[#This Row],[Current Week Low]])-1</f>
        <v>5.9781723407721143E-2</v>
      </c>
      <c r="AF216" s="1">
        <f>(Table2[[#This Row],[Current Week High]]/Table2[[#This Row],[Close Price]])-1</f>
        <v>4.7648324623423832E-3</v>
      </c>
      <c r="AG216" s="1">
        <f>(Table2[[#This Row],[Close Price]]/Table2[[#This Row],[Current Month Low]])-1</f>
        <v>5.9781723407721143E-2</v>
      </c>
      <c r="AH216" s="1">
        <f>(Table2[[#This Row],[Current Month High]]/Table2[[#This Row],[Close Price]])-1</f>
        <v>9.2222563787274225E-3</v>
      </c>
      <c r="AI216">
        <v>17.9987703658161</v>
      </c>
      <c r="AJ216">
        <v>71.233056981181704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-0.03</v>
      </c>
      <c r="AM216" t="s">
        <v>3179</v>
      </c>
      <c r="AN216">
        <v>-10.94</v>
      </c>
      <c r="AO216" t="s">
        <v>3179</v>
      </c>
      <c r="AP216">
        <v>0.18336890142795301</v>
      </c>
      <c r="AQ216">
        <f>(Table2[[#This Row],[Sharpe Ratio]]-AVERAGE(Table2[Sharpe Ratio]))/_xlfn.STDEV.P(Table2[Sharpe Ratio])</f>
        <v>1.46015213602897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341</v>
      </c>
      <c r="AT216">
        <f>_xlfn.RANK.AVG(Table2[[#This Row],[6M Return vs Nifty Z-Score]],Table2[6M Return vs Nifty Z-Score])</f>
        <v>349</v>
      </c>
      <c r="AU216">
        <f>_xlfn.RANK.AVG(Table2[[#This Row],[Sharpe Ratio Z-Score]],Table2[Sharpe Ratio Z-Score])</f>
        <v>53</v>
      </c>
      <c r="AV216">
        <f>(Table2[[#This Row],[Rank 1Y]]+Table2[[#This Row],[Rank 6M]]+Table2[[#This Row],[Rank Sharpe]])/3</f>
        <v>247.66666666666666</v>
      </c>
    </row>
    <row r="217" spans="1:48" x14ac:dyDescent="0.3">
      <c r="A217" t="s">
        <v>1665</v>
      </c>
      <c r="B217" t="s">
        <v>1666</v>
      </c>
      <c r="C217" t="s">
        <v>3144</v>
      </c>
      <c r="D217" t="s">
        <v>304</v>
      </c>
      <c r="E217">
        <v>5418.0555458400004</v>
      </c>
      <c r="F217">
        <v>1992.6</v>
      </c>
      <c r="G217">
        <v>57.494398564265197</v>
      </c>
      <c r="H217">
        <f>(Table2[[#This Row],[1Y Return vs Nifty]]-AVERAGE(Table2[1Y Return vs Nifty]))/_xlfn.STDEV.P(Table2[1Y Return vs Nifty])</f>
        <v>0.67036170508562332</v>
      </c>
      <c r="I217">
        <v>-15.430550525706099</v>
      </c>
      <c r="J217">
        <f>(Table2[[#This Row],[1M Return vs Nifty]]-AVERAGE(Table2[1M Return vs Nifty]))/_xlfn.STDEV.P(Table2[1M Return vs Nifty])</f>
        <v>-1.5952665859649424</v>
      </c>
      <c r="K217">
        <v>58.784556781679498</v>
      </c>
      <c r="L217">
        <f>(Table2[[#This Row],[6M Return vs Nifty]]-AVERAGE(Table2[6M Return vs Nifty]))/_xlfn.STDEV.P(Table2[6M Return vs Nifty])</f>
        <v>1.8067807705616603</v>
      </c>
      <c r="M217">
        <v>-2.7559463841591501</v>
      </c>
      <c r="N217">
        <f>(Table2[[#This Row],[1W Return vs Nifty]]-AVERAGE(Table2[1W Return vs Nifty]))/_xlfn.STDEV.P(Table2[1W Return vs Nifty])</f>
        <v>-1.3850210989074441</v>
      </c>
      <c r="O217">
        <v>2177</v>
      </c>
      <c r="P217">
        <v>2177.9965924089202</v>
      </c>
      <c r="Q217">
        <v>1795.9606411032501</v>
      </c>
      <c r="R217">
        <v>32.625870236981498</v>
      </c>
      <c r="S217" s="1">
        <f>(Table2[[#This Row],[Close Price]]-Table2[[#This Row],[20D EMA]])/Table2[[#This Row],[20D EMA]]</f>
        <v>-8.4703720716582498E-2</v>
      </c>
      <c r="T217" s="1">
        <f>(Table2[[#This Row],[Close Price]]-Table2[[#This Row],[50D EMA]])/Table2[[#This Row],[50D EMA]]</f>
        <v>-8.5122535570116231E-2</v>
      </c>
      <c r="U217" s="1">
        <f>(Table2[[#This Row],[Close Price]]-Table2[[#This Row],[200D EMA]])/Table2[[#This Row],[200D EMA]]</f>
        <v>0.10948979303686479</v>
      </c>
      <c r="V217">
        <v>0.87254781186876595</v>
      </c>
      <c r="W217">
        <v>1940</v>
      </c>
      <c r="X217">
        <v>2009.9</v>
      </c>
      <c r="Y217">
        <v>1915.05</v>
      </c>
      <c r="Z217">
        <v>2057.85</v>
      </c>
      <c r="AA217">
        <v>1915.05</v>
      </c>
      <c r="AB217">
        <v>2077</v>
      </c>
      <c r="AC217" s="1">
        <f>(Table2[[#This Row],[Close Price]]/Table2[[#This Row],[Day Low]])-1</f>
        <v>2.7113402061855529E-2</v>
      </c>
      <c r="AD217" s="1">
        <f>(Table2[[#This Row],[Day High]]/Table2[[#This Row],[Close Price]])-1</f>
        <v>8.6821238582757143E-3</v>
      </c>
      <c r="AE217" s="1">
        <f>(Table2[[#This Row],[Close Price]]/Table2[[#This Row],[Current Week Low]])-1</f>
        <v>4.0495026239523835E-2</v>
      </c>
      <c r="AF217" s="1">
        <f>(Table2[[#This Row],[Current Week High]]/Table2[[#This Row],[Close Price]])-1</f>
        <v>3.2746160794941304E-2</v>
      </c>
      <c r="AG217" s="1">
        <f>(Table2[[#This Row],[Close Price]]/Table2[[#This Row],[Current Month Low]])-1</f>
        <v>4.0495026239523835E-2</v>
      </c>
      <c r="AH217" s="1">
        <f>(Table2[[#This Row],[Current Month High]]/Table2[[#This Row],[Close Price]])-1</f>
        <v>4.2356719863494874E-2</v>
      </c>
      <c r="AI217">
        <v>31.491518618889899</v>
      </c>
      <c r="AJ217">
        <v>109.449729332001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0.08</v>
      </c>
      <c r="AM217" t="s">
        <v>3180</v>
      </c>
      <c r="AN217">
        <v>-20.190000000000001</v>
      </c>
      <c r="AO217" t="s">
        <v>3179</v>
      </c>
      <c r="AP217">
        <v>-6.2845511534360002E-3</v>
      </c>
      <c r="AQ217">
        <f>(Table2[[#This Row],[Sharpe Ratio]]-AVERAGE(Table2[Sharpe Ratio]))/_xlfn.STDEV.P(Table2[Sharpe Ratio])</f>
        <v>-0.80953166015402744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7">
        <f>_xlfn.RANK.AVG(Table2[[#This Row],[1Y Return vs Nifty Z-Score]],Table2[1Y Return vs Nifty Z-Score])</f>
        <v>132</v>
      </c>
      <c r="AT217">
        <f>_xlfn.RANK.AVG(Table2[[#This Row],[6M Return vs Nifty Z-Score]],Table2[6M Return vs Nifty Z-Score])</f>
        <v>36</v>
      </c>
      <c r="AU217">
        <f>_xlfn.RANK.AVG(Table2[[#This Row],[Sharpe Ratio Z-Score]],Table2[Sharpe Ratio Z-Score])</f>
        <v>575</v>
      </c>
      <c r="AV217">
        <f>(Table2[[#This Row],[Rank 1Y]]+Table2[[#This Row],[Rank 6M]]+Table2[[#This Row],[Rank Sharpe]])/3</f>
        <v>247.66666666666666</v>
      </c>
    </row>
    <row r="218" spans="1:48" x14ac:dyDescent="0.3">
      <c r="A218" t="s">
        <v>1419</v>
      </c>
      <c r="B218" t="s">
        <v>1420</v>
      </c>
      <c r="C218" t="s">
        <v>3146</v>
      </c>
      <c r="D218" t="s">
        <v>588</v>
      </c>
      <c r="E218">
        <v>7564.4447361699904</v>
      </c>
      <c r="F218">
        <v>567.70000000000005</v>
      </c>
      <c r="G218">
        <v>42.222413760706203</v>
      </c>
      <c r="H218">
        <f>(Table2[[#This Row],[1Y Return vs Nifty]]-AVERAGE(Table2[1Y Return vs Nifty]))/_xlfn.STDEV.P(Table2[1Y Return vs Nifty])</f>
        <v>0.39556064597365492</v>
      </c>
      <c r="I218">
        <v>-1.8071441418555001</v>
      </c>
      <c r="J218">
        <f>(Table2[[#This Row],[1M Return vs Nifty]]-AVERAGE(Table2[1M Return vs Nifty]))/_xlfn.STDEV.P(Table2[1M Return vs Nifty])</f>
        <v>-8.5763074259202363E-2</v>
      </c>
      <c r="K218">
        <v>15.161790702653599</v>
      </c>
      <c r="L218">
        <f>(Table2[[#This Row],[6M Return vs Nifty]]-AVERAGE(Table2[6M Return vs Nifty]))/_xlfn.STDEV.P(Table2[6M Return vs Nifty])</f>
        <v>0.31554018860407246</v>
      </c>
      <c r="M218">
        <v>-0.84183730486308295</v>
      </c>
      <c r="N218">
        <f>(Table2[[#This Row],[1W Return vs Nifty]]-AVERAGE(Table2[1W Return vs Nifty]))/_xlfn.STDEV.P(Table2[1W Return vs Nifty])</f>
        <v>-0.94206555334401865</v>
      </c>
      <c r="O218">
        <v>575.21</v>
      </c>
      <c r="P218">
        <v>567.92160516903596</v>
      </c>
      <c r="Q218">
        <v>503.033043626785</v>
      </c>
      <c r="R218">
        <v>45.726179098573702</v>
      </c>
      <c r="S218" s="1">
        <f>(Table2[[#This Row],[Close Price]]-Table2[[#This Row],[20D EMA]])/Table2[[#This Row],[20D EMA]]</f>
        <v>-1.3056101249978252E-2</v>
      </c>
      <c r="T218" s="1">
        <f>(Table2[[#This Row],[Close Price]]-Table2[[#This Row],[50D EMA]])/Table2[[#This Row],[50D EMA]]</f>
        <v>-3.9020380105094329E-4</v>
      </c>
      <c r="U218" s="1">
        <f>(Table2[[#This Row],[Close Price]]-Table2[[#This Row],[200D EMA]])/Table2[[#This Row],[200D EMA]]</f>
        <v>0.12855409240509727</v>
      </c>
      <c r="V218">
        <v>0.51601221068247105</v>
      </c>
      <c r="W218">
        <v>562.75</v>
      </c>
      <c r="X218">
        <v>577.54999999999995</v>
      </c>
      <c r="Y218">
        <v>555.1</v>
      </c>
      <c r="Z218">
        <v>586.5</v>
      </c>
      <c r="AA218">
        <v>555.1</v>
      </c>
      <c r="AB218">
        <v>586.5</v>
      </c>
      <c r="AC218" s="1">
        <f>(Table2[[#This Row],[Close Price]]/Table2[[#This Row],[Day Low]])-1</f>
        <v>8.7960906263884198E-3</v>
      </c>
      <c r="AD218" s="1">
        <f>(Table2[[#This Row],[Day High]]/Table2[[#This Row],[Close Price]])-1</f>
        <v>1.73507134049673E-2</v>
      </c>
      <c r="AE218" s="1">
        <f>(Table2[[#This Row],[Close Price]]/Table2[[#This Row],[Current Week Low]])-1</f>
        <v>2.2698612862547263E-2</v>
      </c>
      <c r="AF218" s="1">
        <f>(Table2[[#This Row],[Current Week High]]/Table2[[#This Row],[Close Price]])-1</f>
        <v>3.3116082437907313E-2</v>
      </c>
      <c r="AG218" s="1">
        <f>(Table2[[#This Row],[Close Price]]/Table2[[#This Row],[Current Month Low]])-1</f>
        <v>2.2698612862547263E-2</v>
      </c>
      <c r="AH218" s="1">
        <f>(Table2[[#This Row],[Current Month High]]/Table2[[#This Row],[Close Price]])-1</f>
        <v>3.3116082437907313E-2</v>
      </c>
      <c r="AI218">
        <v>12.682754976219799</v>
      </c>
      <c r="AJ218">
        <v>69.462686567164099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0.23</v>
      </c>
      <c r="AM218" t="s">
        <v>3180</v>
      </c>
      <c r="AN218">
        <v>-5.47</v>
      </c>
      <c r="AO218" t="s">
        <v>3179</v>
      </c>
      <c r="AP218">
        <v>6.0335804953189E-2</v>
      </c>
      <c r="AQ218">
        <f>(Table2[[#This Row],[Sharpe Ratio]]-AVERAGE(Table2[Sharpe Ratio]))/_xlfn.STDEV.P(Table2[Sharpe Ratio])</f>
        <v>-1.2250404827247515E-2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-0.32897819785274118</v>
      </c>
      <c r="AS218">
        <f>_xlfn.RANK.AVG(Table2[[#This Row],[1Y Return vs Nifty Z-Score]],Table2[1Y Return vs Nifty Z-Score])</f>
        <v>188</v>
      </c>
      <c r="AT218">
        <f>_xlfn.RANK.AVG(Table2[[#This Row],[6M Return vs Nifty Z-Score]],Table2[6M Return vs Nifty Z-Score])</f>
        <v>211</v>
      </c>
      <c r="AU218">
        <f>_xlfn.RANK.AVG(Table2[[#This Row],[Sharpe Ratio Z-Score]],Table2[Sharpe Ratio Z-Score])</f>
        <v>350</v>
      </c>
      <c r="AV218">
        <f>(Table2[[#This Row],[Rank 1Y]]+Table2[[#This Row],[Rank 6M]]+Table2[[#This Row],[Rank Sharpe]])/3</f>
        <v>249.66666666666666</v>
      </c>
    </row>
    <row r="219" spans="1:48" x14ac:dyDescent="0.3">
      <c r="A219" t="s">
        <v>1630</v>
      </c>
      <c r="B219" t="s">
        <v>1631</v>
      </c>
      <c r="C219" t="s">
        <v>3138</v>
      </c>
      <c r="D219" t="s">
        <v>247</v>
      </c>
      <c r="E219">
        <v>5769.5649087649999</v>
      </c>
      <c r="F219">
        <v>672.05</v>
      </c>
      <c r="G219">
        <v>54.530059550387897</v>
      </c>
      <c r="H219">
        <f>(Table2[[#This Row],[1Y Return vs Nifty]]-AVERAGE(Table2[1Y Return vs Nifty]))/_xlfn.STDEV.P(Table2[1Y Return vs Nifty])</f>
        <v>0.61702197805874903</v>
      </c>
      <c r="I219">
        <v>25.694400684285998</v>
      </c>
      <c r="J219">
        <f>(Table2[[#This Row],[1M Return vs Nifty]]-AVERAGE(Table2[1M Return vs Nifty]))/_xlfn.STDEV.P(Table2[1M Return vs Nifty])</f>
        <v>2.9614688237486546</v>
      </c>
      <c r="K219">
        <v>41.002689424954902</v>
      </c>
      <c r="L219">
        <f>(Table2[[#This Row],[6M Return vs Nifty]]-AVERAGE(Table2[6M Return vs Nifty]))/_xlfn.STDEV.P(Table2[6M Return vs Nifty])</f>
        <v>1.1989091335981303</v>
      </c>
      <c r="M219">
        <v>4.1789209922903696</v>
      </c>
      <c r="N219">
        <f>(Table2[[#This Row],[1W Return vs Nifty]]-AVERAGE(Table2[1W Return vs Nifty]))/_xlfn.STDEV.P(Table2[1W Return vs Nifty])</f>
        <v>0.21981845562562161</v>
      </c>
      <c r="O219">
        <v>638.30999999999995</v>
      </c>
      <c r="P219">
        <v>588.571668283544</v>
      </c>
      <c r="Q219">
        <v>486.36379770070198</v>
      </c>
      <c r="R219">
        <v>61.222998080402597</v>
      </c>
      <c r="S219" s="1">
        <f>(Table2[[#This Row],[Close Price]]-Table2[[#This Row],[20D EMA]])/Table2[[#This Row],[20D EMA]]</f>
        <v>5.2858329025081877E-2</v>
      </c>
      <c r="T219" s="1">
        <f>(Table2[[#This Row],[Close Price]]-Table2[[#This Row],[50D EMA]])/Table2[[#This Row],[50D EMA]]</f>
        <v>0.14183205922892014</v>
      </c>
      <c r="U219" s="1">
        <f>(Table2[[#This Row],[Close Price]]-Table2[[#This Row],[200D EMA]])/Table2[[#This Row],[200D EMA]]</f>
        <v>0.38178458836191043</v>
      </c>
      <c r="V219">
        <v>0.88310696509417197</v>
      </c>
      <c r="W219">
        <v>669</v>
      </c>
      <c r="X219">
        <v>684.7</v>
      </c>
      <c r="Y219">
        <v>659.05</v>
      </c>
      <c r="Z219">
        <v>693</v>
      </c>
      <c r="AA219">
        <v>659.05</v>
      </c>
      <c r="AB219">
        <v>693</v>
      </c>
      <c r="AC219" s="1">
        <f>(Table2[[#This Row],[Close Price]]/Table2[[#This Row],[Day Low]])-1</f>
        <v>4.5590433482809445E-3</v>
      </c>
      <c r="AD219" s="1">
        <f>(Table2[[#This Row],[Day High]]/Table2[[#This Row],[Close Price]])-1</f>
        <v>1.8823004240756003E-2</v>
      </c>
      <c r="AE219" s="1">
        <f>(Table2[[#This Row],[Close Price]]/Table2[[#This Row],[Current Week Low]])-1</f>
        <v>1.9725362263864676E-2</v>
      </c>
      <c r="AF219" s="1">
        <f>(Table2[[#This Row],[Current Week High]]/Table2[[#This Row],[Close Price]])-1</f>
        <v>3.1173275797931721E-2</v>
      </c>
      <c r="AG219" s="1">
        <f>(Table2[[#This Row],[Close Price]]/Table2[[#This Row],[Current Month Low]])-1</f>
        <v>1.9725362263864676E-2</v>
      </c>
      <c r="AH219" s="1">
        <f>(Table2[[#This Row],[Current Month High]]/Table2[[#This Row],[Close Price]])-1</f>
        <v>3.1173275797931721E-2</v>
      </c>
      <c r="AI219">
        <v>3.1173275797931699</v>
      </c>
      <c r="AJ219">
        <v>87.018227354946404</v>
      </c>
      <c r="AK219" t="str">
        <f>IF(AND(Table2[[#This Row],[20D EMA]]&gt;Table2[[#This Row],[50D EMA]],Table2[[#This Row],[50D EMA]]&gt;Table2[[#This Row],[200D EMA]]),"Uptrend","Downtrend/NoTrend")</f>
        <v>Uptrend</v>
      </c>
      <c r="AL219">
        <v>0.37</v>
      </c>
      <c r="AM219" t="s">
        <v>3180</v>
      </c>
      <c r="AN219">
        <v>6.6</v>
      </c>
      <c r="AO219" t="s">
        <v>3180</v>
      </c>
      <c r="AQ219">
        <f>(Table2[[#This Row],[Sharpe Ratio]]-AVERAGE(Table2[Sharpe Ratio]))/_xlfn.STDEV.P(Table2[Sharpe Ratio])</f>
        <v>-0.73432109200939777</v>
      </c>
      <c r="AR2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4.2628972990217582</v>
      </c>
      <c r="AS219">
        <f>_xlfn.RANK.AVG(Table2[[#This Row],[1Y Return vs Nifty Z-Score]],Table2[1Y Return vs Nifty Z-Score])</f>
        <v>143</v>
      </c>
      <c r="AT219">
        <f>_xlfn.RANK.AVG(Table2[[#This Row],[6M Return vs Nifty Z-Score]],Table2[6M Return vs Nifty Z-Score])</f>
        <v>75</v>
      </c>
      <c r="AU219">
        <f>_xlfn.RANK.AVG(Table2[[#This Row],[Sharpe Ratio Z-Score]],Table2[Sharpe Ratio Z-Score])</f>
        <v>537.5</v>
      </c>
      <c r="AV219">
        <f>(Table2[[#This Row],[Rank 1Y]]+Table2[[#This Row],[Rank 6M]]+Table2[[#This Row],[Rank Sharpe]])/3</f>
        <v>251.83333333333334</v>
      </c>
    </row>
    <row r="220" spans="1:48" x14ac:dyDescent="0.3">
      <c r="A220" t="s">
        <v>443</v>
      </c>
      <c r="B220" t="s">
        <v>444</v>
      </c>
      <c r="C220" t="s">
        <v>3133</v>
      </c>
      <c r="D220" t="s">
        <v>21</v>
      </c>
      <c r="E220">
        <v>50352.941345849998</v>
      </c>
      <c r="F220">
        <v>7546.5</v>
      </c>
      <c r="G220">
        <v>21.617736212267701</v>
      </c>
      <c r="H220">
        <f>(Table2[[#This Row],[1Y Return vs Nifty]]-AVERAGE(Table2[1Y Return vs Nifty]))/_xlfn.STDEV.P(Table2[1Y Return vs Nifty])</f>
        <v>2.480417353059846E-2</v>
      </c>
      <c r="I220">
        <v>8.14632412907911</v>
      </c>
      <c r="J220">
        <f>(Table2[[#This Row],[1M Return vs Nifty]]-AVERAGE(Table2[1M Return vs Nifty]))/_xlfn.STDEV.P(Table2[1M Return vs Nifty])</f>
        <v>1.0171031902631629</v>
      </c>
      <c r="K220">
        <v>63.273883596352903</v>
      </c>
      <c r="L220">
        <f>(Table2[[#This Row],[6M Return vs Nifty]]-AVERAGE(Table2[6M Return vs Nifty]))/_xlfn.STDEV.P(Table2[6M Return vs Nifty])</f>
        <v>1.9602480293683</v>
      </c>
      <c r="M220">
        <v>-0.80309293514241198</v>
      </c>
      <c r="N220">
        <f>(Table2[[#This Row],[1W Return vs Nifty]]-AVERAGE(Table2[1W Return vs Nifty]))/_xlfn.STDEV.P(Table2[1W Return vs Nifty])</f>
        <v>-0.93309948468431503</v>
      </c>
      <c r="O220">
        <v>7431.62</v>
      </c>
      <c r="P220">
        <v>7062.2603492219896</v>
      </c>
      <c r="Q220">
        <v>6178.70593230746</v>
      </c>
      <c r="R220">
        <v>53.666819733291703</v>
      </c>
      <c r="S220" s="1">
        <f>(Table2[[#This Row],[Close Price]]-Table2[[#This Row],[20D EMA]])/Table2[[#This Row],[20D EMA]]</f>
        <v>1.5458271547791749E-2</v>
      </c>
      <c r="T220" s="1">
        <f>(Table2[[#This Row],[Close Price]]-Table2[[#This Row],[50D EMA]])/Table2[[#This Row],[50D EMA]]</f>
        <v>6.8567232986724486E-2</v>
      </c>
      <c r="U220" s="1">
        <f>(Table2[[#This Row],[Close Price]]-Table2[[#This Row],[200D EMA]])/Table2[[#This Row],[200D EMA]]</f>
        <v>0.22137225540069236</v>
      </c>
      <c r="V220">
        <v>1.6531726008932199</v>
      </c>
      <c r="W220">
        <v>7470</v>
      </c>
      <c r="X220">
        <v>7593.7</v>
      </c>
      <c r="Y220">
        <v>7470</v>
      </c>
      <c r="Z220">
        <v>7646.55</v>
      </c>
      <c r="AA220">
        <v>7468.9</v>
      </c>
      <c r="AB220">
        <v>7646.55</v>
      </c>
      <c r="AC220" s="1">
        <f>(Table2[[#This Row],[Close Price]]/Table2[[#This Row],[Day Low]])-1</f>
        <v>1.0240963855421725E-2</v>
      </c>
      <c r="AD220" s="1">
        <f>(Table2[[#This Row],[Day High]]/Table2[[#This Row],[Close Price]])-1</f>
        <v>6.2545550917643133E-3</v>
      </c>
      <c r="AE220" s="1">
        <f>(Table2[[#This Row],[Close Price]]/Table2[[#This Row],[Current Week Low]])-1</f>
        <v>1.0240963855421725E-2</v>
      </c>
      <c r="AF220" s="1">
        <f>(Table2[[#This Row],[Current Week High]]/Table2[[#This Row],[Close Price]])-1</f>
        <v>1.3257801629894761E-2</v>
      </c>
      <c r="AG220" s="1">
        <f>(Table2[[#This Row],[Close Price]]/Table2[[#This Row],[Current Month Low]])-1</f>
        <v>1.0389749494570832E-2</v>
      </c>
      <c r="AH220" s="1">
        <f>(Table2[[#This Row],[Current Month High]]/Table2[[#This Row],[Close Price]])-1</f>
        <v>1.3257801629894761E-2</v>
      </c>
      <c r="AI220">
        <v>4.6127343801762404</v>
      </c>
      <c r="AJ220">
        <v>76.021925476704098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0.27</v>
      </c>
      <c r="AM220" t="s">
        <v>3180</v>
      </c>
      <c r="AN220">
        <v>4.66</v>
      </c>
      <c r="AO220" t="s">
        <v>3180</v>
      </c>
      <c r="AP220">
        <v>3.2447519852930998E-2</v>
      </c>
      <c r="AQ220">
        <f>(Table2[[#This Row],[Sharpe Ratio]]-AVERAGE(Table2[Sharpe Ratio]))/_xlfn.STDEV.P(Table2[Sharpe Ratio])</f>
        <v>-0.34600435411653563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1.7230515543612104</v>
      </c>
      <c r="AS220">
        <f>_xlfn.RANK.AVG(Table2[[#This Row],[1Y Return vs Nifty Z-Score]],Table2[1Y Return vs Nifty Z-Score])</f>
        <v>295</v>
      </c>
      <c r="AT220">
        <f>_xlfn.RANK.AVG(Table2[[#This Row],[6M Return vs Nifty Z-Score]],Table2[6M Return vs Nifty Z-Score])</f>
        <v>30</v>
      </c>
      <c r="AU220">
        <f>_xlfn.RANK.AVG(Table2[[#This Row],[Sharpe Ratio Z-Score]],Table2[Sharpe Ratio Z-Score])</f>
        <v>431</v>
      </c>
      <c r="AV220">
        <f>(Table2[[#This Row],[Rank 1Y]]+Table2[[#This Row],[Rank 6M]]+Table2[[#This Row],[Rank Sharpe]])/3</f>
        <v>252</v>
      </c>
    </row>
    <row r="221" spans="1:48" x14ac:dyDescent="0.3">
      <c r="A221" t="s">
        <v>1583</v>
      </c>
      <c r="B221" t="s">
        <v>1584</v>
      </c>
      <c r="C221" t="s">
        <v>3152</v>
      </c>
      <c r="D221" t="s">
        <v>173</v>
      </c>
      <c r="E221">
        <v>6048.8036995089997</v>
      </c>
      <c r="F221">
        <v>167.37</v>
      </c>
      <c r="G221">
        <v>122.597527089864</v>
      </c>
      <c r="H221">
        <f>(Table2[[#This Row],[1Y Return vs Nifty]]-AVERAGE(Table2[1Y Return vs Nifty]))/_xlfn.STDEV.P(Table2[1Y Return vs Nifty])</f>
        <v>1.8418144599474511</v>
      </c>
      <c r="I221">
        <v>-10.9659015135161</v>
      </c>
      <c r="J221">
        <f>(Table2[[#This Row],[1M Return vs Nifty]]-AVERAGE(Table2[1M Return vs Nifty]))/_xlfn.STDEV.P(Table2[1M Return vs Nifty])</f>
        <v>-1.1005736161931998</v>
      </c>
      <c r="K221">
        <v>17.2659686844063</v>
      </c>
      <c r="L221">
        <f>(Table2[[#This Row],[6M Return vs Nifty]]-AVERAGE(Table2[6M Return vs Nifty]))/_xlfn.STDEV.P(Table2[6M Return vs Nifty])</f>
        <v>0.38747133557368046</v>
      </c>
      <c r="M221">
        <v>1.5890186708099201</v>
      </c>
      <c r="N221">
        <f>(Table2[[#This Row],[1W Return vs Nifty]]-AVERAGE(Table2[1W Return vs Nifty]))/_xlfn.STDEV.P(Table2[1W Return vs Nifty])</f>
        <v>-0.37952648671656342</v>
      </c>
      <c r="O221">
        <v>176.57</v>
      </c>
      <c r="P221">
        <v>184.830968162011</v>
      </c>
      <c r="Q221">
        <v>157.66926081439601</v>
      </c>
      <c r="R221">
        <v>37.153329830898102</v>
      </c>
      <c r="S221" s="1">
        <f>(Table2[[#This Row],[Close Price]]-Table2[[#This Row],[20D EMA]])/Table2[[#This Row],[20D EMA]]</f>
        <v>-5.2103981423797865E-2</v>
      </c>
      <c r="T221" s="1">
        <f>(Table2[[#This Row],[Close Price]]-Table2[[#This Row],[50D EMA]])/Table2[[#This Row],[50D EMA]]</f>
        <v>-9.4469927499951367E-2</v>
      </c>
      <c r="U221" s="1">
        <f>(Table2[[#This Row],[Close Price]]-Table2[[#This Row],[200D EMA]])/Table2[[#This Row],[200D EMA]]</f>
        <v>6.1525874704413314E-2</v>
      </c>
      <c r="V221">
        <v>0.416006964914029</v>
      </c>
      <c r="W221">
        <v>163.25</v>
      </c>
      <c r="X221">
        <v>168.25</v>
      </c>
      <c r="Y221">
        <v>163.25</v>
      </c>
      <c r="Z221">
        <v>176.43</v>
      </c>
      <c r="AA221">
        <v>163.25</v>
      </c>
      <c r="AB221">
        <v>179</v>
      </c>
      <c r="AC221" s="1">
        <f>(Table2[[#This Row],[Close Price]]/Table2[[#This Row],[Day Low]])-1</f>
        <v>2.5237366003062922E-2</v>
      </c>
      <c r="AD221" s="1">
        <f>(Table2[[#This Row],[Day High]]/Table2[[#This Row],[Close Price]])-1</f>
        <v>5.2578120332198441E-3</v>
      </c>
      <c r="AE221" s="1">
        <f>(Table2[[#This Row],[Close Price]]/Table2[[#This Row],[Current Week Low]])-1</f>
        <v>2.5237366003062922E-2</v>
      </c>
      <c r="AF221" s="1">
        <f>(Table2[[#This Row],[Current Week High]]/Table2[[#This Row],[Close Price]])-1</f>
        <v>5.4131564796558562E-2</v>
      </c>
      <c r="AG221" s="1">
        <f>(Table2[[#This Row],[Close Price]]/Table2[[#This Row],[Current Month Low]])-1</f>
        <v>2.5237366003062922E-2</v>
      </c>
      <c r="AH221" s="1">
        <f>(Table2[[#This Row],[Current Month High]]/Table2[[#This Row],[Close Price]])-1</f>
        <v>6.9486765848120857E-2</v>
      </c>
      <c r="AI221">
        <v>34.223576507139803</v>
      </c>
      <c r="AJ221">
        <v>164.61660079051299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-0.1</v>
      </c>
      <c r="AM221" t="s">
        <v>3179</v>
      </c>
      <c r="AN221">
        <v>-10.62</v>
      </c>
      <c r="AO221" t="s">
        <v>3179</v>
      </c>
      <c r="AQ221">
        <f>(Table2[[#This Row],[Sharpe Ratio]]-AVERAGE(Table2[Sharpe Ratio]))/_xlfn.STDEV.P(Table2[Sharpe Ratio])</f>
        <v>-0.73432109200939777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39</v>
      </c>
      <c r="AT221">
        <f>_xlfn.RANK.AVG(Table2[[#This Row],[6M Return vs Nifty Z-Score]],Table2[6M Return vs Nifty Z-Score])</f>
        <v>189</v>
      </c>
      <c r="AU221">
        <f>_xlfn.RANK.AVG(Table2[[#This Row],[Sharpe Ratio Z-Score]],Table2[Sharpe Ratio Z-Score])</f>
        <v>537.5</v>
      </c>
      <c r="AV221">
        <f>(Table2[[#This Row],[Rank 1Y]]+Table2[[#This Row],[Rank 6M]]+Table2[[#This Row],[Rank Sharpe]])/3</f>
        <v>255.16666666666666</v>
      </c>
    </row>
    <row r="222" spans="1:48" x14ac:dyDescent="0.3">
      <c r="A222" t="s">
        <v>697</v>
      </c>
      <c r="B222" t="s">
        <v>698</v>
      </c>
      <c r="C222" t="s">
        <v>3134</v>
      </c>
      <c r="D222" t="s">
        <v>571</v>
      </c>
      <c r="E222">
        <v>25612.709823069999</v>
      </c>
      <c r="F222">
        <v>985.7</v>
      </c>
      <c r="G222">
        <v>6.0795552354904698</v>
      </c>
      <c r="H222">
        <f>(Table2[[#This Row],[1Y Return vs Nifty]]-AVERAGE(Table2[1Y Return vs Nifty]))/_xlfn.STDEV.P(Table2[1Y Return vs Nifty])</f>
        <v>-0.25478676661339383</v>
      </c>
      <c r="I222">
        <v>3.3191187293988702</v>
      </c>
      <c r="J222">
        <f>(Table2[[#This Row],[1M Return vs Nifty]]-AVERAGE(Table2[1M Return vs Nifty]))/_xlfn.STDEV.P(Table2[1M Return vs Nifty])</f>
        <v>0.48223817212937353</v>
      </c>
      <c r="K222">
        <v>19.695208599371199</v>
      </c>
      <c r="L222">
        <f>(Table2[[#This Row],[6M Return vs Nifty]]-AVERAGE(Table2[6M Return vs Nifty]))/_xlfn.STDEV.P(Table2[6M Return vs Nifty])</f>
        <v>0.47051469733447021</v>
      </c>
      <c r="M222">
        <v>5.0669263330513896</v>
      </c>
      <c r="N222">
        <f>(Table2[[#This Row],[1W Return vs Nifty]]-AVERAGE(Table2[1W Return vs Nifty]))/_xlfn.STDEV.P(Table2[1W Return vs Nifty])</f>
        <v>0.42531713615259042</v>
      </c>
      <c r="O222">
        <v>950.83</v>
      </c>
      <c r="P222">
        <v>943.97050419301695</v>
      </c>
      <c r="Q222">
        <v>840.88833770671704</v>
      </c>
      <c r="R222">
        <v>62.324582336020796</v>
      </c>
      <c r="S222" s="1">
        <f>(Table2[[#This Row],[Close Price]]-Table2[[#This Row],[20D EMA]])/Table2[[#This Row],[20D EMA]]</f>
        <v>3.6673222342584903E-2</v>
      </c>
      <c r="T222" s="1">
        <f>(Table2[[#This Row],[Close Price]]-Table2[[#This Row],[50D EMA]])/Table2[[#This Row],[50D EMA]]</f>
        <v>4.4206355624063567E-2</v>
      </c>
      <c r="U222" s="1">
        <f>(Table2[[#This Row],[Close Price]]-Table2[[#This Row],[200D EMA]])/Table2[[#This Row],[200D EMA]]</f>
        <v>0.17221271338857605</v>
      </c>
      <c r="V222">
        <v>0.71737794068962701</v>
      </c>
      <c r="W222">
        <v>945</v>
      </c>
      <c r="X222">
        <v>992.3</v>
      </c>
      <c r="Y222">
        <v>945</v>
      </c>
      <c r="Z222">
        <v>997.95</v>
      </c>
      <c r="AA222">
        <v>945</v>
      </c>
      <c r="AB222">
        <v>997.95</v>
      </c>
      <c r="AC222" s="1">
        <f>(Table2[[#This Row],[Close Price]]/Table2[[#This Row],[Day Low]])-1</f>
        <v>4.3068783068783034E-2</v>
      </c>
      <c r="AD222" s="1">
        <f>(Table2[[#This Row],[Day High]]/Table2[[#This Row],[Close Price]])-1</f>
        <v>6.6957492137567076E-3</v>
      </c>
      <c r="AE222" s="1">
        <f>(Table2[[#This Row],[Close Price]]/Table2[[#This Row],[Current Week Low]])-1</f>
        <v>4.3068783068783034E-2</v>
      </c>
      <c r="AF222" s="1">
        <f>(Table2[[#This Row],[Current Week High]]/Table2[[#This Row],[Close Price]])-1</f>
        <v>1.2427716343715201E-2</v>
      </c>
      <c r="AG222" s="1">
        <f>(Table2[[#This Row],[Close Price]]/Table2[[#This Row],[Current Month Low]])-1</f>
        <v>4.3068783068783034E-2</v>
      </c>
      <c r="AH222" s="1">
        <f>(Table2[[#This Row],[Current Month High]]/Table2[[#This Row],[Close Price]])-1</f>
        <v>1.2427716343715201E-2</v>
      </c>
      <c r="AI222">
        <v>21.964086436035299</v>
      </c>
      <c r="AJ222">
        <v>63.195364238410598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0.14000000000000001</v>
      </c>
      <c r="AM222" t="s">
        <v>3180</v>
      </c>
      <c r="AN222">
        <v>5.68</v>
      </c>
      <c r="AO222" t="s">
        <v>3180</v>
      </c>
      <c r="AP222">
        <v>0.107002269757838</v>
      </c>
      <c r="AQ222">
        <f>(Table2[[#This Row],[Sharpe Ratio]]-AVERAGE(Table2[Sharpe Ratio]))/_xlfn.STDEV.P(Table2[Sharpe Ratio])</f>
        <v>0.54623201429349932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1.6695152532965398</v>
      </c>
      <c r="AS222">
        <f>_xlfn.RANK.AVG(Table2[[#This Row],[1Y Return vs Nifty Z-Score]],Table2[1Y Return vs Nifty Z-Score])</f>
        <v>384</v>
      </c>
      <c r="AT222">
        <f>_xlfn.RANK.AVG(Table2[[#This Row],[6M Return vs Nifty Z-Score]],Table2[6M Return vs Nifty Z-Score])</f>
        <v>174</v>
      </c>
      <c r="AU222">
        <f>_xlfn.RANK.AVG(Table2[[#This Row],[Sharpe Ratio Z-Score]],Table2[Sharpe Ratio Z-Score])</f>
        <v>208</v>
      </c>
      <c r="AV222">
        <f>(Table2[[#This Row],[Rank 1Y]]+Table2[[#This Row],[Rank 6M]]+Table2[[#This Row],[Rank Sharpe]])/3</f>
        <v>255.33333333333334</v>
      </c>
    </row>
    <row r="223" spans="1:48" x14ac:dyDescent="0.3">
      <c r="A223" t="s">
        <v>818</v>
      </c>
      <c r="B223" t="s">
        <v>819</v>
      </c>
      <c r="C223" t="s">
        <v>3144</v>
      </c>
      <c r="D223" t="s">
        <v>242</v>
      </c>
      <c r="E223">
        <v>19165.927872464999</v>
      </c>
      <c r="F223">
        <v>440.55</v>
      </c>
      <c r="G223">
        <v>24.013162311234101</v>
      </c>
      <c r="H223">
        <f>(Table2[[#This Row],[1Y Return vs Nifty]]-AVERAGE(Table2[1Y Return vs Nifty]))/_xlfn.STDEV.P(Table2[1Y Return vs Nifty])</f>
        <v>6.7906994643085097E-2</v>
      </c>
      <c r="I223">
        <v>4.39380544619085</v>
      </c>
      <c r="J223">
        <f>(Table2[[#This Row],[1M Return vs Nifty]]-AVERAGE(Table2[1M Return vs Nifty]))/_xlfn.STDEV.P(Table2[1M Return vs Nifty])</f>
        <v>0.601315833565359</v>
      </c>
      <c r="K223">
        <v>19.522735743296799</v>
      </c>
      <c r="L223">
        <f>(Table2[[#This Row],[6M Return vs Nifty]]-AVERAGE(Table2[6M Return vs Nifty]))/_xlfn.STDEV.P(Table2[6M Return vs Nifty])</f>
        <v>0.4646187272852913</v>
      </c>
      <c r="M223">
        <v>9.3295693674848206</v>
      </c>
      <c r="N223">
        <f>(Table2[[#This Row],[1W Return vs Nifty]]-AVERAGE(Table2[1W Return vs Nifty]))/_xlfn.STDEV.P(Table2[1W Return vs Nifty])</f>
        <v>1.4117611122471949</v>
      </c>
      <c r="O223">
        <v>434.65</v>
      </c>
      <c r="P223">
        <v>441.62156735548399</v>
      </c>
      <c r="Q223">
        <v>402.98038845703297</v>
      </c>
      <c r="R223">
        <v>56.964002199200699</v>
      </c>
      <c r="S223" s="1">
        <f>(Table2[[#This Row],[Close Price]]-Table2[[#This Row],[20D EMA]])/Table2[[#This Row],[20D EMA]]</f>
        <v>1.3574140112734463E-2</v>
      </c>
      <c r="T223" s="1">
        <f>(Table2[[#This Row],[Close Price]]-Table2[[#This Row],[50D EMA]])/Table2[[#This Row],[50D EMA]]</f>
        <v>-2.4264380064151583E-3</v>
      </c>
      <c r="U223" s="1">
        <f>(Table2[[#This Row],[Close Price]]-Table2[[#This Row],[200D EMA]])/Table2[[#This Row],[200D EMA]]</f>
        <v>9.322937944155768E-2</v>
      </c>
      <c r="V223">
        <v>0.59789775893517205</v>
      </c>
      <c r="W223">
        <v>436</v>
      </c>
      <c r="X223">
        <v>450.5</v>
      </c>
      <c r="Y223">
        <v>436</v>
      </c>
      <c r="Z223">
        <v>454.55</v>
      </c>
      <c r="AA223">
        <v>433</v>
      </c>
      <c r="AB223">
        <v>454.55</v>
      </c>
      <c r="AC223" s="1">
        <f>(Table2[[#This Row],[Close Price]]/Table2[[#This Row],[Day Low]])-1</f>
        <v>1.0435779816513779E-2</v>
      </c>
      <c r="AD223" s="1">
        <f>(Table2[[#This Row],[Day High]]/Table2[[#This Row],[Close Price]])-1</f>
        <v>2.2585404607876391E-2</v>
      </c>
      <c r="AE223" s="1">
        <f>(Table2[[#This Row],[Close Price]]/Table2[[#This Row],[Current Week Low]])-1</f>
        <v>1.0435779816513779E-2</v>
      </c>
      <c r="AF223" s="1">
        <f>(Table2[[#This Row],[Current Week High]]/Table2[[#This Row],[Close Price]])-1</f>
        <v>3.1778458744750937E-2</v>
      </c>
      <c r="AG223" s="1">
        <f>(Table2[[#This Row],[Close Price]]/Table2[[#This Row],[Current Month Low]])-1</f>
        <v>1.7436489607390415E-2</v>
      </c>
      <c r="AH223" s="1">
        <f>(Table2[[#This Row],[Current Month High]]/Table2[[#This Row],[Close Price]])-1</f>
        <v>3.1778458744750937E-2</v>
      </c>
      <c r="AI223">
        <v>31.074792872545601</v>
      </c>
      <c r="AJ223">
        <v>55.616389968209099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-0.04</v>
      </c>
      <c r="AM223" t="s">
        <v>3179</v>
      </c>
      <c r="AN223">
        <v>0.15</v>
      </c>
      <c r="AO223" t="s">
        <v>3180</v>
      </c>
      <c r="AP223">
        <v>7.1105050793690006E-2</v>
      </c>
      <c r="AQ223">
        <f>(Table2[[#This Row],[Sharpe Ratio]]-AVERAGE(Table2[Sharpe Ratio]))/_xlfn.STDEV.P(Table2[Sharpe Ratio])</f>
        <v>0.11663089128734211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280</v>
      </c>
      <c r="AT223">
        <f>_xlfn.RANK.AVG(Table2[[#This Row],[6M Return vs Nifty Z-Score]],Table2[6M Return vs Nifty Z-Score])</f>
        <v>177</v>
      </c>
      <c r="AU223">
        <f>_xlfn.RANK.AVG(Table2[[#This Row],[Sharpe Ratio Z-Score]],Table2[Sharpe Ratio Z-Score])</f>
        <v>311</v>
      </c>
      <c r="AV223">
        <f>(Table2[[#This Row],[Rank 1Y]]+Table2[[#This Row],[Rank 6M]]+Table2[[#This Row],[Rank Sharpe]])/3</f>
        <v>256</v>
      </c>
    </row>
    <row r="224" spans="1:48" x14ac:dyDescent="0.3">
      <c r="A224" t="s">
        <v>1210</v>
      </c>
      <c r="B224" t="s">
        <v>1211</v>
      </c>
      <c r="C224" t="s">
        <v>3145</v>
      </c>
      <c r="D224" t="s">
        <v>252</v>
      </c>
      <c r="E224">
        <v>9675.0235643100004</v>
      </c>
      <c r="F224">
        <v>1636.7</v>
      </c>
      <c r="G224">
        <v>115.66906778299899</v>
      </c>
      <c r="H224">
        <f>(Table2[[#This Row],[1Y Return vs Nifty]]-AVERAGE(Table2[1Y Return vs Nifty]))/_xlfn.STDEV.P(Table2[1Y Return vs Nifty])</f>
        <v>1.7171451402728417</v>
      </c>
      <c r="I224">
        <v>16.292934990481601</v>
      </c>
      <c r="J224">
        <f>(Table2[[#This Row],[1M Return vs Nifty]]-AVERAGE(Table2[1M Return vs Nifty]))/_xlfn.STDEV.P(Table2[1M Return vs Nifty])</f>
        <v>1.919765663751779</v>
      </c>
      <c r="K224">
        <v>17.313632831926</v>
      </c>
      <c r="L224">
        <f>(Table2[[#This Row],[6M Return vs Nifty]]-AVERAGE(Table2[6M Return vs Nifty]))/_xlfn.STDEV.P(Table2[6M Return vs Nifty])</f>
        <v>0.3891007304395866</v>
      </c>
      <c r="M224">
        <v>12.1975177240887</v>
      </c>
      <c r="N224">
        <f>(Table2[[#This Row],[1W Return vs Nifty]]-AVERAGE(Table2[1W Return vs Nifty]))/_xlfn.STDEV.P(Table2[1W Return vs Nifty])</f>
        <v>2.0754503673101263</v>
      </c>
      <c r="O224">
        <v>1491.22</v>
      </c>
      <c r="P224">
        <v>1510.51600969675</v>
      </c>
      <c r="Q224">
        <v>1380.6839583517601</v>
      </c>
      <c r="R224">
        <v>79.407912268725497</v>
      </c>
      <c r="S224" s="1">
        <f>(Table2[[#This Row],[Close Price]]-Table2[[#This Row],[20D EMA]])/Table2[[#This Row],[20D EMA]]</f>
        <v>9.7557704429929865E-2</v>
      </c>
      <c r="T224" s="1">
        <f>(Table2[[#This Row],[Close Price]]-Table2[[#This Row],[50D EMA]])/Table2[[#This Row],[50D EMA]]</f>
        <v>8.353700953396892E-2</v>
      </c>
      <c r="U224" s="1">
        <f>(Table2[[#This Row],[Close Price]]-Table2[[#This Row],[200D EMA]])/Table2[[#This Row],[200D EMA]]</f>
        <v>0.18542696907543421</v>
      </c>
      <c r="V224">
        <v>2.2103156360546299</v>
      </c>
      <c r="W224">
        <v>1555</v>
      </c>
      <c r="X224">
        <v>1709</v>
      </c>
      <c r="Y224">
        <v>1555</v>
      </c>
      <c r="Z224">
        <v>1709</v>
      </c>
      <c r="AA224">
        <v>1450.05</v>
      </c>
      <c r="AB224">
        <v>1709</v>
      </c>
      <c r="AC224" s="1">
        <f>(Table2[[#This Row],[Close Price]]/Table2[[#This Row],[Day Low]])-1</f>
        <v>5.2540192926044949E-2</v>
      </c>
      <c r="AD224" s="1">
        <f>(Table2[[#This Row],[Day High]]/Table2[[#This Row],[Close Price]])-1</f>
        <v>4.4174253070202285E-2</v>
      </c>
      <c r="AE224" s="1">
        <f>(Table2[[#This Row],[Close Price]]/Table2[[#This Row],[Current Week Low]])-1</f>
        <v>5.2540192926044949E-2</v>
      </c>
      <c r="AF224" s="1">
        <f>(Table2[[#This Row],[Current Week High]]/Table2[[#This Row],[Close Price]])-1</f>
        <v>4.4174253070202285E-2</v>
      </c>
      <c r="AG224" s="1">
        <f>(Table2[[#This Row],[Close Price]]/Table2[[#This Row],[Current Month Low]])-1</f>
        <v>0.12871969932071314</v>
      </c>
      <c r="AH224" s="1">
        <f>(Table2[[#This Row],[Current Month High]]/Table2[[#This Row],[Close Price]])-1</f>
        <v>4.4174253070202285E-2</v>
      </c>
      <c r="AI224">
        <v>27.0849880857823</v>
      </c>
      <c r="AJ224">
        <v>154.77895392278899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0.06</v>
      </c>
      <c r="AM224" t="s">
        <v>3180</v>
      </c>
      <c r="AN224">
        <v>3.52</v>
      </c>
      <c r="AO224" t="s">
        <v>3180</v>
      </c>
      <c r="AQ224">
        <f>(Table2[[#This Row],[Sharpe Ratio]]-AVERAGE(Table2[Sharpe Ratio]))/_xlfn.STDEV.P(Table2[Sharpe Ratio])</f>
        <v>-0.73432109200939777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4">
        <f>_xlfn.RANK.AVG(Table2[[#This Row],[1Y Return vs Nifty Z-Score]],Table2[1Y Return vs Nifty Z-Score])</f>
        <v>47</v>
      </c>
      <c r="AT224">
        <f>_xlfn.RANK.AVG(Table2[[#This Row],[6M Return vs Nifty Z-Score]],Table2[6M Return vs Nifty Z-Score])</f>
        <v>187</v>
      </c>
      <c r="AU224">
        <f>_xlfn.RANK.AVG(Table2[[#This Row],[Sharpe Ratio Z-Score]],Table2[Sharpe Ratio Z-Score])</f>
        <v>537.5</v>
      </c>
      <c r="AV224">
        <f>(Table2[[#This Row],[Rank 1Y]]+Table2[[#This Row],[Rank 6M]]+Table2[[#This Row],[Rank Sharpe]])/3</f>
        <v>257.16666666666669</v>
      </c>
    </row>
    <row r="225" spans="1:48" x14ac:dyDescent="0.3">
      <c r="A225" t="s">
        <v>665</v>
      </c>
      <c r="B225" t="s">
        <v>666</v>
      </c>
      <c r="C225" t="s">
        <v>3148</v>
      </c>
      <c r="D225" t="s">
        <v>291</v>
      </c>
      <c r="E225">
        <v>28294.076045159902</v>
      </c>
      <c r="F225">
        <v>566.85</v>
      </c>
      <c r="G225">
        <v>24.667497961218</v>
      </c>
      <c r="H225">
        <f>(Table2[[#This Row],[1Y Return vs Nifty]]-AVERAGE(Table2[1Y Return vs Nifty]))/_xlfn.STDEV.P(Table2[1Y Return vs Nifty])</f>
        <v>7.9680980273845431E-2</v>
      </c>
      <c r="I225">
        <v>4.5958602259651196</v>
      </c>
      <c r="J225">
        <f>(Table2[[#This Row],[1M Return vs Nifty]]-AVERAGE(Table2[1M Return vs Nifty]))/_xlfn.STDEV.P(Table2[1M Return vs Nifty])</f>
        <v>0.62370394935905249</v>
      </c>
      <c r="K225">
        <v>34.4977795926754</v>
      </c>
      <c r="L225">
        <f>(Table2[[#This Row],[6M Return vs Nifty]]-AVERAGE(Table2[6M Return vs Nifty]))/_xlfn.STDEV.P(Table2[6M Return vs Nifty])</f>
        <v>0.97653933920459857</v>
      </c>
      <c r="M225">
        <v>7.1697596729200299</v>
      </c>
      <c r="N225">
        <f>(Table2[[#This Row],[1W Return vs Nifty]]-AVERAGE(Table2[1W Return vs Nifty]))/_xlfn.STDEV.P(Table2[1W Return vs Nifty])</f>
        <v>0.91194650297688218</v>
      </c>
      <c r="O225">
        <v>548.4</v>
      </c>
      <c r="P225">
        <v>542.819384717052</v>
      </c>
      <c r="Q225">
        <v>487.78587140298498</v>
      </c>
      <c r="R225">
        <v>60.2052838393356</v>
      </c>
      <c r="S225" s="1">
        <f>(Table2[[#This Row],[Close Price]]-Table2[[#This Row],[20D EMA]])/Table2[[#This Row],[20D EMA]]</f>
        <v>3.364332603938739E-2</v>
      </c>
      <c r="T225" s="1">
        <f>(Table2[[#This Row],[Close Price]]-Table2[[#This Row],[50D EMA]])/Table2[[#This Row],[50D EMA]]</f>
        <v>4.4270002066109204E-2</v>
      </c>
      <c r="U225" s="1">
        <f>(Table2[[#This Row],[Close Price]]-Table2[[#This Row],[200D EMA]])/Table2[[#This Row],[200D EMA]]</f>
        <v>0.16208777915114336</v>
      </c>
      <c r="V225">
        <v>0.84984619656073501</v>
      </c>
      <c r="W225">
        <v>558.04999999999995</v>
      </c>
      <c r="X225">
        <v>571.85</v>
      </c>
      <c r="Y225">
        <v>556.20000000000005</v>
      </c>
      <c r="Z225">
        <v>575.29999999999995</v>
      </c>
      <c r="AA225">
        <v>556.20000000000005</v>
      </c>
      <c r="AB225">
        <v>578.9</v>
      </c>
      <c r="AC225" s="1">
        <f>(Table2[[#This Row],[Close Price]]/Table2[[#This Row],[Day Low]])-1</f>
        <v>1.5769196308574651E-2</v>
      </c>
      <c r="AD225" s="1">
        <f>(Table2[[#This Row],[Day High]]/Table2[[#This Row],[Close Price]])-1</f>
        <v>8.8206756637558836E-3</v>
      </c>
      <c r="AE225" s="1">
        <f>(Table2[[#This Row],[Close Price]]/Table2[[#This Row],[Current Week Low]])-1</f>
        <v>1.9147788565264223E-2</v>
      </c>
      <c r="AF225" s="1">
        <f>(Table2[[#This Row],[Current Week High]]/Table2[[#This Row],[Close Price]])-1</f>
        <v>1.4906941871747348E-2</v>
      </c>
      <c r="AG225" s="1">
        <f>(Table2[[#This Row],[Close Price]]/Table2[[#This Row],[Current Month Low]])-1</f>
        <v>1.9147788565264223E-2</v>
      </c>
      <c r="AH225" s="1">
        <f>(Table2[[#This Row],[Current Month High]]/Table2[[#This Row],[Close Price]])-1</f>
        <v>2.1257828349651398E-2</v>
      </c>
      <c r="AI225">
        <v>10.8406103907559</v>
      </c>
      <c r="AJ225">
        <v>68.655162154120802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0.12</v>
      </c>
      <c r="AM225" t="s">
        <v>3180</v>
      </c>
      <c r="AN225">
        <v>3.44</v>
      </c>
      <c r="AO225" t="s">
        <v>3180</v>
      </c>
      <c r="AP225">
        <v>4.1271026715495998E-2</v>
      </c>
      <c r="AQ225">
        <f>(Table2[[#This Row],[Sharpe Ratio]]-AVERAGE(Table2[Sharpe Ratio]))/_xlfn.STDEV.P(Table2[Sharpe Ratio])</f>
        <v>-0.24040875182778243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2.3514620199865961</v>
      </c>
      <c r="AS225">
        <f>_xlfn.RANK.AVG(Table2[[#This Row],[1Y Return vs Nifty Z-Score]],Table2[1Y Return vs Nifty Z-Score])</f>
        <v>273</v>
      </c>
      <c r="AT225">
        <f>_xlfn.RANK.AVG(Table2[[#This Row],[6M Return vs Nifty Z-Score]],Table2[6M Return vs Nifty Z-Score])</f>
        <v>99</v>
      </c>
      <c r="AU225">
        <f>_xlfn.RANK.AVG(Table2[[#This Row],[Sharpe Ratio Z-Score]],Table2[Sharpe Ratio Z-Score])</f>
        <v>406</v>
      </c>
      <c r="AV225">
        <f>(Table2[[#This Row],[Rank 1Y]]+Table2[[#This Row],[Rank 6M]]+Table2[[#This Row],[Rank Sharpe]])/3</f>
        <v>259.33333333333331</v>
      </c>
    </row>
    <row r="226" spans="1:48" x14ac:dyDescent="0.3">
      <c r="A226" t="s">
        <v>1509</v>
      </c>
      <c r="B226" t="s">
        <v>1510</v>
      </c>
      <c r="C226" t="s">
        <v>3137</v>
      </c>
      <c r="D226" t="s">
        <v>46</v>
      </c>
      <c r="E226">
        <v>6741.3615861919998</v>
      </c>
      <c r="F226">
        <v>40.130000000000003</v>
      </c>
      <c r="G226">
        <v>14.1350208596303</v>
      </c>
      <c r="H226">
        <f>(Table2[[#This Row],[1Y Return vs Nifty]]-AVERAGE(Table2[1Y Return vs Nifty]))/_xlfn.STDEV.P(Table2[1Y Return vs Nifty])</f>
        <v>-0.10983831926830429</v>
      </c>
      <c r="I226">
        <v>-1.7718199411974798E-2</v>
      </c>
      <c r="J226">
        <f>(Table2[[#This Row],[1M Return vs Nifty]]-AVERAGE(Table2[1M Return vs Nifty]))/_xlfn.STDEV.P(Table2[1M Return vs Nifty])</f>
        <v>0.11250927172746909</v>
      </c>
      <c r="K226">
        <v>6.1136744455597496</v>
      </c>
      <c r="L226">
        <f>(Table2[[#This Row],[6M Return vs Nifty]]-AVERAGE(Table2[6M Return vs Nifty]))/_xlfn.STDEV.P(Table2[6M Return vs Nifty])</f>
        <v>6.2310969154547894E-3</v>
      </c>
      <c r="M226">
        <v>4.6697914479320302</v>
      </c>
      <c r="N226">
        <f>(Table2[[#This Row],[1W Return vs Nifty]]-AVERAGE(Table2[1W Return vs Nifty]))/_xlfn.STDEV.P(Table2[1W Return vs Nifty])</f>
        <v>0.33341375321424299</v>
      </c>
      <c r="O226">
        <v>40.17</v>
      </c>
      <c r="P226">
        <v>42.1632373446825</v>
      </c>
      <c r="Q226">
        <v>40.464313481308899</v>
      </c>
      <c r="R226">
        <v>52.193198471926202</v>
      </c>
      <c r="S226" s="1">
        <f>(Table2[[#This Row],[Close Price]]-Table2[[#This Row],[20D EMA]])/Table2[[#This Row],[20D EMA]]</f>
        <v>-9.9576798605922694E-4</v>
      </c>
      <c r="T226" s="1">
        <f>(Table2[[#This Row],[Close Price]]-Table2[[#This Row],[50D EMA]])/Table2[[#This Row],[50D EMA]]</f>
        <v>-4.822298933217288E-2</v>
      </c>
      <c r="U226" s="1">
        <f>(Table2[[#This Row],[Close Price]]-Table2[[#This Row],[200D EMA]])/Table2[[#This Row],[200D EMA]]</f>
        <v>-8.2619338510048178E-3</v>
      </c>
      <c r="V226">
        <v>0.80443597118890797</v>
      </c>
      <c r="W226">
        <v>39</v>
      </c>
      <c r="X226">
        <v>40.49</v>
      </c>
      <c r="Y226">
        <v>39</v>
      </c>
      <c r="Z226">
        <v>41.33</v>
      </c>
      <c r="AA226">
        <v>39</v>
      </c>
      <c r="AB226">
        <v>41.48</v>
      </c>
      <c r="AC226" s="1">
        <f>(Table2[[#This Row],[Close Price]]/Table2[[#This Row],[Day Low]])-1</f>
        <v>2.897435897435896E-2</v>
      </c>
      <c r="AD226" s="1">
        <f>(Table2[[#This Row],[Day High]]/Table2[[#This Row],[Close Price]])-1</f>
        <v>8.970844754547791E-3</v>
      </c>
      <c r="AE226" s="1">
        <f>(Table2[[#This Row],[Close Price]]/Table2[[#This Row],[Current Week Low]])-1</f>
        <v>2.897435897435896E-2</v>
      </c>
      <c r="AF226" s="1">
        <f>(Table2[[#This Row],[Current Week High]]/Table2[[#This Row],[Close Price]])-1</f>
        <v>2.9902815848492192E-2</v>
      </c>
      <c r="AG226" s="1">
        <f>(Table2[[#This Row],[Close Price]]/Table2[[#This Row],[Current Month Low]])-1</f>
        <v>2.897435897435896E-2</v>
      </c>
      <c r="AH226" s="1">
        <f>(Table2[[#This Row],[Current Month High]]/Table2[[#This Row],[Close Price]])-1</f>
        <v>3.3640667829553772E-2</v>
      </c>
      <c r="AI226">
        <v>43.284325940692703</v>
      </c>
      <c r="AJ226">
        <v>50.915230063868897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-0.1</v>
      </c>
      <c r="AM226" t="s">
        <v>3179</v>
      </c>
      <c r="AN226">
        <v>-3.65</v>
      </c>
      <c r="AO226" t="s">
        <v>3179</v>
      </c>
      <c r="AP226">
        <v>0.130697662987385</v>
      </c>
      <c r="AQ226">
        <f>(Table2[[#This Row],[Sharpe Ratio]]-AVERAGE(Table2[Sharpe Ratio]))/_xlfn.STDEV.P(Table2[Sharpe Ratio])</f>
        <v>0.82980739520678493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6">
        <f>_xlfn.RANK.AVG(Table2[[#This Row],[1Y Return vs Nifty Z-Score]],Table2[1Y Return vs Nifty Z-Score])</f>
        <v>325</v>
      </c>
      <c r="AT226">
        <f>_xlfn.RANK.AVG(Table2[[#This Row],[6M Return vs Nifty Z-Score]],Table2[6M Return vs Nifty Z-Score])</f>
        <v>312</v>
      </c>
      <c r="AU226">
        <f>_xlfn.RANK.AVG(Table2[[#This Row],[Sharpe Ratio Z-Score]],Table2[Sharpe Ratio Z-Score])</f>
        <v>141</v>
      </c>
      <c r="AV226">
        <f>(Table2[[#This Row],[Rank 1Y]]+Table2[[#This Row],[Rank 6M]]+Table2[[#This Row],[Rank Sharpe]])/3</f>
        <v>259.33333333333331</v>
      </c>
    </row>
    <row r="227" spans="1:48" x14ac:dyDescent="0.3">
      <c r="A227" t="s">
        <v>439</v>
      </c>
      <c r="B227" t="s">
        <v>440</v>
      </c>
      <c r="C227" t="s">
        <v>3141</v>
      </c>
      <c r="D227" t="s">
        <v>353</v>
      </c>
      <c r="E227">
        <v>50987.98642565</v>
      </c>
      <c r="F227">
        <v>975.5</v>
      </c>
      <c r="G227">
        <v>54.888545815978198</v>
      </c>
      <c r="H227">
        <f>(Table2[[#This Row],[1Y Return vs Nifty]]-AVERAGE(Table2[1Y Return vs Nifty]))/_xlfn.STDEV.P(Table2[1Y Return vs Nifty])</f>
        <v>0.62347250866943638</v>
      </c>
      <c r="I227">
        <v>1.8710129577232999</v>
      </c>
      <c r="J227">
        <f>(Table2[[#This Row],[1M Return vs Nifty]]-AVERAGE(Table2[1M Return vs Nifty]))/_xlfn.STDEV.P(Table2[1M Return vs Nifty])</f>
        <v>0.32178485479628355</v>
      </c>
      <c r="K227">
        <v>32.851919272056897</v>
      </c>
      <c r="L227">
        <f>(Table2[[#This Row],[6M Return vs Nifty]]-AVERAGE(Table2[6M Return vs Nifty]))/_xlfn.STDEV.P(Table2[6M Return vs Nifty])</f>
        <v>0.92027574285461577</v>
      </c>
      <c r="M227">
        <v>4.6848044102198596</v>
      </c>
      <c r="N227">
        <f>(Table2[[#This Row],[1W Return vs Nifty]]-AVERAGE(Table2[1W Return vs Nifty]))/_xlfn.STDEV.P(Table2[1W Return vs Nifty])</f>
        <v>0.33688799351363818</v>
      </c>
      <c r="O227">
        <v>962.82</v>
      </c>
      <c r="P227">
        <v>908.02608046913701</v>
      </c>
      <c r="Q227">
        <v>750.70490860283496</v>
      </c>
      <c r="R227">
        <v>53.758634355416497</v>
      </c>
      <c r="S227" s="1">
        <f>(Table2[[#This Row],[Close Price]]-Table2[[#This Row],[20D EMA]])/Table2[[#This Row],[20D EMA]]</f>
        <v>1.3169647493820184E-2</v>
      </c>
      <c r="T227" s="1">
        <f>(Table2[[#This Row],[Close Price]]-Table2[[#This Row],[50D EMA]])/Table2[[#This Row],[50D EMA]]</f>
        <v>7.4308349707314786E-2</v>
      </c>
      <c r="U227" s="1">
        <f>(Table2[[#This Row],[Close Price]]-Table2[[#This Row],[200D EMA]])/Table2[[#This Row],[200D EMA]]</f>
        <v>0.29944534639521619</v>
      </c>
      <c r="V227">
        <v>0.54443403219743702</v>
      </c>
      <c r="W227">
        <v>966.95</v>
      </c>
      <c r="X227">
        <v>987.6</v>
      </c>
      <c r="Y227">
        <v>955</v>
      </c>
      <c r="Z227">
        <v>987.6</v>
      </c>
      <c r="AA227">
        <v>955</v>
      </c>
      <c r="AB227">
        <v>987.6</v>
      </c>
      <c r="AC227" s="1">
        <f>(Table2[[#This Row],[Close Price]]/Table2[[#This Row],[Day Low]])-1</f>
        <v>8.8422358963751169E-3</v>
      </c>
      <c r="AD227" s="1">
        <f>(Table2[[#This Row],[Day High]]/Table2[[#This Row],[Close Price]])-1</f>
        <v>1.2403895438236834E-2</v>
      </c>
      <c r="AE227" s="1">
        <f>(Table2[[#This Row],[Close Price]]/Table2[[#This Row],[Current Week Low]])-1</f>
        <v>2.1465968586387385E-2</v>
      </c>
      <c r="AF227" s="1">
        <f>(Table2[[#This Row],[Current Week High]]/Table2[[#This Row],[Close Price]])-1</f>
        <v>1.2403895438236834E-2</v>
      </c>
      <c r="AG227" s="1">
        <f>(Table2[[#This Row],[Close Price]]/Table2[[#This Row],[Current Month Low]])-1</f>
        <v>2.1465968586387385E-2</v>
      </c>
      <c r="AH227" s="1">
        <f>(Table2[[#This Row],[Current Month High]]/Table2[[#This Row],[Close Price]])-1</f>
        <v>1.2403895438236834E-2</v>
      </c>
      <c r="AI227">
        <v>6.6119938493080399</v>
      </c>
      <c r="AJ227">
        <v>98.272357723577201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0.25</v>
      </c>
      <c r="AM227" t="s">
        <v>3180</v>
      </c>
      <c r="AN227">
        <v>-2.23</v>
      </c>
      <c r="AO227" t="s">
        <v>3179</v>
      </c>
      <c r="AQ227">
        <f>(Table2[[#This Row],[Sharpe Ratio]]-AVERAGE(Table2[Sharpe Ratio]))/_xlfn.STDEV.P(Table2[Sharpe Ratio])</f>
        <v>-0.73432109200939777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1.4681000078245761</v>
      </c>
      <c r="AS227">
        <f>_xlfn.RANK.AVG(Table2[[#This Row],[1Y Return vs Nifty Z-Score]],Table2[1Y Return vs Nifty Z-Score])</f>
        <v>142</v>
      </c>
      <c r="AT227">
        <f>_xlfn.RANK.AVG(Table2[[#This Row],[6M Return vs Nifty Z-Score]],Table2[6M Return vs Nifty Z-Score])</f>
        <v>100</v>
      </c>
      <c r="AU227">
        <f>_xlfn.RANK.AVG(Table2[[#This Row],[Sharpe Ratio Z-Score]],Table2[Sharpe Ratio Z-Score])</f>
        <v>537.5</v>
      </c>
      <c r="AV227">
        <f>(Table2[[#This Row],[Rank 1Y]]+Table2[[#This Row],[Rank 6M]]+Table2[[#This Row],[Rank Sharpe]])/3</f>
        <v>259.83333333333331</v>
      </c>
    </row>
    <row r="228" spans="1:48" x14ac:dyDescent="0.3">
      <c r="A228" t="s">
        <v>163</v>
      </c>
      <c r="B228" t="s">
        <v>164</v>
      </c>
      <c r="C228" t="s">
        <v>3138</v>
      </c>
      <c r="D228" t="s">
        <v>165</v>
      </c>
      <c r="E228">
        <v>154270.4285525</v>
      </c>
      <c r="F228">
        <v>5811.25</v>
      </c>
      <c r="G228">
        <v>39.8082137531228</v>
      </c>
      <c r="H228">
        <f>(Table2[[#This Row],[1Y Return vs Nifty]]-AVERAGE(Table2[1Y Return vs Nifty]))/_xlfn.STDEV.P(Table2[1Y Return vs Nifty])</f>
        <v>0.35212001088099582</v>
      </c>
      <c r="I228">
        <v>11.13288495554</v>
      </c>
      <c r="J228">
        <f>(Table2[[#This Row],[1M Return vs Nifty]]-AVERAGE(Table2[1M Return vs Nifty]))/_xlfn.STDEV.P(Table2[1M Return vs Nifty])</f>
        <v>1.3480207250149434</v>
      </c>
      <c r="K228">
        <v>38.907351060632102</v>
      </c>
      <c r="L228">
        <f>(Table2[[#This Row],[6M Return vs Nifty]]-AVERAGE(Table2[6M Return vs Nifty]))/_xlfn.STDEV.P(Table2[6M Return vs Nifty])</f>
        <v>1.1272801682053755</v>
      </c>
      <c r="M228">
        <v>2.5255136565732101</v>
      </c>
      <c r="N228">
        <f>(Table2[[#This Row],[1W Return vs Nifty]]-AVERAGE(Table2[1W Return vs Nifty]))/_xlfn.STDEV.P(Table2[1W Return vs Nifty])</f>
        <v>-0.16280652450377944</v>
      </c>
      <c r="O228">
        <v>5818.26</v>
      </c>
      <c r="P228">
        <v>5567.8979806732204</v>
      </c>
      <c r="Q228">
        <v>4714.1824420739104</v>
      </c>
      <c r="R228">
        <v>44.055538827462598</v>
      </c>
      <c r="S228" s="1">
        <f>(Table2[[#This Row],[Close Price]]-Table2[[#This Row],[20D EMA]])/Table2[[#This Row],[20D EMA]]</f>
        <v>-1.2048275601296982E-3</v>
      </c>
      <c r="T228" s="1">
        <f>(Table2[[#This Row],[Close Price]]-Table2[[#This Row],[50D EMA]])/Table2[[#This Row],[50D EMA]]</f>
        <v>4.3706264046410495E-2</v>
      </c>
      <c r="U228" s="1">
        <f>(Table2[[#This Row],[Close Price]]-Table2[[#This Row],[200D EMA]])/Table2[[#This Row],[200D EMA]]</f>
        <v>0.23271639810432468</v>
      </c>
      <c r="V228">
        <v>0.64591842287566503</v>
      </c>
      <c r="W228">
        <v>5678.35</v>
      </c>
      <c r="X228">
        <v>5901.75</v>
      </c>
      <c r="Y228">
        <v>5678.35</v>
      </c>
      <c r="Z228">
        <v>5941.3</v>
      </c>
      <c r="AA228">
        <v>5678.35</v>
      </c>
      <c r="AB228">
        <v>5941.3</v>
      </c>
      <c r="AC228" s="1">
        <f>(Table2[[#This Row],[Close Price]]/Table2[[#This Row],[Day Low]])-1</f>
        <v>2.3404686220468873E-2</v>
      </c>
      <c r="AD228" s="1">
        <f>(Table2[[#This Row],[Day High]]/Table2[[#This Row],[Close Price]])-1</f>
        <v>1.5573241557324202E-2</v>
      </c>
      <c r="AE228" s="1">
        <f>(Table2[[#This Row],[Close Price]]/Table2[[#This Row],[Current Week Low]])-1</f>
        <v>2.3404686220468873E-2</v>
      </c>
      <c r="AF228" s="1">
        <f>(Table2[[#This Row],[Current Week High]]/Table2[[#This Row],[Close Price]])-1</f>
        <v>2.2379006237900567E-2</v>
      </c>
      <c r="AG228" s="1">
        <f>(Table2[[#This Row],[Close Price]]/Table2[[#This Row],[Current Month Low]])-1</f>
        <v>2.3404686220468873E-2</v>
      </c>
      <c r="AH228" s="1">
        <f>(Table2[[#This Row],[Current Month High]]/Table2[[#This Row],[Close Price]])-1</f>
        <v>2.2379006237900567E-2</v>
      </c>
      <c r="AI228">
        <v>7.9948375994837599</v>
      </c>
      <c r="AJ228">
        <v>76.349649500804105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0.22</v>
      </c>
      <c r="AM228" t="s">
        <v>3180</v>
      </c>
      <c r="AN228">
        <v>-3.5</v>
      </c>
      <c r="AO228" t="s">
        <v>3179</v>
      </c>
      <c r="AP228">
        <v>5.1861946011850001E-3</v>
      </c>
      <c r="AQ228">
        <f>(Table2[[#This Row],[Sharpe Ratio]]-AVERAGE(Table2[Sharpe Ratio]))/_xlfn.STDEV.P(Table2[Sharpe Ratio])</f>
        <v>-0.67225514124528052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1.9923592383522546</v>
      </c>
      <c r="AS228">
        <f>_xlfn.RANK.AVG(Table2[[#This Row],[1Y Return vs Nifty Z-Score]],Table2[1Y Return vs Nifty Z-Score])</f>
        <v>200</v>
      </c>
      <c r="AT228">
        <f>_xlfn.RANK.AVG(Table2[[#This Row],[6M Return vs Nifty Z-Score]],Table2[6M Return vs Nifty Z-Score])</f>
        <v>78</v>
      </c>
      <c r="AU228">
        <f>_xlfn.RANK.AVG(Table2[[#This Row],[Sharpe Ratio Z-Score]],Table2[Sharpe Ratio Z-Score])</f>
        <v>504</v>
      </c>
      <c r="AV228">
        <f>(Table2[[#This Row],[Rank 1Y]]+Table2[[#This Row],[Rank 6M]]+Table2[[#This Row],[Rank Sharpe]])/3</f>
        <v>260.66666666666669</v>
      </c>
    </row>
    <row r="229" spans="1:48" x14ac:dyDescent="0.3">
      <c r="A229" t="s">
        <v>1050</v>
      </c>
      <c r="B229" t="s">
        <v>1051</v>
      </c>
      <c r="C229" t="s">
        <v>3145</v>
      </c>
      <c r="D229" t="s">
        <v>266</v>
      </c>
      <c r="E229">
        <v>12913.20608</v>
      </c>
      <c r="F229">
        <v>4194.55</v>
      </c>
      <c r="G229">
        <v>22.598291178156</v>
      </c>
      <c r="H229">
        <f>(Table2[[#This Row],[1Y Return vs Nifty]]-AVERAGE(Table2[1Y Return vs Nifty]))/_xlfn.STDEV.P(Table2[1Y Return vs Nifty])</f>
        <v>4.2448084692742229E-2</v>
      </c>
      <c r="I229">
        <v>5.0610046117690999</v>
      </c>
      <c r="J229">
        <f>(Table2[[#This Row],[1M Return vs Nifty]]-AVERAGE(Table2[1M Return vs Nifty]))/_xlfn.STDEV.P(Table2[1M Return vs Nifty])</f>
        <v>0.6752429744778834</v>
      </c>
      <c r="K229">
        <v>-2.89013622186277</v>
      </c>
      <c r="L229">
        <f>(Table2[[#This Row],[6M Return vs Nifty]]-AVERAGE(Table2[6M Return vs Nifty]))/_xlfn.STDEV.P(Table2[6M Return vs Nifty])</f>
        <v>-0.30156341192424968</v>
      </c>
      <c r="M229">
        <v>0.33909369732165801</v>
      </c>
      <c r="N229">
        <f>(Table2[[#This Row],[1W Return vs Nifty]]-AVERAGE(Table2[1W Return vs Nifty]))/_xlfn.STDEV.P(Table2[1W Return vs Nifty])</f>
        <v>-0.6687791758832945</v>
      </c>
      <c r="O229">
        <v>4279.74</v>
      </c>
      <c r="P229">
        <v>4276.72252192003</v>
      </c>
      <c r="Q229">
        <v>4008.67662471412</v>
      </c>
      <c r="R229">
        <v>30.384972703020001</v>
      </c>
      <c r="S229" s="1">
        <f>(Table2[[#This Row],[Close Price]]-Table2[[#This Row],[20D EMA]])/Table2[[#This Row],[20D EMA]]</f>
        <v>-1.990541481491857E-2</v>
      </c>
      <c r="T229" s="1">
        <f>(Table2[[#This Row],[Close Price]]-Table2[[#This Row],[50D EMA]])/Table2[[#This Row],[50D EMA]]</f>
        <v>-1.9213900714591725E-2</v>
      </c>
      <c r="U229" s="1">
        <f>(Table2[[#This Row],[Close Price]]-Table2[[#This Row],[200D EMA]])/Table2[[#This Row],[200D EMA]]</f>
        <v>4.6367764897757457E-2</v>
      </c>
      <c r="V229">
        <v>0.67679139790426701</v>
      </c>
      <c r="W229">
        <v>4075.5</v>
      </c>
      <c r="X229">
        <v>4238.5</v>
      </c>
      <c r="Y229">
        <v>4075.5</v>
      </c>
      <c r="Z229">
        <v>4330.5</v>
      </c>
      <c r="AA229">
        <v>4075.5</v>
      </c>
      <c r="AB229">
        <v>4408.8999999999996</v>
      </c>
      <c r="AC229" s="1">
        <f>(Table2[[#This Row],[Close Price]]/Table2[[#This Row],[Day Low]])-1</f>
        <v>2.9211139737455483E-2</v>
      </c>
      <c r="AD229" s="1">
        <f>(Table2[[#This Row],[Day High]]/Table2[[#This Row],[Close Price]])-1</f>
        <v>1.0477882013565143E-2</v>
      </c>
      <c r="AE229" s="1">
        <f>(Table2[[#This Row],[Close Price]]/Table2[[#This Row],[Current Week Low]])-1</f>
        <v>2.9211139737455483E-2</v>
      </c>
      <c r="AF229" s="1">
        <f>(Table2[[#This Row],[Current Week High]]/Table2[[#This Row],[Close Price]])-1</f>
        <v>3.2411104886102216E-2</v>
      </c>
      <c r="AG229" s="1">
        <f>(Table2[[#This Row],[Close Price]]/Table2[[#This Row],[Current Month Low]])-1</f>
        <v>2.9211139737455483E-2</v>
      </c>
      <c r="AH229" s="1">
        <f>(Table2[[#This Row],[Current Month High]]/Table2[[#This Row],[Close Price]])-1</f>
        <v>5.1102025247046656E-2</v>
      </c>
      <c r="AI229">
        <v>19.202298220309601</v>
      </c>
      <c r="AJ229">
        <v>50.826126822602902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7.0000000000000007E-2</v>
      </c>
      <c r="AM229" t="s">
        <v>3180</v>
      </c>
      <c r="AN229">
        <v>-8.44</v>
      </c>
      <c r="AO229" t="s">
        <v>3179</v>
      </c>
      <c r="AP229">
        <v>0.164771591841883</v>
      </c>
      <c r="AQ229">
        <f>(Table2[[#This Row],[Sharpe Ratio]]-AVERAGE(Table2[Sharpe Ratio]))/_xlfn.STDEV.P(Table2[Sharpe Ratio])</f>
        <v>1.2375882351583145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0.98493670652139598</v>
      </c>
      <c r="AS229">
        <f>_xlfn.RANK.AVG(Table2[[#This Row],[1Y Return vs Nifty Z-Score]],Table2[1Y Return vs Nifty Z-Score])</f>
        <v>287</v>
      </c>
      <c r="AT229">
        <f>_xlfn.RANK.AVG(Table2[[#This Row],[6M Return vs Nifty Z-Score]],Table2[6M Return vs Nifty Z-Score])</f>
        <v>420</v>
      </c>
      <c r="AU229">
        <f>_xlfn.RANK.AVG(Table2[[#This Row],[Sharpe Ratio Z-Score]],Table2[Sharpe Ratio Z-Score])</f>
        <v>78</v>
      </c>
      <c r="AV229">
        <f>(Table2[[#This Row],[Rank 1Y]]+Table2[[#This Row],[Rank 6M]]+Table2[[#This Row],[Rank Sharpe]])/3</f>
        <v>261.66666666666669</v>
      </c>
    </row>
    <row r="230" spans="1:48" x14ac:dyDescent="0.3">
      <c r="A230" t="s">
        <v>121</v>
      </c>
      <c r="B230" t="s">
        <v>122</v>
      </c>
      <c r="C230" t="s">
        <v>3139</v>
      </c>
      <c r="D230" t="s">
        <v>57</v>
      </c>
      <c r="E230">
        <v>232746.98039464501</v>
      </c>
      <c r="F230">
        <v>603.45000000000005</v>
      </c>
      <c r="G230">
        <v>27.249630466798799</v>
      </c>
      <c r="H230">
        <f>(Table2[[#This Row],[1Y Return vs Nifty]]-AVERAGE(Table2[1Y Return vs Nifty]))/_xlfn.STDEV.P(Table2[1Y Return vs Nifty])</f>
        <v>0.12614335935738699</v>
      </c>
      <c r="I230">
        <v>-5.7177356672185402</v>
      </c>
      <c r="J230">
        <f>(Table2[[#This Row],[1M Return vs Nifty]]-AVERAGE(Table2[1M Return vs Nifty]))/_xlfn.STDEV.P(Table2[1M Return vs Nifty])</f>
        <v>-0.51906525097322787</v>
      </c>
      <c r="K230">
        <v>-5.2856829763258197</v>
      </c>
      <c r="L230">
        <f>(Table2[[#This Row],[6M Return vs Nifty]]-AVERAGE(Table2[6M Return vs Nifty]))/_xlfn.STDEV.P(Table2[6M Return vs Nifty])</f>
        <v>-0.38345497583288701</v>
      </c>
      <c r="M230">
        <v>3.7823237070987802E-2</v>
      </c>
      <c r="N230">
        <f>(Table2[[#This Row],[1W Return vs Nifty]]-AVERAGE(Table2[1W Return vs Nifty]))/_xlfn.STDEV.P(Table2[1W Return vs Nifty])</f>
        <v>-0.73849799312622666</v>
      </c>
      <c r="O230">
        <v>607.86</v>
      </c>
      <c r="P230">
        <v>631.72400439693899</v>
      </c>
      <c r="Q230">
        <v>610.62870286141697</v>
      </c>
      <c r="R230">
        <v>51.5408813666239</v>
      </c>
      <c r="S230" s="1">
        <f>(Table2[[#This Row],[Close Price]]-Table2[[#This Row],[20D EMA]])/Table2[[#This Row],[20D EMA]]</f>
        <v>-7.2549600236896132E-3</v>
      </c>
      <c r="T230" s="1">
        <f>(Table2[[#This Row],[Close Price]]-Table2[[#This Row],[50D EMA]])/Table2[[#This Row],[50D EMA]]</f>
        <v>-4.4756894150207394E-2</v>
      </c>
      <c r="U230" s="1">
        <f>(Table2[[#This Row],[Close Price]]-Table2[[#This Row],[200D EMA]])/Table2[[#This Row],[200D EMA]]</f>
        <v>-1.1756248646317137E-2</v>
      </c>
      <c r="V230">
        <v>0.47472798003518601</v>
      </c>
      <c r="W230">
        <v>581</v>
      </c>
      <c r="X230">
        <v>607.4</v>
      </c>
      <c r="Y230">
        <v>581</v>
      </c>
      <c r="Z230">
        <v>607.4</v>
      </c>
      <c r="AA230">
        <v>581</v>
      </c>
      <c r="AB230">
        <v>607.4</v>
      </c>
      <c r="AC230" s="1">
        <f>(Table2[[#This Row],[Close Price]]/Table2[[#This Row],[Day Low]])-1</f>
        <v>3.8640275387263445E-2</v>
      </c>
      <c r="AD230" s="1">
        <f>(Table2[[#This Row],[Day High]]/Table2[[#This Row],[Close Price]])-1</f>
        <v>6.5456955837268627E-3</v>
      </c>
      <c r="AE230" s="1">
        <f>(Table2[[#This Row],[Close Price]]/Table2[[#This Row],[Current Week Low]])-1</f>
        <v>3.8640275387263445E-2</v>
      </c>
      <c r="AF230" s="1">
        <f>(Table2[[#This Row],[Current Week High]]/Table2[[#This Row],[Close Price]])-1</f>
        <v>6.5456955837268627E-3</v>
      </c>
      <c r="AG230" s="1">
        <f>(Table2[[#This Row],[Close Price]]/Table2[[#This Row],[Current Month Low]])-1</f>
        <v>3.8640275387263445E-2</v>
      </c>
      <c r="AH230" s="1">
        <f>(Table2[[#This Row],[Current Month High]]/Table2[[#This Row],[Close Price]])-1</f>
        <v>6.5456955837268627E-3</v>
      </c>
      <c r="AI230">
        <v>48.454718700803703</v>
      </c>
      <c r="AJ230">
        <v>58.802631578947299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-0.04</v>
      </c>
      <c r="AM230" t="s">
        <v>3179</v>
      </c>
      <c r="AN230">
        <v>-1.3</v>
      </c>
      <c r="AO230" t="s">
        <v>3179</v>
      </c>
      <c r="AP230">
        <v>0.16432643626712701</v>
      </c>
      <c r="AQ230">
        <f>(Table2[[#This Row],[Sharpe Ratio]]-AVERAGE(Table2[Sharpe Ratio]))/_xlfn.STDEV.P(Table2[Sharpe Ratio])</f>
        <v>1.2322608214938013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257</v>
      </c>
      <c r="AT230">
        <f>_xlfn.RANK.AVG(Table2[[#This Row],[6M Return vs Nifty Z-Score]],Table2[6M Return vs Nifty Z-Score])</f>
        <v>450</v>
      </c>
      <c r="AU230">
        <f>_xlfn.RANK.AVG(Table2[[#This Row],[Sharpe Ratio Z-Score]],Table2[Sharpe Ratio Z-Score])</f>
        <v>79</v>
      </c>
      <c r="AV230">
        <f>(Table2[[#This Row],[Rank 1Y]]+Table2[[#This Row],[Rank 6M]]+Table2[[#This Row],[Rank Sharpe]])/3</f>
        <v>262</v>
      </c>
    </row>
    <row r="231" spans="1:48" x14ac:dyDescent="0.3">
      <c r="A231" t="s">
        <v>142</v>
      </c>
      <c r="B231" t="s">
        <v>143</v>
      </c>
      <c r="C231" t="s">
        <v>3136</v>
      </c>
      <c r="D231" t="s">
        <v>144</v>
      </c>
      <c r="E231">
        <v>190456.52686812499</v>
      </c>
      <c r="F231">
        <v>586.25</v>
      </c>
      <c r="G231">
        <v>29.0757204631782</v>
      </c>
      <c r="H231">
        <f>(Table2[[#This Row],[1Y Return vs Nifty]]-AVERAGE(Table2[1Y Return vs Nifty]))/_xlfn.STDEV.P(Table2[1Y Return vs Nifty])</f>
        <v>0.15900165980055453</v>
      </c>
      <c r="I231">
        <v>6.47460122369794</v>
      </c>
      <c r="J231">
        <f>(Table2[[#This Row],[1M Return vs Nifty]]-AVERAGE(Table2[1M Return vs Nifty]))/_xlfn.STDEV.P(Table2[1M Return vs Nifty])</f>
        <v>0.83187260070494762</v>
      </c>
      <c r="K231">
        <v>-10.485497397967199</v>
      </c>
      <c r="L231">
        <f>(Table2[[#This Row],[6M Return vs Nifty]]-AVERAGE(Table2[6M Return vs Nifty]))/_xlfn.STDEV.P(Table2[6M Return vs Nifty])</f>
        <v>-0.56121019360501734</v>
      </c>
      <c r="M231">
        <v>1.19662416000477</v>
      </c>
      <c r="N231">
        <f>(Table2[[#This Row],[1W Return vs Nifty]]-AVERAGE(Table2[1W Return vs Nifty]))/_xlfn.STDEV.P(Table2[1W Return vs Nifty])</f>
        <v>-0.47033287099729115</v>
      </c>
      <c r="O231">
        <v>601.35</v>
      </c>
      <c r="P231">
        <v>606.891361893267</v>
      </c>
      <c r="Q231">
        <v>572.67798189846201</v>
      </c>
      <c r="R231">
        <v>39.731812781605001</v>
      </c>
      <c r="S231" s="1">
        <f>(Table2[[#This Row],[Close Price]]-Table2[[#This Row],[20D EMA]])/Table2[[#This Row],[20D EMA]]</f>
        <v>-2.5110168786896186E-2</v>
      </c>
      <c r="T231" s="1">
        <f>(Table2[[#This Row],[Close Price]]-Table2[[#This Row],[50D EMA]])/Table2[[#This Row],[50D EMA]]</f>
        <v>-3.4011625785666015E-2</v>
      </c>
      <c r="U231" s="1">
        <f>(Table2[[#This Row],[Close Price]]-Table2[[#This Row],[200D EMA]])/Table2[[#This Row],[200D EMA]]</f>
        <v>2.3699214096805213E-2</v>
      </c>
      <c r="V231">
        <v>1.0426586403173601</v>
      </c>
      <c r="W231">
        <v>580.45000000000005</v>
      </c>
      <c r="X231">
        <v>593.79999999999995</v>
      </c>
      <c r="Y231">
        <v>580.45000000000005</v>
      </c>
      <c r="Z231">
        <v>615.95000000000005</v>
      </c>
      <c r="AA231">
        <v>580.45000000000005</v>
      </c>
      <c r="AB231">
        <v>615.95000000000005</v>
      </c>
      <c r="AC231" s="1">
        <f>(Table2[[#This Row],[Close Price]]/Table2[[#This Row],[Day Low]])-1</f>
        <v>9.9922473942630763E-3</v>
      </c>
      <c r="AD231" s="1">
        <f>(Table2[[#This Row],[Day High]]/Table2[[#This Row],[Close Price]])-1</f>
        <v>1.2878464818763202E-2</v>
      </c>
      <c r="AE231" s="1">
        <f>(Table2[[#This Row],[Close Price]]/Table2[[#This Row],[Current Week Low]])-1</f>
        <v>9.9922473942630763E-3</v>
      </c>
      <c r="AF231" s="1">
        <f>(Table2[[#This Row],[Current Week High]]/Table2[[#This Row],[Close Price]])-1</f>
        <v>5.0660980810234513E-2</v>
      </c>
      <c r="AG231" s="1">
        <f>(Table2[[#This Row],[Close Price]]/Table2[[#This Row],[Current Month Low]])-1</f>
        <v>9.9922473942630763E-3</v>
      </c>
      <c r="AH231" s="1">
        <f>(Table2[[#This Row],[Current Month High]]/Table2[[#This Row],[Close Price]])-1</f>
        <v>5.0660980810234513E-2</v>
      </c>
      <c r="AI231">
        <v>16.182515991471199</v>
      </c>
      <c r="AJ231">
        <v>56.316659556313901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0.03</v>
      </c>
      <c r="AM231" t="s">
        <v>3180</v>
      </c>
      <c r="AN231">
        <v>-0.42</v>
      </c>
      <c r="AO231" t="s">
        <v>3179</v>
      </c>
      <c r="AP231">
        <v>0.19997127090858899</v>
      </c>
      <c r="AQ231">
        <f>(Table2[[#This Row],[Sharpe Ratio]]-AVERAGE(Table2[Sharpe Ratio]))/_xlfn.STDEV.P(Table2[Sharpe Ratio])</f>
        <v>1.6588415269973285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244</v>
      </c>
      <c r="AT231">
        <f>_xlfn.RANK.AVG(Table2[[#This Row],[6M Return vs Nifty Z-Score]],Table2[6M Return vs Nifty Z-Score])</f>
        <v>518</v>
      </c>
      <c r="AU231">
        <f>_xlfn.RANK.AVG(Table2[[#This Row],[Sharpe Ratio Z-Score]],Table2[Sharpe Ratio Z-Score])</f>
        <v>29</v>
      </c>
      <c r="AV231">
        <f>(Table2[[#This Row],[Rank 1Y]]+Table2[[#This Row],[Rank 6M]]+Table2[[#This Row],[Rank Sharpe]])/3</f>
        <v>263.66666666666669</v>
      </c>
    </row>
    <row r="232" spans="1:48" x14ac:dyDescent="0.3">
      <c r="A232" t="s">
        <v>403</v>
      </c>
      <c r="B232" t="s">
        <v>404</v>
      </c>
      <c r="C232" t="s">
        <v>3148</v>
      </c>
      <c r="D232" t="s">
        <v>405</v>
      </c>
      <c r="E232">
        <v>55302.006257909998</v>
      </c>
      <c r="F232">
        <v>854.65</v>
      </c>
      <c r="G232">
        <v>-6.9858959238073197</v>
      </c>
      <c r="H232">
        <f>(Table2[[#This Row],[1Y Return vs Nifty]]-AVERAGE(Table2[1Y Return vs Nifty]))/_xlfn.STDEV.P(Table2[1Y Return vs Nifty])</f>
        <v>-0.48988389789877984</v>
      </c>
      <c r="I232">
        <v>-4.6172541234818096</v>
      </c>
      <c r="J232">
        <f>(Table2[[#This Row],[1M Return vs Nifty]]-AVERAGE(Table2[1M Return vs Nifty]))/_xlfn.STDEV.P(Table2[1M Return vs Nifty])</f>
        <v>-0.39712946574941349</v>
      </c>
      <c r="K232">
        <v>15.8544038482634</v>
      </c>
      <c r="L232">
        <f>(Table2[[#This Row],[6M Return vs Nifty]]-AVERAGE(Table2[6M Return vs Nifty]))/_xlfn.STDEV.P(Table2[6M Return vs Nifty])</f>
        <v>0.33921711061446363</v>
      </c>
      <c r="M232">
        <v>2.14707586868058</v>
      </c>
      <c r="N232">
        <f>(Table2[[#This Row],[1W Return vs Nifty]]-AVERAGE(Table2[1W Return vs Nifty]))/_xlfn.STDEV.P(Table2[1W Return vs Nifty])</f>
        <v>-0.25038309921990998</v>
      </c>
      <c r="O232">
        <v>871.2</v>
      </c>
      <c r="P232">
        <v>908.32491149857003</v>
      </c>
      <c r="Q232">
        <v>843.93896883525895</v>
      </c>
      <c r="R232">
        <v>47.701988704862302</v>
      </c>
      <c r="S232" s="1">
        <f>(Table2[[#This Row],[Close Price]]-Table2[[#This Row],[20D EMA]])/Table2[[#This Row],[20D EMA]]</f>
        <v>-1.8996786042240664E-2</v>
      </c>
      <c r="T232" s="1">
        <f>(Table2[[#This Row],[Close Price]]-Table2[[#This Row],[50D EMA]])/Table2[[#This Row],[50D EMA]]</f>
        <v>-5.9092193574231344E-2</v>
      </c>
      <c r="U232" s="1">
        <f>(Table2[[#This Row],[Close Price]]-Table2[[#This Row],[200D EMA]])/Table2[[#This Row],[200D EMA]]</f>
        <v>1.2691712979581438E-2</v>
      </c>
      <c r="V232">
        <v>0.36081026410119599</v>
      </c>
      <c r="W232">
        <v>834.6</v>
      </c>
      <c r="X232">
        <v>865.5</v>
      </c>
      <c r="Y232">
        <v>834.6</v>
      </c>
      <c r="Z232">
        <v>867.35</v>
      </c>
      <c r="AA232">
        <v>834.6</v>
      </c>
      <c r="AB232">
        <v>872</v>
      </c>
      <c r="AC232" s="1">
        <f>(Table2[[#This Row],[Close Price]]/Table2[[#This Row],[Day Low]])-1</f>
        <v>2.4023484303858034E-2</v>
      </c>
      <c r="AD232" s="1">
        <f>(Table2[[#This Row],[Day High]]/Table2[[#This Row],[Close Price]])-1</f>
        <v>1.2695255367694447E-2</v>
      </c>
      <c r="AE232" s="1">
        <f>(Table2[[#This Row],[Close Price]]/Table2[[#This Row],[Current Week Low]])-1</f>
        <v>2.4023484303858034E-2</v>
      </c>
      <c r="AF232" s="1">
        <f>(Table2[[#This Row],[Current Week High]]/Table2[[#This Row],[Close Price]])-1</f>
        <v>1.4859884163107795E-2</v>
      </c>
      <c r="AG232" s="1">
        <f>(Table2[[#This Row],[Close Price]]/Table2[[#This Row],[Current Month Low]])-1</f>
        <v>2.4023484303858034E-2</v>
      </c>
      <c r="AH232" s="1">
        <f>(Table2[[#This Row],[Current Month High]]/Table2[[#This Row],[Close Price]])-1</f>
        <v>2.0300707892119574E-2</v>
      </c>
      <c r="AI232">
        <v>38.887263792195597</v>
      </c>
      <c r="AJ232">
        <v>49.257771568285001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-0.03</v>
      </c>
      <c r="AM232" t="s">
        <v>3179</v>
      </c>
      <c r="AN232">
        <v>-5.35</v>
      </c>
      <c r="AO232" t="s">
        <v>3179</v>
      </c>
      <c r="AP232">
        <v>0.15007640400008401</v>
      </c>
      <c r="AQ232">
        <f>(Table2[[#This Row],[Sharpe Ratio]]-AVERAGE(Table2[Sharpe Ratio]))/_xlfn.STDEV.P(Table2[Sharpe Ratio])</f>
        <v>1.0617231018194786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482</v>
      </c>
      <c r="AT232">
        <f>_xlfn.RANK.AVG(Table2[[#This Row],[6M Return vs Nifty Z-Score]],Table2[6M Return vs Nifty Z-Score])</f>
        <v>206</v>
      </c>
      <c r="AU232">
        <f>_xlfn.RANK.AVG(Table2[[#This Row],[Sharpe Ratio Z-Score]],Table2[Sharpe Ratio Z-Score])</f>
        <v>105</v>
      </c>
      <c r="AV232">
        <f>(Table2[[#This Row],[Rank 1Y]]+Table2[[#This Row],[Rank 6M]]+Table2[[#This Row],[Rank Sharpe]])/3</f>
        <v>264.33333333333331</v>
      </c>
    </row>
    <row r="233" spans="1:48" x14ac:dyDescent="0.3">
      <c r="A233" t="s">
        <v>408</v>
      </c>
      <c r="B233" t="s">
        <v>409</v>
      </c>
      <c r="C233" t="s">
        <v>3134</v>
      </c>
      <c r="D233" t="s">
        <v>138</v>
      </c>
      <c r="E233">
        <v>55037.357884762001</v>
      </c>
      <c r="F233">
        <v>204.77</v>
      </c>
      <c r="G233">
        <v>215.37306532297401</v>
      </c>
      <c r="H233">
        <f>(Table2[[#This Row],[1Y Return vs Nifty]]-AVERAGE(Table2[1Y Return vs Nifty]))/_xlfn.STDEV.P(Table2[1Y Return vs Nifty])</f>
        <v>3.5111990549478485</v>
      </c>
      <c r="I233">
        <v>-5.0682205433027603</v>
      </c>
      <c r="J233">
        <f>(Table2[[#This Row],[1M Return vs Nifty]]-AVERAGE(Table2[1M Return vs Nifty]))/_xlfn.STDEV.P(Table2[1M Return vs Nifty])</f>
        <v>-0.44709754092832354</v>
      </c>
      <c r="K233">
        <v>11.149238373134899</v>
      </c>
      <c r="L233">
        <f>(Table2[[#This Row],[6M Return vs Nifty]]-AVERAGE(Table2[6M Return vs Nifty]))/_xlfn.STDEV.P(Table2[6M Return vs Nifty])</f>
        <v>0.17837142539068854</v>
      </c>
      <c r="M233">
        <v>4.4189639844957203</v>
      </c>
      <c r="N233">
        <f>(Table2[[#This Row],[1W Return vs Nifty]]-AVERAGE(Table2[1W Return vs Nifty]))/_xlfn.STDEV.P(Table2[1W Return vs Nifty])</f>
        <v>0.27536825460055853</v>
      </c>
      <c r="O233">
        <v>210.96</v>
      </c>
      <c r="P233">
        <v>219.706740161276</v>
      </c>
      <c r="Q233">
        <v>188.236330456178</v>
      </c>
      <c r="R233">
        <v>42.856956940832497</v>
      </c>
      <c r="S233" s="1">
        <f>(Table2[[#This Row],[Close Price]]-Table2[[#This Row],[20D EMA]])/Table2[[#This Row],[20D EMA]]</f>
        <v>-2.934205536594614E-2</v>
      </c>
      <c r="T233" s="1">
        <f>(Table2[[#This Row],[Close Price]]-Table2[[#This Row],[50D EMA]])/Table2[[#This Row],[50D EMA]]</f>
        <v>-6.7984897278579884E-2</v>
      </c>
      <c r="U233" s="1">
        <f>(Table2[[#This Row],[Close Price]]-Table2[[#This Row],[200D EMA]])/Table2[[#This Row],[200D EMA]]</f>
        <v>8.7834635873711445E-2</v>
      </c>
      <c r="V233">
        <v>0.55091597595778496</v>
      </c>
      <c r="W233">
        <v>201.41</v>
      </c>
      <c r="X233">
        <v>206.84</v>
      </c>
      <c r="Y233">
        <v>201.41</v>
      </c>
      <c r="Z233">
        <v>212</v>
      </c>
      <c r="AA233">
        <v>201.41</v>
      </c>
      <c r="AB233">
        <v>212.73</v>
      </c>
      <c r="AC233" s="1">
        <f>(Table2[[#This Row],[Close Price]]/Table2[[#This Row],[Day Low]])-1</f>
        <v>1.6682389156447153E-2</v>
      </c>
      <c r="AD233" s="1">
        <f>(Table2[[#This Row],[Day High]]/Table2[[#This Row],[Close Price]])-1</f>
        <v>1.0108902671289721E-2</v>
      </c>
      <c r="AE233" s="1">
        <f>(Table2[[#This Row],[Close Price]]/Table2[[#This Row],[Current Week Low]])-1</f>
        <v>1.6682389156447153E-2</v>
      </c>
      <c r="AF233" s="1">
        <f>(Table2[[#This Row],[Current Week High]]/Table2[[#This Row],[Close Price]])-1</f>
        <v>3.5307906431606195E-2</v>
      </c>
      <c r="AG233" s="1">
        <f>(Table2[[#This Row],[Close Price]]/Table2[[#This Row],[Current Month Low]])-1</f>
        <v>1.6682389156447153E-2</v>
      </c>
      <c r="AH233" s="1">
        <f>(Table2[[#This Row],[Current Month High]]/Table2[[#This Row],[Close Price]])-1</f>
        <v>3.8872881769790313E-2</v>
      </c>
      <c r="AI233">
        <v>51.389363676319697</v>
      </c>
      <c r="AJ233">
        <v>337.54273504273499</v>
      </c>
      <c r="AK233" t="str">
        <f>IF(AND(Table2[[#This Row],[20D EMA]]&gt;Table2[[#This Row],[50D EMA]],Table2[[#This Row],[50D EMA]]&gt;Table2[[#This Row],[200D EMA]]),"Uptrend","Downtrend/NoTrend")</f>
        <v>Downtrend/NoTrend</v>
      </c>
      <c r="AL233">
        <v>-0.21</v>
      </c>
      <c r="AM233" t="s">
        <v>3179</v>
      </c>
      <c r="AN233">
        <v>-5.26</v>
      </c>
      <c r="AO233" t="s">
        <v>3179</v>
      </c>
      <c r="AQ233">
        <f>(Table2[[#This Row],[Sharpe Ratio]]-AVERAGE(Table2[Sharpe Ratio]))/_xlfn.STDEV.P(Table2[Sharpe Ratio])</f>
        <v>-0.73432109200939777</v>
      </c>
      <c r="AR2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3">
        <f>_xlfn.RANK.AVG(Table2[[#This Row],[1Y Return vs Nifty Z-Score]],Table2[1Y Return vs Nifty Z-Score])</f>
        <v>7</v>
      </c>
      <c r="AT233">
        <f>_xlfn.RANK.AVG(Table2[[#This Row],[6M Return vs Nifty Z-Score]],Table2[6M Return vs Nifty Z-Score])</f>
        <v>250</v>
      </c>
      <c r="AU233">
        <f>_xlfn.RANK.AVG(Table2[[#This Row],[Sharpe Ratio Z-Score]],Table2[Sharpe Ratio Z-Score])</f>
        <v>537.5</v>
      </c>
      <c r="AV233">
        <f>(Table2[[#This Row],[Rank 1Y]]+Table2[[#This Row],[Rank 6M]]+Table2[[#This Row],[Rank Sharpe]])/3</f>
        <v>264.83333333333331</v>
      </c>
    </row>
    <row r="234" spans="1:48" x14ac:dyDescent="0.3">
      <c r="A234" t="s">
        <v>1104</v>
      </c>
      <c r="B234" t="s">
        <v>1105</v>
      </c>
      <c r="C234" t="s">
        <v>3148</v>
      </c>
      <c r="D234" t="s">
        <v>475</v>
      </c>
      <c r="E234">
        <v>11509.47582268</v>
      </c>
      <c r="F234">
        <v>715.7</v>
      </c>
      <c r="G234">
        <v>45.14613734337</v>
      </c>
      <c r="H234">
        <f>(Table2[[#This Row],[1Y Return vs Nifty]]-AVERAGE(Table2[1Y Return vs Nifty]))/_xlfn.STDEV.P(Table2[1Y Return vs Nifty])</f>
        <v>0.44816954700395295</v>
      </c>
      <c r="I234">
        <v>-6.63542105922612</v>
      </c>
      <c r="J234">
        <f>(Table2[[#This Row],[1M Return vs Nifty]]-AVERAGE(Table2[1M Return vs Nifty]))/_xlfn.STDEV.P(Table2[1M Return vs Nifty])</f>
        <v>-0.62074681891930317</v>
      </c>
      <c r="K234">
        <v>26.1329778540997</v>
      </c>
      <c r="L234">
        <f>(Table2[[#This Row],[6M Return vs Nifty]]-AVERAGE(Table2[6M Return vs Nifty]))/_xlfn.STDEV.P(Table2[6M Return vs Nifty])</f>
        <v>0.6905892967429168</v>
      </c>
      <c r="M234">
        <v>5.7243715182704902</v>
      </c>
      <c r="N234">
        <f>(Table2[[#This Row],[1W Return vs Nifty]]-AVERAGE(Table2[1W Return vs Nifty]))/_xlfn.STDEV.P(Table2[1W Return vs Nifty])</f>
        <v>0.57746049822465828</v>
      </c>
      <c r="O234">
        <v>718.63</v>
      </c>
      <c r="P234">
        <v>709.99801224391297</v>
      </c>
      <c r="Q234">
        <v>605.85131764107803</v>
      </c>
      <c r="R234">
        <v>57.970184953781299</v>
      </c>
      <c r="S234" s="1">
        <f>(Table2[[#This Row],[Close Price]]-Table2[[#This Row],[20D EMA]])/Table2[[#This Row],[20D EMA]]</f>
        <v>-4.0772024546706235E-3</v>
      </c>
      <c r="T234" s="1">
        <f>(Table2[[#This Row],[Close Price]]-Table2[[#This Row],[50D EMA]])/Table2[[#This Row],[50D EMA]]</f>
        <v>8.0309911545614517E-3</v>
      </c>
      <c r="U234" s="1">
        <f>(Table2[[#This Row],[Close Price]]-Table2[[#This Row],[200D EMA]])/Table2[[#This Row],[200D EMA]]</f>
        <v>0.18131293794428821</v>
      </c>
      <c r="V234">
        <v>0.343063162782557</v>
      </c>
      <c r="W234">
        <v>702.15</v>
      </c>
      <c r="X234">
        <v>731.8</v>
      </c>
      <c r="Y234">
        <v>696.6</v>
      </c>
      <c r="Z234">
        <v>731.8</v>
      </c>
      <c r="AA234">
        <v>696.6</v>
      </c>
      <c r="AB234">
        <v>731.8</v>
      </c>
      <c r="AC234" s="1">
        <f>(Table2[[#This Row],[Close Price]]/Table2[[#This Row],[Day Low]])-1</f>
        <v>1.9297870825322416E-2</v>
      </c>
      <c r="AD234" s="1">
        <f>(Table2[[#This Row],[Day High]]/Table2[[#This Row],[Close Price]])-1</f>
        <v>2.2495458991197204E-2</v>
      </c>
      <c r="AE234" s="1">
        <f>(Table2[[#This Row],[Close Price]]/Table2[[#This Row],[Current Week Low]])-1</f>
        <v>2.7418891759977138E-2</v>
      </c>
      <c r="AF234" s="1">
        <f>(Table2[[#This Row],[Current Week High]]/Table2[[#This Row],[Close Price]])-1</f>
        <v>2.2495458991197204E-2</v>
      </c>
      <c r="AG234" s="1">
        <f>(Table2[[#This Row],[Close Price]]/Table2[[#This Row],[Current Month Low]])-1</f>
        <v>2.7418891759977138E-2</v>
      </c>
      <c r="AH234" s="1">
        <f>(Table2[[#This Row],[Current Month High]]/Table2[[#This Row],[Close Price]])-1</f>
        <v>2.2495458991197204E-2</v>
      </c>
      <c r="AI234">
        <v>16.948442084672301</v>
      </c>
      <c r="AJ234">
        <v>74.838158055453704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0.18</v>
      </c>
      <c r="AM234" t="s">
        <v>3180</v>
      </c>
      <c r="AN234">
        <v>-3.39</v>
      </c>
      <c r="AO234" t="s">
        <v>3179</v>
      </c>
      <c r="AP234">
        <v>5.353168881399E-3</v>
      </c>
      <c r="AQ234">
        <f>(Table2[[#This Row],[Sharpe Ratio]]-AVERAGE(Table2[Sharpe Ratio]))/_xlfn.STDEV.P(Table2[Sharpe Ratio])</f>
        <v>-0.67025687117414434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0.42521565187808052</v>
      </c>
      <c r="AS234">
        <f>_xlfn.RANK.AVG(Table2[[#This Row],[1Y Return vs Nifty Z-Score]],Table2[1Y Return vs Nifty Z-Score])</f>
        <v>176</v>
      </c>
      <c r="AT234">
        <f>_xlfn.RANK.AVG(Table2[[#This Row],[6M Return vs Nifty Z-Score]],Table2[6M Return vs Nifty Z-Score])</f>
        <v>121</v>
      </c>
      <c r="AU234">
        <f>_xlfn.RANK.AVG(Table2[[#This Row],[Sharpe Ratio Z-Score]],Table2[Sharpe Ratio Z-Score])</f>
        <v>502</v>
      </c>
      <c r="AV234">
        <f>(Table2[[#This Row],[Rank 1Y]]+Table2[[#This Row],[Rank 6M]]+Table2[[#This Row],[Rank Sharpe]])/3</f>
        <v>266.33333333333331</v>
      </c>
    </row>
    <row r="235" spans="1:48" x14ac:dyDescent="0.3">
      <c r="A235" t="s">
        <v>1622</v>
      </c>
      <c r="B235" t="s">
        <v>1623</v>
      </c>
      <c r="C235" t="s">
        <v>3148</v>
      </c>
      <c r="D235" t="s">
        <v>475</v>
      </c>
      <c r="E235">
        <v>5813.9933161199997</v>
      </c>
      <c r="F235">
        <v>2203.8000000000002</v>
      </c>
      <c r="G235">
        <v>12.4237976477923</v>
      </c>
      <c r="H235">
        <f>(Table2[[#This Row],[1Y Return vs Nifty]]-AVERAGE(Table2[1Y Return vs Nifty]))/_xlfn.STDEV.P(Table2[1Y Return vs Nifty])</f>
        <v>-0.14062972962123238</v>
      </c>
      <c r="I235">
        <v>7.8607847764157901</v>
      </c>
      <c r="J235">
        <f>(Table2[[#This Row],[1M Return vs Nifty]]-AVERAGE(Table2[1M Return vs Nifty]))/_xlfn.STDEV.P(Table2[1M Return vs Nifty])</f>
        <v>0.98546479943556442</v>
      </c>
      <c r="K235">
        <v>37.759057493344002</v>
      </c>
      <c r="L235">
        <f>(Table2[[#This Row],[6M Return vs Nifty]]-AVERAGE(Table2[6M Return vs Nifty]))/_xlfn.STDEV.P(Table2[6M Return vs Nifty])</f>
        <v>1.0880258493838968</v>
      </c>
      <c r="M235">
        <v>9.6847203519938994</v>
      </c>
      <c r="N235">
        <f>(Table2[[#This Row],[1W Return vs Nifty]]-AVERAGE(Table2[1W Return vs Nifty]))/_xlfn.STDEV.P(Table2[1W Return vs Nifty])</f>
        <v>1.493948747112007</v>
      </c>
      <c r="O235">
        <v>2073.35</v>
      </c>
      <c r="P235">
        <v>1956.01430415409</v>
      </c>
      <c r="Q235">
        <v>1687.1010782261701</v>
      </c>
      <c r="R235">
        <v>66.041928467735303</v>
      </c>
      <c r="S235" s="1">
        <f>(Table2[[#This Row],[Close Price]]-Table2[[#This Row],[20D EMA]])/Table2[[#This Row],[20D EMA]]</f>
        <v>6.2917500663178083E-2</v>
      </c>
      <c r="T235" s="1">
        <f>(Table2[[#This Row],[Close Price]]-Table2[[#This Row],[50D EMA]])/Table2[[#This Row],[50D EMA]]</f>
        <v>0.12667887720436127</v>
      </c>
      <c r="U235" s="1">
        <f>(Table2[[#This Row],[Close Price]]-Table2[[#This Row],[200D EMA]])/Table2[[#This Row],[200D EMA]]</f>
        <v>0.30626435395150775</v>
      </c>
      <c r="V235">
        <v>0.38226100731622598</v>
      </c>
      <c r="W235">
        <v>2161.0500000000002</v>
      </c>
      <c r="X235">
        <v>2258.5</v>
      </c>
      <c r="Y235">
        <v>2138.3000000000002</v>
      </c>
      <c r="Z235">
        <v>2258.5</v>
      </c>
      <c r="AA235">
        <v>2138.3000000000002</v>
      </c>
      <c r="AB235">
        <v>2300</v>
      </c>
      <c r="AC235" s="1">
        <f>(Table2[[#This Row],[Close Price]]/Table2[[#This Row],[Day Low]])-1</f>
        <v>1.9782050392170403E-2</v>
      </c>
      <c r="AD235" s="1">
        <f>(Table2[[#This Row],[Day High]]/Table2[[#This Row],[Close Price]])-1</f>
        <v>2.4820764134676487E-2</v>
      </c>
      <c r="AE235" s="1">
        <f>(Table2[[#This Row],[Close Price]]/Table2[[#This Row],[Current Week Low]])-1</f>
        <v>3.0631810316606556E-2</v>
      </c>
      <c r="AF235" s="1">
        <f>(Table2[[#This Row],[Current Week High]]/Table2[[#This Row],[Close Price]])-1</f>
        <v>2.4820764134676487E-2</v>
      </c>
      <c r="AG235" s="1">
        <f>(Table2[[#This Row],[Close Price]]/Table2[[#This Row],[Current Month Low]])-1</f>
        <v>3.0631810316606556E-2</v>
      </c>
      <c r="AH235" s="1">
        <f>(Table2[[#This Row],[Current Month High]]/Table2[[#This Row],[Close Price]])-1</f>
        <v>4.3651874035756322E-2</v>
      </c>
      <c r="AI235">
        <v>8.4490425628459693</v>
      </c>
      <c r="AJ235">
        <v>87.397959183673393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0.45</v>
      </c>
      <c r="AM235" t="s">
        <v>3180</v>
      </c>
      <c r="AN235">
        <v>7.88</v>
      </c>
      <c r="AO235" t="s">
        <v>3180</v>
      </c>
      <c r="AP235">
        <v>5.1113328548902E-2</v>
      </c>
      <c r="AQ235">
        <f>(Table2[[#This Row],[Sharpe Ratio]]-AVERAGE(Table2[Sharpe Ratio]))/_xlfn.STDEV.P(Table2[Sharpe Ratio])</f>
        <v>-0.12262068794406719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3.3041889783661684</v>
      </c>
      <c r="AS235">
        <f>_xlfn.RANK.AVG(Table2[[#This Row],[1Y Return vs Nifty Z-Score]],Table2[1Y Return vs Nifty Z-Score])</f>
        <v>338</v>
      </c>
      <c r="AT235">
        <f>_xlfn.RANK.AVG(Table2[[#This Row],[6M Return vs Nifty Z-Score]],Table2[6M Return vs Nifty Z-Score])</f>
        <v>84</v>
      </c>
      <c r="AU235">
        <f>_xlfn.RANK.AVG(Table2[[#This Row],[Sharpe Ratio Z-Score]],Table2[Sharpe Ratio Z-Score])</f>
        <v>377</v>
      </c>
      <c r="AV235">
        <f>(Table2[[#This Row],[Rank 1Y]]+Table2[[#This Row],[Rank 6M]]+Table2[[#This Row],[Rank Sharpe]])/3</f>
        <v>266.33333333333331</v>
      </c>
    </row>
    <row r="236" spans="1:48" x14ac:dyDescent="0.3">
      <c r="A236" t="s">
        <v>473</v>
      </c>
      <c r="B236" t="s">
        <v>474</v>
      </c>
      <c r="C236" t="s">
        <v>3148</v>
      </c>
      <c r="D236" t="s">
        <v>475</v>
      </c>
      <c r="E236">
        <v>46799.395499999999</v>
      </c>
      <c r="F236">
        <v>4260.3</v>
      </c>
      <c r="G236">
        <v>30.876924923674</v>
      </c>
      <c r="H236">
        <f>(Table2[[#This Row],[1Y Return vs Nifty]]-AVERAGE(Table2[1Y Return vs Nifty]))/_xlfn.STDEV.P(Table2[1Y Return vs Nifty])</f>
        <v>0.19141217485725487</v>
      </c>
      <c r="I236">
        <v>8.1788212629069399</v>
      </c>
      <c r="J236">
        <f>(Table2[[#This Row],[1M Return vs Nifty]]-AVERAGE(Table2[1M Return vs Nifty]))/_xlfn.STDEV.P(Table2[1M Return vs Nifty])</f>
        <v>1.0207039444542461</v>
      </c>
      <c r="K236">
        <v>9.37203645004303</v>
      </c>
      <c r="L236">
        <f>(Table2[[#This Row],[6M Return vs Nifty]]-AVERAGE(Table2[6M Return vs Nifty]))/_xlfn.STDEV.P(Table2[6M Return vs Nifty])</f>
        <v>0.11761792742940466</v>
      </c>
      <c r="M236">
        <v>4.0529059717207696</v>
      </c>
      <c r="N236">
        <f>(Table2[[#This Row],[1W Return vs Nifty]]-AVERAGE(Table2[1W Return vs Nifty]))/_xlfn.STDEV.P(Table2[1W Return vs Nifty])</f>
        <v>0.19065655843315779</v>
      </c>
      <c r="O236">
        <v>4325.1000000000004</v>
      </c>
      <c r="P236">
        <v>4146.6025599209097</v>
      </c>
      <c r="Q236">
        <v>3628.7111919599602</v>
      </c>
      <c r="R236">
        <v>43.4313033242233</v>
      </c>
      <c r="S236" s="1">
        <f>(Table2[[#This Row],[Close Price]]-Table2[[#This Row],[20D EMA]])/Table2[[#This Row],[20D EMA]]</f>
        <v>-1.49823125476868E-2</v>
      </c>
      <c r="T236" s="1">
        <f>(Table2[[#This Row],[Close Price]]-Table2[[#This Row],[50D EMA]])/Table2[[#This Row],[50D EMA]]</f>
        <v>2.7419420703116312E-2</v>
      </c>
      <c r="U236" s="1">
        <f>(Table2[[#This Row],[Close Price]]-Table2[[#This Row],[200D EMA]])/Table2[[#This Row],[200D EMA]]</f>
        <v>0.17405320363864579</v>
      </c>
      <c r="V236">
        <v>0.54161444914702095</v>
      </c>
      <c r="W236">
        <v>4201.2</v>
      </c>
      <c r="X236">
        <v>4306</v>
      </c>
      <c r="Y236">
        <v>4131.6000000000004</v>
      </c>
      <c r="Z236">
        <v>4306</v>
      </c>
      <c r="AA236">
        <v>4131.6000000000004</v>
      </c>
      <c r="AB236">
        <v>4399.95</v>
      </c>
      <c r="AC236" s="1">
        <f>(Table2[[#This Row],[Close Price]]/Table2[[#This Row],[Day Low]])-1</f>
        <v>1.4067409311625312E-2</v>
      </c>
      <c r="AD236" s="1">
        <f>(Table2[[#This Row],[Day High]]/Table2[[#This Row],[Close Price]])-1</f>
        <v>1.0726944111916881E-2</v>
      </c>
      <c r="AE236" s="1">
        <f>(Table2[[#This Row],[Close Price]]/Table2[[#This Row],[Current Week Low]])-1</f>
        <v>3.1150159744408823E-2</v>
      </c>
      <c r="AF236" s="1">
        <f>(Table2[[#This Row],[Current Week High]]/Table2[[#This Row],[Close Price]])-1</f>
        <v>1.0726944111916881E-2</v>
      </c>
      <c r="AG236" s="1">
        <f>(Table2[[#This Row],[Close Price]]/Table2[[#This Row],[Current Month Low]])-1</f>
        <v>3.1150159744408823E-2</v>
      </c>
      <c r="AH236" s="1">
        <f>(Table2[[#This Row],[Current Month High]]/Table2[[#This Row],[Close Price]])-1</f>
        <v>3.2779381733680557E-2</v>
      </c>
      <c r="AI236">
        <v>14.568222895101201</v>
      </c>
      <c r="AJ236">
        <v>72.0638126009693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0.32</v>
      </c>
      <c r="AM236" t="s">
        <v>3180</v>
      </c>
      <c r="AN236">
        <v>-9.27</v>
      </c>
      <c r="AO236" t="s">
        <v>3179</v>
      </c>
      <c r="AP236">
        <v>7.6467306788134001E-2</v>
      </c>
      <c r="AQ236">
        <f>(Table2[[#This Row],[Sharpe Ratio]]-AVERAGE(Table2[Sharpe Ratio]))/_xlfn.STDEV.P(Table2[Sharpe Ratio])</f>
        <v>0.18080386244035451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1.7011944676144179</v>
      </c>
      <c r="AS236">
        <f>_xlfn.RANK.AVG(Table2[[#This Row],[1Y Return vs Nifty Z-Score]],Table2[1Y Return vs Nifty Z-Score])</f>
        <v>235</v>
      </c>
      <c r="AT236">
        <f>_xlfn.RANK.AVG(Table2[[#This Row],[6M Return vs Nifty Z-Score]],Table2[6M Return vs Nifty Z-Score])</f>
        <v>270</v>
      </c>
      <c r="AU236">
        <f>_xlfn.RANK.AVG(Table2[[#This Row],[Sharpe Ratio Z-Score]],Table2[Sharpe Ratio Z-Score])</f>
        <v>296</v>
      </c>
      <c r="AV236">
        <f>(Table2[[#This Row],[Rank 1Y]]+Table2[[#This Row],[Rank 6M]]+Table2[[#This Row],[Rank Sharpe]])/3</f>
        <v>267</v>
      </c>
    </row>
    <row r="237" spans="1:48" x14ac:dyDescent="0.3">
      <c r="A237" t="s">
        <v>331</v>
      </c>
      <c r="B237" t="s">
        <v>332</v>
      </c>
      <c r="C237" t="s">
        <v>3132</v>
      </c>
      <c r="D237" t="s">
        <v>18</v>
      </c>
      <c r="E237">
        <v>79761.427049744903</v>
      </c>
      <c r="F237">
        <v>374.85</v>
      </c>
      <c r="G237">
        <v>88.616630120126004</v>
      </c>
      <c r="H237">
        <f>(Table2[[#This Row],[1Y Return vs Nifty]]-AVERAGE(Table2[1Y Return vs Nifty]))/_xlfn.STDEV.P(Table2[1Y Return vs Nifty])</f>
        <v>1.2303689538805158</v>
      </c>
      <c r="I237">
        <v>-6.6658159075481498</v>
      </c>
      <c r="J237">
        <f>(Table2[[#This Row],[1M Return vs Nifty]]-AVERAGE(Table2[1M Return vs Nifty]))/_xlfn.STDEV.P(Table2[1M Return vs Nifty])</f>
        <v>-0.62411463523389654</v>
      </c>
      <c r="K237">
        <v>1.7043077189862299</v>
      </c>
      <c r="L237">
        <f>(Table2[[#This Row],[6M Return vs Nifty]]-AVERAGE(Table2[6M Return vs Nifty]))/_xlfn.STDEV.P(Table2[6M Return vs Nifty])</f>
        <v>-0.14450273301839314</v>
      </c>
      <c r="M237">
        <v>-3.8669256697360099</v>
      </c>
      <c r="N237">
        <f>(Table2[[#This Row],[1W Return vs Nifty]]-AVERAGE(Table2[1W Return vs Nifty]))/_xlfn.STDEV.P(Table2[1W Return vs Nifty])</f>
        <v>-1.642119527035345</v>
      </c>
      <c r="O237">
        <v>393.14</v>
      </c>
      <c r="P237">
        <v>398.14393786077801</v>
      </c>
      <c r="Q237">
        <v>353.24056219222803</v>
      </c>
      <c r="R237">
        <v>37.797626682868</v>
      </c>
      <c r="S237" s="1">
        <f>(Table2[[#This Row],[Close Price]]-Table2[[#This Row],[20D EMA]])/Table2[[#This Row],[20D EMA]]</f>
        <v>-4.6522867171999709E-2</v>
      </c>
      <c r="T237" s="1">
        <f>(Table2[[#This Row],[Close Price]]-Table2[[#This Row],[50D EMA]])/Table2[[#This Row],[50D EMA]]</f>
        <v>-5.8506323079879102E-2</v>
      </c>
      <c r="U237" s="1">
        <f>(Table2[[#This Row],[Close Price]]-Table2[[#This Row],[200D EMA]])/Table2[[#This Row],[200D EMA]]</f>
        <v>6.1174848306385823E-2</v>
      </c>
      <c r="V237">
        <v>0.71922448270970096</v>
      </c>
      <c r="W237">
        <v>362.25</v>
      </c>
      <c r="X237">
        <v>376.5</v>
      </c>
      <c r="Y237">
        <v>362.25</v>
      </c>
      <c r="Z237">
        <v>382</v>
      </c>
      <c r="AA237">
        <v>362.25</v>
      </c>
      <c r="AB237">
        <v>383.3</v>
      </c>
      <c r="AC237" s="1">
        <f>(Table2[[#This Row],[Close Price]]/Table2[[#This Row],[Day Low]])-1</f>
        <v>3.4782608695652195E-2</v>
      </c>
      <c r="AD237" s="1">
        <f>(Table2[[#This Row],[Day High]]/Table2[[#This Row],[Close Price]])-1</f>
        <v>4.4017607042816653E-3</v>
      </c>
      <c r="AE237" s="1">
        <f>(Table2[[#This Row],[Close Price]]/Table2[[#This Row],[Current Week Low]])-1</f>
        <v>3.4782608695652195E-2</v>
      </c>
      <c r="AF237" s="1">
        <f>(Table2[[#This Row],[Current Week High]]/Table2[[#This Row],[Close Price]])-1</f>
        <v>1.9074296385220624E-2</v>
      </c>
      <c r="AG237" s="1">
        <f>(Table2[[#This Row],[Close Price]]/Table2[[#This Row],[Current Month Low]])-1</f>
        <v>3.4782608695652195E-2</v>
      </c>
      <c r="AH237" s="1">
        <f>(Table2[[#This Row],[Current Month High]]/Table2[[#This Row],[Close Price]])-1</f>
        <v>2.2542350273442757E-2</v>
      </c>
      <c r="AI237">
        <v>21.955448846205101</v>
      </c>
      <c r="AJ237">
        <v>117.556587347649</v>
      </c>
      <c r="AK237" t="str">
        <f>IF(AND(Table2[[#This Row],[20D EMA]]&gt;Table2[[#This Row],[50D EMA]],Table2[[#This Row],[50D EMA]]&gt;Table2[[#This Row],[200D EMA]]),"Uptrend","Downtrend/NoTrend")</f>
        <v>Downtrend/NoTrend</v>
      </c>
      <c r="AL237">
        <v>0.08</v>
      </c>
      <c r="AM237" t="s">
        <v>3180</v>
      </c>
      <c r="AN237">
        <v>-13.15</v>
      </c>
      <c r="AO237" t="s">
        <v>3179</v>
      </c>
      <c r="AP237">
        <v>5.323880814602E-2</v>
      </c>
      <c r="AQ237">
        <f>(Table2[[#This Row],[Sharpe Ratio]]-AVERAGE(Table2[Sharpe Ratio]))/_xlfn.STDEV.P(Table2[Sharpe Ratio])</f>
        <v>-9.7183942474716872E-2</v>
      </c>
      <c r="AR2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7">
        <f>_xlfn.RANK.AVG(Table2[[#This Row],[1Y Return vs Nifty Z-Score]],Table2[1Y Return vs Nifty Z-Score])</f>
        <v>74</v>
      </c>
      <c r="AT237">
        <f>_xlfn.RANK.AVG(Table2[[#This Row],[6M Return vs Nifty Z-Score]],Table2[6M Return vs Nifty Z-Score])</f>
        <v>365</v>
      </c>
      <c r="AU237">
        <f>_xlfn.RANK.AVG(Table2[[#This Row],[Sharpe Ratio Z-Score]],Table2[Sharpe Ratio Z-Score])</f>
        <v>370</v>
      </c>
      <c r="AV237">
        <f>(Table2[[#This Row],[Rank 1Y]]+Table2[[#This Row],[Rank 6M]]+Table2[[#This Row],[Rank Sharpe]])/3</f>
        <v>269.66666666666669</v>
      </c>
    </row>
    <row r="238" spans="1:48" x14ac:dyDescent="0.3">
      <c r="A238" t="s">
        <v>395</v>
      </c>
      <c r="B238" t="s">
        <v>396</v>
      </c>
      <c r="C238" t="s">
        <v>3144</v>
      </c>
      <c r="D238" t="s">
        <v>304</v>
      </c>
      <c r="E238">
        <v>56075.036887800001</v>
      </c>
      <c r="F238">
        <v>1694.7</v>
      </c>
      <c r="G238">
        <v>78.788367090499094</v>
      </c>
      <c r="H238">
        <f>(Table2[[#This Row],[1Y Return vs Nifty]]-AVERAGE(Table2[1Y Return vs Nifty]))/_xlfn.STDEV.P(Table2[1Y Return vs Nifty])</f>
        <v>1.053521142380397</v>
      </c>
      <c r="I238">
        <v>-4.8836680670200101</v>
      </c>
      <c r="J238">
        <f>(Table2[[#This Row],[1M Return vs Nifty]]-AVERAGE(Table2[1M Return vs Nifty]))/_xlfn.STDEV.P(Table2[1M Return vs Nifty])</f>
        <v>-0.42664871901157897</v>
      </c>
      <c r="K238">
        <v>9.3716928641053094</v>
      </c>
      <c r="L238">
        <f>(Table2[[#This Row],[6M Return vs Nifty]]-AVERAGE(Table2[6M Return vs Nifty]))/_xlfn.STDEV.P(Table2[6M Return vs Nifty])</f>
        <v>0.11760618197308054</v>
      </c>
      <c r="M238">
        <v>-3.72819209882076</v>
      </c>
      <c r="N238">
        <f>(Table2[[#This Row],[1W Return vs Nifty]]-AVERAGE(Table2[1W Return vs Nifty]))/_xlfn.STDEV.P(Table2[1W Return vs Nifty])</f>
        <v>-1.6100143532720363</v>
      </c>
      <c r="O238">
        <v>1751.37</v>
      </c>
      <c r="P238">
        <v>1751.27853567072</v>
      </c>
      <c r="Q238">
        <v>1479.17107789856</v>
      </c>
      <c r="R238">
        <v>39.178895018455997</v>
      </c>
      <c r="S238" s="1">
        <f>(Table2[[#This Row],[Close Price]]-Table2[[#This Row],[20D EMA]])/Table2[[#This Row],[20D EMA]]</f>
        <v>-3.235752582264162E-2</v>
      </c>
      <c r="T238" s="1">
        <f>(Table2[[#This Row],[Close Price]]-Table2[[#This Row],[50D EMA]])/Table2[[#This Row],[50D EMA]]</f>
        <v>-3.2306988590510524E-2</v>
      </c>
      <c r="U238" s="1">
        <f>(Table2[[#This Row],[Close Price]]-Table2[[#This Row],[200D EMA]])/Table2[[#This Row],[200D EMA]]</f>
        <v>0.14570925927489015</v>
      </c>
      <c r="V238">
        <v>0.86840826860537601</v>
      </c>
      <c r="W238">
        <v>1641.75</v>
      </c>
      <c r="X238">
        <v>1704.05</v>
      </c>
      <c r="Y238">
        <v>1618.25</v>
      </c>
      <c r="Z238">
        <v>1704.05</v>
      </c>
      <c r="AA238">
        <v>1618.25</v>
      </c>
      <c r="AB238">
        <v>1704.05</v>
      </c>
      <c r="AC238" s="1">
        <f>(Table2[[#This Row],[Close Price]]/Table2[[#This Row],[Day Low]])-1</f>
        <v>3.2252169940612196E-2</v>
      </c>
      <c r="AD238" s="1">
        <f>(Table2[[#This Row],[Day High]]/Table2[[#This Row],[Close Price]])-1</f>
        <v>5.5172006844868005E-3</v>
      </c>
      <c r="AE238" s="1">
        <f>(Table2[[#This Row],[Close Price]]/Table2[[#This Row],[Current Week Low]])-1</f>
        <v>4.7242391472269496E-2</v>
      </c>
      <c r="AF238" s="1">
        <f>(Table2[[#This Row],[Current Week High]]/Table2[[#This Row],[Close Price]])-1</f>
        <v>5.5172006844868005E-3</v>
      </c>
      <c r="AG238" s="1">
        <f>(Table2[[#This Row],[Close Price]]/Table2[[#This Row],[Current Month Low]])-1</f>
        <v>4.7242391472269496E-2</v>
      </c>
      <c r="AH238" s="1">
        <f>(Table2[[#This Row],[Current Month High]]/Table2[[#This Row],[Close Price]])-1</f>
        <v>5.5172006844868005E-3</v>
      </c>
      <c r="AI238">
        <v>14.7636749867233</v>
      </c>
      <c r="AJ238">
        <v>108.92559945756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0.09</v>
      </c>
      <c r="AM238" t="s">
        <v>3180</v>
      </c>
      <c r="AN238">
        <v>-9.15</v>
      </c>
      <c r="AO238" t="s">
        <v>3179</v>
      </c>
      <c r="AP238">
        <v>2.5998920260247999E-2</v>
      </c>
      <c r="AQ238">
        <f>(Table2[[#This Row],[Sharpe Ratio]]-AVERAGE(Table2[Sharpe Ratio]))/_xlfn.STDEV.P(Table2[Sharpe Ratio])</f>
        <v>-0.42317817723638512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-1.2887139251665229</v>
      </c>
      <c r="AS238">
        <f>_xlfn.RANK.AVG(Table2[[#This Row],[1Y Return vs Nifty Z-Score]],Table2[1Y Return vs Nifty Z-Score])</f>
        <v>90</v>
      </c>
      <c r="AT238">
        <f>_xlfn.RANK.AVG(Table2[[#This Row],[6M Return vs Nifty Z-Score]],Table2[6M Return vs Nifty Z-Score])</f>
        <v>271</v>
      </c>
      <c r="AU238">
        <f>_xlfn.RANK.AVG(Table2[[#This Row],[Sharpe Ratio Z-Score]],Table2[Sharpe Ratio Z-Score])</f>
        <v>451</v>
      </c>
      <c r="AV238">
        <f>(Table2[[#This Row],[Rank 1Y]]+Table2[[#This Row],[Rank 6M]]+Table2[[#This Row],[Rank Sharpe]])/3</f>
        <v>270.66666666666669</v>
      </c>
    </row>
    <row r="239" spans="1:48" x14ac:dyDescent="0.3">
      <c r="A239" t="s">
        <v>1185</v>
      </c>
      <c r="B239" t="s">
        <v>1186</v>
      </c>
      <c r="C239" t="s">
        <v>3145</v>
      </c>
      <c r="D239" t="s">
        <v>472</v>
      </c>
      <c r="E239">
        <v>10156.772830129999</v>
      </c>
      <c r="F239">
        <v>164.3</v>
      </c>
      <c r="G239">
        <v>52.192713019451801</v>
      </c>
      <c r="H239">
        <f>(Table2[[#This Row],[1Y Return vs Nifty]]-AVERAGE(Table2[1Y Return vs Nifty]))/_xlfn.STDEV.P(Table2[1Y Return vs Nifty])</f>
        <v>0.57496422914956724</v>
      </c>
      <c r="I239">
        <v>-15.132572131034101</v>
      </c>
      <c r="J239">
        <f>(Table2[[#This Row],[1M Return vs Nifty]]-AVERAGE(Table2[1M Return vs Nifty]))/_xlfn.STDEV.P(Table2[1M Return vs Nifty])</f>
        <v>-1.5622499218138222</v>
      </c>
      <c r="K239">
        <v>-17.801452084387002</v>
      </c>
      <c r="L239">
        <f>(Table2[[#This Row],[6M Return vs Nifty]]-AVERAGE(Table2[6M Return vs Nifty]))/_xlfn.STDEV.P(Table2[6M Return vs Nifty])</f>
        <v>-0.81130548798382862</v>
      </c>
      <c r="M239">
        <v>-2.74678723737668</v>
      </c>
      <c r="N239">
        <f>(Table2[[#This Row],[1W Return vs Nifty]]-AVERAGE(Table2[1W Return vs Nifty]))/_xlfn.STDEV.P(Table2[1W Return vs Nifty])</f>
        <v>-1.382901525418238</v>
      </c>
      <c r="O239">
        <v>179.36</v>
      </c>
      <c r="P239">
        <v>191.92677238393199</v>
      </c>
      <c r="Q239">
        <v>176.338682077432</v>
      </c>
      <c r="R239">
        <v>33.412982598495098</v>
      </c>
      <c r="S239" s="1">
        <f>(Table2[[#This Row],[Close Price]]-Table2[[#This Row],[20D EMA]])/Table2[[#This Row],[20D EMA]]</f>
        <v>-8.3965209634255134E-2</v>
      </c>
      <c r="T239" s="1">
        <f>(Table2[[#This Row],[Close Price]]-Table2[[#This Row],[50D EMA]])/Table2[[#This Row],[50D EMA]]</f>
        <v>-0.14394433898292805</v>
      </c>
      <c r="U239" s="1">
        <f>(Table2[[#This Row],[Close Price]]-Table2[[#This Row],[200D EMA]])/Table2[[#This Row],[200D EMA]]</f>
        <v>-6.827022826532006E-2</v>
      </c>
      <c r="V239">
        <v>1.0979399871291</v>
      </c>
      <c r="W239">
        <v>162.82</v>
      </c>
      <c r="X239">
        <v>166.92</v>
      </c>
      <c r="Y239">
        <v>162.30000000000001</v>
      </c>
      <c r="Z239">
        <v>171.94</v>
      </c>
      <c r="AA239">
        <v>162.30000000000001</v>
      </c>
      <c r="AB239">
        <v>171.94</v>
      </c>
      <c r="AC239" s="1">
        <f>(Table2[[#This Row],[Close Price]]/Table2[[#This Row],[Day Low]])-1</f>
        <v>9.0897924087951498E-3</v>
      </c>
      <c r="AD239" s="1">
        <f>(Table2[[#This Row],[Day High]]/Table2[[#This Row],[Close Price]])-1</f>
        <v>1.5946439440048588E-2</v>
      </c>
      <c r="AE239" s="1">
        <f>(Table2[[#This Row],[Close Price]]/Table2[[#This Row],[Current Week Low]])-1</f>
        <v>1.2322858903265566E-2</v>
      </c>
      <c r="AF239" s="1">
        <f>(Table2[[#This Row],[Current Week High]]/Table2[[#This Row],[Close Price]])-1</f>
        <v>4.6500304321363206E-2</v>
      </c>
      <c r="AG239" s="1">
        <f>(Table2[[#This Row],[Close Price]]/Table2[[#This Row],[Current Month Low]])-1</f>
        <v>1.2322858903265566E-2</v>
      </c>
      <c r="AH239" s="1">
        <f>(Table2[[#This Row],[Current Month High]]/Table2[[#This Row],[Close Price]])-1</f>
        <v>4.6500304321363206E-2</v>
      </c>
      <c r="AI239">
        <v>44.0048691418137</v>
      </c>
      <c r="AJ239">
        <v>82.150776053214997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-0.14000000000000001</v>
      </c>
      <c r="AM239" t="s">
        <v>3179</v>
      </c>
      <c r="AN239">
        <v>-13.92</v>
      </c>
      <c r="AO239" t="s">
        <v>3179</v>
      </c>
      <c r="AP239">
        <v>0.17682021484931901</v>
      </c>
      <c r="AQ239">
        <f>(Table2[[#This Row],[Sharpe Ratio]]-AVERAGE(Table2[Sharpe Ratio]))/_xlfn.STDEV.P(Table2[Sharpe Ratio])</f>
        <v>1.3817805186842866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9">
        <f>_xlfn.RANK.AVG(Table2[[#This Row],[1Y Return vs Nifty Z-Score]],Table2[1Y Return vs Nifty Z-Score])</f>
        <v>153</v>
      </c>
      <c r="AT239">
        <f>_xlfn.RANK.AVG(Table2[[#This Row],[6M Return vs Nifty Z-Score]],Table2[6M Return vs Nifty Z-Score])</f>
        <v>597</v>
      </c>
      <c r="AU239">
        <f>_xlfn.RANK.AVG(Table2[[#This Row],[Sharpe Ratio Z-Score]],Table2[Sharpe Ratio Z-Score])</f>
        <v>62</v>
      </c>
      <c r="AV239">
        <f>(Table2[[#This Row],[Rank 1Y]]+Table2[[#This Row],[Rank 6M]]+Table2[[#This Row],[Rank Sharpe]])/3</f>
        <v>270.66666666666669</v>
      </c>
    </row>
    <row r="240" spans="1:48" x14ac:dyDescent="0.3">
      <c r="A240" t="s">
        <v>147</v>
      </c>
      <c r="B240" t="s">
        <v>148</v>
      </c>
      <c r="C240" t="s">
        <v>3141</v>
      </c>
      <c r="D240" t="s">
        <v>149</v>
      </c>
      <c r="E240">
        <v>183411.05747976</v>
      </c>
      <c r="F240">
        <v>469.8</v>
      </c>
      <c r="G240">
        <v>75.634133534043002</v>
      </c>
      <c r="H240">
        <f>(Table2[[#This Row],[1Y Return vs Nifty]]-AVERAGE(Table2[1Y Return vs Nifty]))/_xlfn.STDEV.P(Table2[1Y Return vs Nifty])</f>
        <v>0.99676449069759476</v>
      </c>
      <c r="I240">
        <v>-7.4490563333797803</v>
      </c>
      <c r="J240">
        <f>(Table2[[#This Row],[1M Return vs Nifty]]-AVERAGE(Table2[1M Return vs Nifty]))/_xlfn.STDEV.P(Table2[1M Return vs Nifty])</f>
        <v>-0.71089940403476459</v>
      </c>
      <c r="K240">
        <v>6.7155006219058304</v>
      </c>
      <c r="L240">
        <f>(Table2[[#This Row],[6M Return vs Nifty]]-AVERAGE(Table2[6M Return vs Nifty]))/_xlfn.STDEV.P(Table2[6M Return vs Nifty])</f>
        <v>2.6804474032939955E-2</v>
      </c>
      <c r="M240">
        <v>-1.0863665299510701</v>
      </c>
      <c r="N240">
        <f>(Table2[[#This Row],[1W Return vs Nifty]]-AVERAGE(Table2[1W Return vs Nifty]))/_xlfn.STDEV.P(Table2[1W Return vs Nifty])</f>
        <v>-0.99865353857257477</v>
      </c>
      <c r="O240">
        <v>471.99</v>
      </c>
      <c r="P240">
        <v>469.31931005260498</v>
      </c>
      <c r="Q240">
        <v>409.92921052579402</v>
      </c>
      <c r="R240">
        <v>49.803752911409198</v>
      </c>
      <c r="S240" s="1">
        <f>(Table2[[#This Row],[Close Price]]-Table2[[#This Row],[20D EMA]])/Table2[[#This Row],[20D EMA]]</f>
        <v>-4.639928812051098E-3</v>
      </c>
      <c r="T240" s="1">
        <f>(Table2[[#This Row],[Close Price]]-Table2[[#This Row],[50D EMA]])/Table2[[#This Row],[50D EMA]]</f>
        <v>1.0242279341567168E-3</v>
      </c>
      <c r="U240" s="1">
        <f>(Table2[[#This Row],[Close Price]]-Table2[[#This Row],[200D EMA]])/Table2[[#This Row],[200D EMA]]</f>
        <v>0.14605153264733919</v>
      </c>
      <c r="V240">
        <v>0.53291595317695295</v>
      </c>
      <c r="W240">
        <v>457.3</v>
      </c>
      <c r="X240">
        <v>471.3</v>
      </c>
      <c r="Y240">
        <v>452.7</v>
      </c>
      <c r="Z240">
        <v>471.3</v>
      </c>
      <c r="AA240">
        <v>452.7</v>
      </c>
      <c r="AB240">
        <v>471.3</v>
      </c>
      <c r="AC240" s="1">
        <f>(Table2[[#This Row],[Close Price]]/Table2[[#This Row],[Day Low]])-1</f>
        <v>2.73343538158759E-2</v>
      </c>
      <c r="AD240" s="1">
        <f>(Table2[[#This Row],[Day High]]/Table2[[#This Row],[Close Price]])-1</f>
        <v>3.1928480204341803E-3</v>
      </c>
      <c r="AE240" s="1">
        <f>(Table2[[#This Row],[Close Price]]/Table2[[#This Row],[Current Week Low]])-1</f>
        <v>3.7773359840954424E-2</v>
      </c>
      <c r="AF240" s="1">
        <f>(Table2[[#This Row],[Current Week High]]/Table2[[#This Row],[Close Price]])-1</f>
        <v>3.1928480204341803E-3</v>
      </c>
      <c r="AG240" s="1">
        <f>(Table2[[#This Row],[Close Price]]/Table2[[#This Row],[Current Month Low]])-1</f>
        <v>3.7773359840954424E-2</v>
      </c>
      <c r="AH240" s="1">
        <f>(Table2[[#This Row],[Current Month High]]/Table2[[#This Row],[Close Price]])-1</f>
        <v>3.1928480204341803E-3</v>
      </c>
      <c r="AI240">
        <v>11.4623243933588</v>
      </c>
      <c r="AJ240">
        <v>103.90625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0.02</v>
      </c>
      <c r="AM240" t="s">
        <v>3180</v>
      </c>
      <c r="AN240">
        <v>-2.2999999999999998</v>
      </c>
      <c r="AO240" t="s">
        <v>3179</v>
      </c>
      <c r="AP240">
        <v>3.6869870885926997E-2</v>
      </c>
      <c r="AQ240">
        <f>(Table2[[#This Row],[Sharpe Ratio]]-AVERAGE(Table2[Sharpe Ratio]))/_xlfn.STDEV.P(Table2[Sharpe Ratio])</f>
        <v>-0.29307972583265723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-0.97906370370946183</v>
      </c>
      <c r="AS240">
        <f>_xlfn.RANK.AVG(Table2[[#This Row],[1Y Return vs Nifty Z-Score]],Table2[1Y Return vs Nifty Z-Score])</f>
        <v>98</v>
      </c>
      <c r="AT240">
        <f>_xlfn.RANK.AVG(Table2[[#This Row],[6M Return vs Nifty Z-Score]],Table2[6M Return vs Nifty Z-Score])</f>
        <v>301</v>
      </c>
      <c r="AU240">
        <f>_xlfn.RANK.AVG(Table2[[#This Row],[Sharpe Ratio Z-Score]],Table2[Sharpe Ratio Z-Score])</f>
        <v>421</v>
      </c>
      <c r="AV240">
        <f>(Table2[[#This Row],[Rank 1Y]]+Table2[[#This Row],[Rank 6M]]+Table2[[#This Row],[Rank Sharpe]])/3</f>
        <v>273.33333333333331</v>
      </c>
    </row>
    <row r="241" spans="1:48" x14ac:dyDescent="0.3">
      <c r="A241" t="s">
        <v>262</v>
      </c>
      <c r="B241" t="s">
        <v>263</v>
      </c>
      <c r="C241" t="s">
        <v>3146</v>
      </c>
      <c r="D241" t="s">
        <v>128</v>
      </c>
      <c r="E241">
        <v>98797.112836490007</v>
      </c>
      <c r="F241">
        <v>7640.9</v>
      </c>
      <c r="G241">
        <v>51.309061465120102</v>
      </c>
      <c r="H241">
        <f>(Table2[[#This Row],[1Y Return vs Nifty]]-AVERAGE(Table2[1Y Return vs Nifty]))/_xlfn.STDEV.P(Table2[1Y Return vs Nifty])</f>
        <v>0.55906397871455504</v>
      </c>
      <c r="I241">
        <v>-3.4427472261440002</v>
      </c>
      <c r="J241">
        <f>(Table2[[#This Row],[1M Return vs Nifty]]-AVERAGE(Table2[1M Return vs Nifty]))/_xlfn.STDEV.P(Table2[1M Return vs Nifty])</f>
        <v>-0.26699150787746112</v>
      </c>
      <c r="K241">
        <v>19.912678683652299</v>
      </c>
      <c r="L241">
        <f>(Table2[[#This Row],[6M Return vs Nifty]]-AVERAGE(Table2[6M Return vs Nifty]))/_xlfn.STDEV.P(Table2[6M Return vs Nifty])</f>
        <v>0.47794889383760392</v>
      </c>
      <c r="M241">
        <v>1.9859609254634401</v>
      </c>
      <c r="N241">
        <f>(Table2[[#This Row],[1W Return vs Nifty]]-AVERAGE(Table2[1W Return vs Nifty]))/_xlfn.STDEV.P(Table2[1W Return vs Nifty])</f>
        <v>-0.28766768155803585</v>
      </c>
      <c r="O241">
        <v>7785.12</v>
      </c>
      <c r="P241">
        <v>7730.9000298496303</v>
      </c>
      <c r="Q241">
        <v>6681.6471216626796</v>
      </c>
      <c r="R241">
        <v>44.1879142979354</v>
      </c>
      <c r="S241" s="1">
        <f>(Table2[[#This Row],[Close Price]]-Table2[[#This Row],[20D EMA]])/Table2[[#This Row],[20D EMA]]</f>
        <v>-1.8525083749511922E-2</v>
      </c>
      <c r="T241" s="1">
        <f>(Table2[[#This Row],[Close Price]]-Table2[[#This Row],[50D EMA]])/Table2[[#This Row],[50D EMA]]</f>
        <v>-1.164159793842027E-2</v>
      </c>
      <c r="U241" s="1">
        <f>(Table2[[#This Row],[Close Price]]-Table2[[#This Row],[200D EMA]])/Table2[[#This Row],[200D EMA]]</f>
        <v>0.14356533065436966</v>
      </c>
      <c r="V241">
        <v>0.92747806981127301</v>
      </c>
      <c r="W241">
        <v>7600</v>
      </c>
      <c r="X241">
        <v>7745</v>
      </c>
      <c r="Y241">
        <v>7370.55</v>
      </c>
      <c r="Z241">
        <v>7747.35</v>
      </c>
      <c r="AA241">
        <v>7370.55</v>
      </c>
      <c r="AB241">
        <v>7747.35</v>
      </c>
      <c r="AC241" s="1">
        <f>(Table2[[#This Row],[Close Price]]/Table2[[#This Row],[Day Low]])-1</f>
        <v>5.3815789473683484E-3</v>
      </c>
      <c r="AD241" s="1">
        <f>(Table2[[#This Row],[Day High]]/Table2[[#This Row],[Close Price]])-1</f>
        <v>1.3624049522962034E-2</v>
      </c>
      <c r="AE241" s="1">
        <f>(Table2[[#This Row],[Close Price]]/Table2[[#This Row],[Current Week Low]])-1</f>
        <v>3.6679759312398641E-2</v>
      </c>
      <c r="AF241" s="1">
        <f>(Table2[[#This Row],[Current Week High]]/Table2[[#This Row],[Close Price]])-1</f>
        <v>1.3931604915651485E-2</v>
      </c>
      <c r="AG241" s="1">
        <f>(Table2[[#This Row],[Close Price]]/Table2[[#This Row],[Current Month Low]])-1</f>
        <v>3.6679759312398641E-2</v>
      </c>
      <c r="AH241" s="1">
        <f>(Table2[[#This Row],[Current Month High]]/Table2[[#This Row],[Close Price]])-1</f>
        <v>1.3931604915651485E-2</v>
      </c>
      <c r="AI241">
        <v>10.8769909303877</v>
      </c>
      <c r="AJ241">
        <v>79.532424812030001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0.05</v>
      </c>
      <c r="AM241" t="s">
        <v>3180</v>
      </c>
      <c r="AN241">
        <v>-5.54</v>
      </c>
      <c r="AO241" t="s">
        <v>3179</v>
      </c>
      <c r="AP241">
        <v>9.1766481215320005E-3</v>
      </c>
      <c r="AQ241">
        <f>(Table2[[#This Row],[Sharpe Ratio]]-AVERAGE(Table2[Sharpe Ratio]))/_xlfn.STDEV.P(Table2[Sharpe Ratio])</f>
        <v>-0.62449926034104974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-0.14214557722438775</v>
      </c>
      <c r="AS241">
        <f>_xlfn.RANK.AVG(Table2[[#This Row],[1Y Return vs Nifty Z-Score]],Table2[1Y Return vs Nifty Z-Score])</f>
        <v>157</v>
      </c>
      <c r="AT241">
        <f>_xlfn.RANK.AVG(Table2[[#This Row],[6M Return vs Nifty Z-Score]],Table2[6M Return vs Nifty Z-Score])</f>
        <v>169</v>
      </c>
      <c r="AU241">
        <f>_xlfn.RANK.AVG(Table2[[#This Row],[Sharpe Ratio Z-Score]],Table2[Sharpe Ratio Z-Score])</f>
        <v>494</v>
      </c>
      <c r="AV241">
        <f>(Table2[[#This Row],[Rank 1Y]]+Table2[[#This Row],[Rank 6M]]+Table2[[#This Row],[Rank Sharpe]])/3</f>
        <v>273.33333333333331</v>
      </c>
    </row>
    <row r="242" spans="1:48" x14ac:dyDescent="0.3">
      <c r="A242" t="s">
        <v>1039</v>
      </c>
      <c r="B242" t="s">
        <v>1040</v>
      </c>
      <c r="C242" t="s">
        <v>3145</v>
      </c>
      <c r="D242" t="s">
        <v>46</v>
      </c>
      <c r="E242">
        <v>13131.60700672</v>
      </c>
      <c r="F242">
        <v>714.4</v>
      </c>
      <c r="G242">
        <v>2.7061691126948602</v>
      </c>
      <c r="H242">
        <f>(Table2[[#This Row],[1Y Return vs Nifty]]-AVERAGE(Table2[1Y Return vs Nifty]))/_xlfn.STDEV.P(Table2[1Y Return vs Nifty])</f>
        <v>-0.31548680601638096</v>
      </c>
      <c r="I242">
        <v>-4.0900362606269196</v>
      </c>
      <c r="J242">
        <f>(Table2[[#This Row],[1M Return vs Nifty]]-AVERAGE(Table2[1M Return vs Nifty]))/_xlfn.STDEV.P(Table2[1M Return vs Nifty])</f>
        <v>-0.3387125622973628</v>
      </c>
      <c r="K242">
        <v>23.9320691984307</v>
      </c>
      <c r="L242">
        <f>(Table2[[#This Row],[6M Return vs Nifty]]-AVERAGE(Table2[6M Return vs Nifty]))/_xlfn.STDEV.P(Table2[6M Return vs Nifty])</f>
        <v>0.61535141983777986</v>
      </c>
      <c r="M242">
        <v>2.17500912539967</v>
      </c>
      <c r="N242">
        <f>(Table2[[#This Row],[1W Return vs Nifty]]-AVERAGE(Table2[1W Return vs Nifty]))/_xlfn.STDEV.P(Table2[1W Return vs Nifty])</f>
        <v>-0.24391889553204174</v>
      </c>
      <c r="O242">
        <v>739.78</v>
      </c>
      <c r="P242">
        <v>740.74250969115894</v>
      </c>
      <c r="Q242">
        <v>654.20510819740502</v>
      </c>
      <c r="R242">
        <v>40.2994094520391</v>
      </c>
      <c r="S242" s="1">
        <f>(Table2[[#This Row],[Close Price]]-Table2[[#This Row],[20D EMA]])/Table2[[#This Row],[20D EMA]]</f>
        <v>-3.430749682337992E-2</v>
      </c>
      <c r="T242" s="1">
        <f>(Table2[[#This Row],[Close Price]]-Table2[[#This Row],[50D EMA]])/Table2[[#This Row],[50D EMA]]</f>
        <v>-3.5562303157330701E-2</v>
      </c>
      <c r="U242" s="1">
        <f>(Table2[[#This Row],[Close Price]]-Table2[[#This Row],[200D EMA]])/Table2[[#This Row],[200D EMA]]</f>
        <v>9.2012261977678214E-2</v>
      </c>
      <c r="V242">
        <v>0.43077910583044898</v>
      </c>
      <c r="W242">
        <v>702.15</v>
      </c>
      <c r="X242">
        <v>717.9</v>
      </c>
      <c r="Y242">
        <v>702.15</v>
      </c>
      <c r="Z242">
        <v>750.6</v>
      </c>
      <c r="AA242">
        <v>702.15</v>
      </c>
      <c r="AB242">
        <v>754.8</v>
      </c>
      <c r="AC242" s="1">
        <f>(Table2[[#This Row],[Close Price]]/Table2[[#This Row],[Day Low]])-1</f>
        <v>1.7446414583778491E-2</v>
      </c>
      <c r="AD242" s="1">
        <f>(Table2[[#This Row],[Day High]]/Table2[[#This Row],[Close Price]])-1</f>
        <v>4.8992161254199917E-3</v>
      </c>
      <c r="AE242" s="1">
        <f>(Table2[[#This Row],[Close Price]]/Table2[[#This Row],[Current Week Low]])-1</f>
        <v>1.7446414583778491E-2</v>
      </c>
      <c r="AF242" s="1">
        <f>(Table2[[#This Row],[Current Week High]]/Table2[[#This Row],[Close Price]])-1</f>
        <v>5.0671892497200499E-2</v>
      </c>
      <c r="AG242" s="1">
        <f>(Table2[[#This Row],[Close Price]]/Table2[[#This Row],[Current Month Low]])-1</f>
        <v>1.7446414583778491E-2</v>
      </c>
      <c r="AH242" s="1">
        <f>(Table2[[#This Row],[Current Month High]]/Table2[[#This Row],[Close Price]])-1</f>
        <v>5.6550951847704312E-2</v>
      </c>
      <c r="AI242">
        <v>15.719484882418801</v>
      </c>
      <c r="AJ242">
        <v>59.464285714285701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0</v>
      </c>
      <c r="AM242" t="s">
        <v>3181</v>
      </c>
      <c r="AN242">
        <v>-10.43</v>
      </c>
      <c r="AO242" t="s">
        <v>3179</v>
      </c>
      <c r="AP242">
        <v>8.1580531910352999E-2</v>
      </c>
      <c r="AQ242">
        <f>(Table2[[#This Row],[Sharpe Ratio]]-AVERAGE(Table2[Sharpe Ratio]))/_xlfn.STDEV.P(Table2[Sharpe Ratio])</f>
        <v>0.24199654861703182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2">
        <f>_xlfn.RANK.AVG(Table2[[#This Row],[1Y Return vs Nifty Z-Score]],Table2[1Y Return vs Nifty Z-Score])</f>
        <v>420</v>
      </c>
      <c r="AT242">
        <f>_xlfn.RANK.AVG(Table2[[#This Row],[6M Return vs Nifty Z-Score]],Table2[6M Return vs Nifty Z-Score])</f>
        <v>129</v>
      </c>
      <c r="AU242">
        <f>_xlfn.RANK.AVG(Table2[[#This Row],[Sharpe Ratio Z-Score]],Table2[Sharpe Ratio Z-Score])</f>
        <v>275</v>
      </c>
      <c r="AV242">
        <f>(Table2[[#This Row],[Rank 1Y]]+Table2[[#This Row],[Rank 6M]]+Table2[[#This Row],[Rank Sharpe]])/3</f>
        <v>274.66666666666669</v>
      </c>
    </row>
    <row r="243" spans="1:48" x14ac:dyDescent="0.3">
      <c r="A243" t="s">
        <v>552</v>
      </c>
      <c r="B243" t="s">
        <v>553</v>
      </c>
      <c r="C243" t="s">
        <v>3148</v>
      </c>
      <c r="D243" t="s">
        <v>160</v>
      </c>
      <c r="E243">
        <v>36090.484491000003</v>
      </c>
      <c r="F243">
        <v>8337.75</v>
      </c>
      <c r="G243">
        <v>196.89549295599701</v>
      </c>
      <c r="H243">
        <f>(Table2[[#This Row],[1Y Return vs Nifty]]-AVERAGE(Table2[1Y Return vs Nifty]))/_xlfn.STDEV.P(Table2[1Y Return vs Nifty])</f>
        <v>3.1787172903588723</v>
      </c>
      <c r="I243">
        <v>3.27879275251198</v>
      </c>
      <c r="J243">
        <f>(Table2[[#This Row],[1M Return vs Nifty]]-AVERAGE(Table2[1M Return vs Nifty]))/_xlfn.STDEV.P(Table2[1M Return vs Nifty])</f>
        <v>0.47776996483902323</v>
      </c>
      <c r="K243">
        <v>87.476024148858002</v>
      </c>
      <c r="L243">
        <f>(Table2[[#This Row],[6M Return vs Nifty]]-AVERAGE(Table2[6M Return vs Nifty]))/_xlfn.STDEV.P(Table2[6M Return vs Nifty])</f>
        <v>2.7875961644396781</v>
      </c>
      <c r="M243">
        <v>14.034255146940501</v>
      </c>
      <c r="N243">
        <f>(Table2[[#This Row],[1W Return vs Nifty]]-AVERAGE(Table2[1W Return vs Nifty]))/_xlfn.STDEV.P(Table2[1W Return vs Nifty])</f>
        <v>2.5005008704378198</v>
      </c>
      <c r="O243">
        <v>7772.04</v>
      </c>
      <c r="P243">
        <v>7377.6087004625697</v>
      </c>
      <c r="Q243">
        <v>5593.5238674656302</v>
      </c>
      <c r="R243">
        <v>68.352141733919396</v>
      </c>
      <c r="S243" s="1">
        <f>(Table2[[#This Row],[Close Price]]-Table2[[#This Row],[20D EMA]])/Table2[[#This Row],[20D EMA]]</f>
        <v>7.2787839486158079E-2</v>
      </c>
      <c r="T243" s="1">
        <f>(Table2[[#This Row],[Close Price]]-Table2[[#This Row],[50D EMA]])/Table2[[#This Row],[50D EMA]]</f>
        <v>0.13014261646558054</v>
      </c>
      <c r="U243" s="1">
        <f>(Table2[[#This Row],[Close Price]]-Table2[[#This Row],[200D EMA]])/Table2[[#This Row],[200D EMA]]</f>
        <v>0.49060774523480333</v>
      </c>
      <c r="V243">
        <v>0.51802704230170704</v>
      </c>
      <c r="W243">
        <v>8166.9</v>
      </c>
      <c r="X243">
        <v>8508.9500000000007</v>
      </c>
      <c r="Y243">
        <v>8101</v>
      </c>
      <c r="Z243">
        <v>8508.9500000000007</v>
      </c>
      <c r="AA243">
        <v>7700</v>
      </c>
      <c r="AB243">
        <v>8508.9500000000007</v>
      </c>
      <c r="AC243" s="1">
        <f>(Table2[[#This Row],[Close Price]]/Table2[[#This Row],[Day Low]])-1</f>
        <v>2.0919810454395282E-2</v>
      </c>
      <c r="AD243" s="1">
        <f>(Table2[[#This Row],[Day High]]/Table2[[#This Row],[Close Price]])-1</f>
        <v>2.0533117447752769E-2</v>
      </c>
      <c r="AE243" s="1">
        <f>(Table2[[#This Row],[Close Price]]/Table2[[#This Row],[Current Week Low]])-1</f>
        <v>2.9224787063325541E-2</v>
      </c>
      <c r="AF243" s="1">
        <f>(Table2[[#This Row],[Current Week High]]/Table2[[#This Row],[Close Price]])-1</f>
        <v>2.0533117447752769E-2</v>
      </c>
      <c r="AG243" s="1">
        <f>(Table2[[#This Row],[Close Price]]/Table2[[#This Row],[Current Month Low]])-1</f>
        <v>8.2824675324675301E-2</v>
      </c>
      <c r="AH243" s="1">
        <f>(Table2[[#This Row],[Current Month High]]/Table2[[#This Row],[Close Price]])-1</f>
        <v>2.0533117447752769E-2</v>
      </c>
      <c r="AI243">
        <v>4.9443794788761997</v>
      </c>
      <c r="AJ243">
        <v>229.087069782128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0.37</v>
      </c>
      <c r="AM243" t="s">
        <v>3180</v>
      </c>
      <c r="AN243">
        <v>3.98</v>
      </c>
      <c r="AO243" t="s">
        <v>3180</v>
      </c>
      <c r="AP243">
        <v>0.121561424133831</v>
      </c>
      <c r="AQ243">
        <f>(Table2[[#This Row],[Sharpe Ratio]]-AVERAGE(Table2[Sharpe Ratio]))/_xlfn.STDEV.P(Table2[Sharpe Ratio])</f>
        <v>0.72046916275319905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9.6650534528285927</v>
      </c>
      <c r="AS243">
        <f>_xlfn.RANK.AVG(Table2[[#This Row],[1Y Return vs Nifty Z-Score]],Table2[1Y Return vs Nifty Z-Score])</f>
        <v>10</v>
      </c>
      <c r="AT243">
        <f>_xlfn.RANK.AVG(Table2[[#This Row],[6M Return vs Nifty Z-Score]],Table2[6M Return vs Nifty Z-Score])</f>
        <v>15</v>
      </c>
      <c r="AU243">
        <f>_xlfn.RANK.AVG(Table2[[#This Row],[Sharpe Ratio Z-Score]],Table2[Sharpe Ratio Z-Score])</f>
        <v>166</v>
      </c>
      <c r="AV243">
        <f>(Table2[[#This Row],[Rank 1Y]]+Table2[[#This Row],[Rank 6M]]+Table2[[#This Row],[Rank Sharpe]])/3</f>
        <v>63.666666666666664</v>
      </c>
    </row>
    <row r="244" spans="1:48" x14ac:dyDescent="0.3">
      <c r="A244" t="s">
        <v>1843</v>
      </c>
      <c r="B244" t="s">
        <v>1844</v>
      </c>
      <c r="C244" t="s">
        <v>3145</v>
      </c>
      <c r="D244" t="s">
        <v>89</v>
      </c>
      <c r="E244">
        <v>4193.160248225</v>
      </c>
      <c r="F244">
        <v>1040.6500000000001</v>
      </c>
      <c r="G244">
        <v>19.107847931670399</v>
      </c>
      <c r="H244">
        <f>(Table2[[#This Row],[1Y Return vs Nifty]]-AVERAGE(Table2[1Y Return vs Nifty]))/_xlfn.STDEV.P(Table2[1Y Return vs Nifty])</f>
        <v>-2.0358257327774524E-2</v>
      </c>
      <c r="I244">
        <v>-1.4664381861458</v>
      </c>
      <c r="J244">
        <f>(Table2[[#This Row],[1M Return vs Nifty]]-AVERAGE(Table2[1M Return vs Nifty]))/_xlfn.STDEV.P(Table2[1M Return vs Nifty])</f>
        <v>-4.8012101990437914E-2</v>
      </c>
      <c r="K244">
        <v>38.3873663920008</v>
      </c>
      <c r="L244">
        <f>(Table2[[#This Row],[6M Return vs Nifty]]-AVERAGE(Table2[6M Return vs Nifty]))/_xlfn.STDEV.P(Table2[6M Return vs Nifty])</f>
        <v>1.1095045361316542</v>
      </c>
      <c r="M244">
        <v>5.3628806111124101</v>
      </c>
      <c r="N244">
        <f>(Table2[[#This Row],[1W Return vs Nifty]]-AVERAGE(Table2[1W Return vs Nifty]))/_xlfn.STDEV.P(Table2[1W Return vs Nifty])</f>
        <v>0.49380570355887449</v>
      </c>
      <c r="O244">
        <v>1031.92</v>
      </c>
      <c r="P244">
        <v>1085.45343075601</v>
      </c>
      <c r="Q244">
        <v>1013.44774755814</v>
      </c>
      <c r="R244">
        <v>55.1453538796506</v>
      </c>
      <c r="S244" s="1">
        <f>(Table2[[#This Row],[Close Price]]-Table2[[#This Row],[20D EMA]])/Table2[[#This Row],[20D EMA]]</f>
        <v>8.4599581362896515E-3</v>
      </c>
      <c r="T244" s="1">
        <f>(Table2[[#This Row],[Close Price]]-Table2[[#This Row],[50D EMA]])/Table2[[#This Row],[50D EMA]]</f>
        <v>-4.1276234877073131E-2</v>
      </c>
      <c r="U244" s="1">
        <f>(Table2[[#This Row],[Close Price]]-Table2[[#This Row],[200D EMA]])/Table2[[#This Row],[200D EMA]]</f>
        <v>2.6841297449624584E-2</v>
      </c>
      <c r="V244">
        <v>1.5001586090118999</v>
      </c>
      <c r="W244">
        <v>1015.95</v>
      </c>
      <c r="X244">
        <v>1060</v>
      </c>
      <c r="Y244">
        <v>1008.5</v>
      </c>
      <c r="Z244">
        <v>1091</v>
      </c>
      <c r="AA244">
        <v>1008.5</v>
      </c>
      <c r="AB244">
        <v>1091</v>
      </c>
      <c r="AC244" s="1">
        <f>(Table2[[#This Row],[Close Price]]/Table2[[#This Row],[Day Low]])-1</f>
        <v>2.4312220089571346E-2</v>
      </c>
      <c r="AD244" s="1">
        <f>(Table2[[#This Row],[Day High]]/Table2[[#This Row],[Close Price]])-1</f>
        <v>1.8594147888338908E-2</v>
      </c>
      <c r="AE244" s="1">
        <f>(Table2[[#This Row],[Close Price]]/Table2[[#This Row],[Current Week Low]])-1</f>
        <v>3.1879028259791831E-2</v>
      </c>
      <c r="AF244" s="1">
        <f>(Table2[[#This Row],[Current Week High]]/Table2[[#This Row],[Close Price]])-1</f>
        <v>4.8383222024696027E-2</v>
      </c>
      <c r="AG244" s="1">
        <f>(Table2[[#This Row],[Close Price]]/Table2[[#This Row],[Current Month Low]])-1</f>
        <v>3.1879028259791831E-2</v>
      </c>
      <c r="AH244" s="1">
        <f>(Table2[[#This Row],[Current Month High]]/Table2[[#This Row],[Close Price]])-1</f>
        <v>4.8383222024696027E-2</v>
      </c>
      <c r="AI244">
        <v>53.0485754095997</v>
      </c>
      <c r="AJ244">
        <v>70.598360655737693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0</v>
      </c>
      <c r="AM244">
        <v>0</v>
      </c>
      <c r="AN244">
        <v>-0.9</v>
      </c>
      <c r="AO244" t="s">
        <v>3179</v>
      </c>
      <c r="AP244">
        <v>2.7081465093681999E-2</v>
      </c>
      <c r="AQ244">
        <f>(Table2[[#This Row],[Sharpe Ratio]]-AVERAGE(Table2[Sharpe Ratio]))/_xlfn.STDEV.P(Table2[Sharpe Ratio])</f>
        <v>-0.41022278710958343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303</v>
      </c>
      <c r="AT244">
        <f>_xlfn.RANK.AVG(Table2[[#This Row],[6M Return vs Nifty Z-Score]],Table2[6M Return vs Nifty Z-Score])</f>
        <v>80</v>
      </c>
      <c r="AU244">
        <f>_xlfn.RANK.AVG(Table2[[#This Row],[Sharpe Ratio Z-Score]],Table2[Sharpe Ratio Z-Score])</f>
        <v>448</v>
      </c>
      <c r="AV244">
        <f>(Table2[[#This Row],[Rank 1Y]]+Table2[[#This Row],[Rank 6M]]+Table2[[#This Row],[Rank Sharpe]])/3</f>
        <v>277</v>
      </c>
    </row>
    <row r="245" spans="1:48" x14ac:dyDescent="0.3">
      <c r="A245" t="s">
        <v>1698</v>
      </c>
      <c r="B245" t="s">
        <v>1699</v>
      </c>
      <c r="C245" t="s">
        <v>3145</v>
      </c>
      <c r="D245" t="s">
        <v>196</v>
      </c>
      <c r="E245">
        <v>5110.0514992750004</v>
      </c>
      <c r="F245">
        <v>7395.3</v>
      </c>
      <c r="G245">
        <v>57.7463242363944</v>
      </c>
      <c r="H245">
        <f>(Table2[[#This Row],[1Y Return vs Nifty]]-AVERAGE(Table2[1Y Return vs Nifty]))/_xlfn.STDEV.P(Table2[1Y Return vs Nifty])</f>
        <v>0.67489480555744064</v>
      </c>
      <c r="I245">
        <v>-2.1543963504128301</v>
      </c>
      <c r="J245">
        <f>(Table2[[#This Row],[1M Return vs Nifty]]-AVERAGE(Table2[1M Return vs Nifty]))/_xlfn.STDEV.P(Table2[1M Return vs Nifty])</f>
        <v>-0.12423938579948153</v>
      </c>
      <c r="K245">
        <v>-14.0922357124415</v>
      </c>
      <c r="L245">
        <f>(Table2[[#This Row],[6M Return vs Nifty]]-AVERAGE(Table2[6M Return vs Nifty]))/_xlfn.STDEV.P(Table2[6M Return vs Nifty])</f>
        <v>-0.68450623891543627</v>
      </c>
      <c r="M245">
        <v>5.2695928308149202</v>
      </c>
      <c r="N245">
        <f>(Table2[[#This Row],[1W Return vs Nifty]]-AVERAGE(Table2[1W Return vs Nifty]))/_xlfn.STDEV.P(Table2[1W Return vs Nifty])</f>
        <v>0.47221741474971618</v>
      </c>
      <c r="O245">
        <v>7451.54</v>
      </c>
      <c r="P245">
        <v>7523.1307532564297</v>
      </c>
      <c r="Q245">
        <v>7013.5257093465998</v>
      </c>
      <c r="R245">
        <v>56.054957369703999</v>
      </c>
      <c r="S245" s="1">
        <f>(Table2[[#This Row],[Close Price]]-Table2[[#This Row],[20D EMA]])/Table2[[#This Row],[20D EMA]]</f>
        <v>-7.5474331480472204E-3</v>
      </c>
      <c r="T245" s="1">
        <f>(Table2[[#This Row],[Close Price]]-Table2[[#This Row],[50D EMA]])/Table2[[#This Row],[50D EMA]]</f>
        <v>-1.6991696336142666E-2</v>
      </c>
      <c r="U245" s="1">
        <f>(Table2[[#This Row],[Close Price]]-Table2[[#This Row],[200D EMA]])/Table2[[#This Row],[200D EMA]]</f>
        <v>5.4434004589820999E-2</v>
      </c>
      <c r="V245">
        <v>0.48006675720557201</v>
      </c>
      <c r="W245">
        <v>7301.9</v>
      </c>
      <c r="X245">
        <v>7590</v>
      </c>
      <c r="Y245">
        <v>7301.9</v>
      </c>
      <c r="Z245">
        <v>7590</v>
      </c>
      <c r="AA245">
        <v>7301.9</v>
      </c>
      <c r="AB245">
        <v>7629.95</v>
      </c>
      <c r="AC245" s="1">
        <f>(Table2[[#This Row],[Close Price]]/Table2[[#This Row],[Day Low]])-1</f>
        <v>1.2791191333762608E-2</v>
      </c>
      <c r="AD245" s="1">
        <f>(Table2[[#This Row],[Day High]]/Table2[[#This Row],[Close Price]])-1</f>
        <v>2.6327532351628768E-2</v>
      </c>
      <c r="AE245" s="1">
        <f>(Table2[[#This Row],[Close Price]]/Table2[[#This Row],[Current Week Low]])-1</f>
        <v>1.2791191333762608E-2</v>
      </c>
      <c r="AF245" s="1">
        <f>(Table2[[#This Row],[Current Week High]]/Table2[[#This Row],[Close Price]])-1</f>
        <v>2.6327532351628768E-2</v>
      </c>
      <c r="AG245" s="1">
        <f>(Table2[[#This Row],[Close Price]]/Table2[[#This Row],[Current Month Low]])-1</f>
        <v>1.2791191333762608E-2</v>
      </c>
      <c r="AH245" s="1">
        <f>(Table2[[#This Row],[Current Month High]]/Table2[[#This Row],[Close Price]])-1</f>
        <v>3.1729612050897193E-2</v>
      </c>
      <c r="AI245">
        <v>22.8198991251199</v>
      </c>
      <c r="AJ245">
        <v>88.1755725190839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0.08</v>
      </c>
      <c r="AM245" t="s">
        <v>3180</v>
      </c>
      <c r="AN245">
        <v>-2.44</v>
      </c>
      <c r="AO245" t="s">
        <v>3179</v>
      </c>
      <c r="AP245">
        <v>0.129163990299966</v>
      </c>
      <c r="AQ245">
        <f>(Table2[[#This Row],[Sharpe Ratio]]-AVERAGE(Table2[Sharpe Ratio]))/_xlfn.STDEV.P(Table2[Sharpe Ratio])</f>
        <v>0.81145311797162889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131</v>
      </c>
      <c r="AT245">
        <f>_xlfn.RANK.AVG(Table2[[#This Row],[6M Return vs Nifty Z-Score]],Table2[6M Return vs Nifty Z-Score])</f>
        <v>560</v>
      </c>
      <c r="AU245">
        <f>_xlfn.RANK.AVG(Table2[[#This Row],[Sharpe Ratio Z-Score]],Table2[Sharpe Ratio Z-Score])</f>
        <v>144</v>
      </c>
      <c r="AV245">
        <f>(Table2[[#This Row],[Rank 1Y]]+Table2[[#This Row],[Rank 6M]]+Table2[[#This Row],[Rank Sharpe]])/3</f>
        <v>278.33333333333331</v>
      </c>
    </row>
    <row r="246" spans="1:48" x14ac:dyDescent="0.3">
      <c r="A246" t="s">
        <v>1311</v>
      </c>
      <c r="B246" t="s">
        <v>1312</v>
      </c>
      <c r="C246" t="s">
        <v>3138</v>
      </c>
      <c r="D246" t="s">
        <v>51</v>
      </c>
      <c r="E246">
        <v>8808.8395948199995</v>
      </c>
      <c r="F246">
        <v>541.04999999999995</v>
      </c>
      <c r="G246">
        <v>24.1729497427621</v>
      </c>
      <c r="H246">
        <f>(Table2[[#This Row],[1Y Return vs Nifty]]-AVERAGE(Table2[1Y Return vs Nifty]))/_xlfn.STDEV.P(Table2[1Y Return vs Nifty])</f>
        <v>7.0782177926821885E-2</v>
      </c>
      <c r="I246">
        <v>5.3728981966224403</v>
      </c>
      <c r="J246">
        <f>(Table2[[#This Row],[1M Return vs Nifty]]-AVERAGE(Table2[1M Return vs Nifty]))/_xlfn.STDEV.P(Table2[1M Return vs Nifty])</f>
        <v>0.70980147242981328</v>
      </c>
      <c r="K246">
        <v>12.8782627786875</v>
      </c>
      <c r="L246">
        <f>(Table2[[#This Row],[6M Return vs Nifty]]-AVERAGE(Table2[6M Return vs Nifty]))/_xlfn.STDEV.P(Table2[6M Return vs Nifty])</f>
        <v>0.23747797897521328</v>
      </c>
      <c r="M246">
        <v>4.3859969314022704</v>
      </c>
      <c r="N246">
        <f>(Table2[[#This Row],[1W Return vs Nifty]]-AVERAGE(Table2[1W Return vs Nifty]))/_xlfn.STDEV.P(Table2[1W Return vs Nifty])</f>
        <v>0.26773914968350865</v>
      </c>
      <c r="O246">
        <v>535.54999999999995</v>
      </c>
      <c r="P246">
        <v>534.25871530871495</v>
      </c>
      <c r="Q246">
        <v>485.03318302914698</v>
      </c>
      <c r="R246">
        <v>55.838162653896802</v>
      </c>
      <c r="S246" s="1">
        <f>(Table2[[#This Row],[Close Price]]-Table2[[#This Row],[20D EMA]])/Table2[[#This Row],[20D EMA]]</f>
        <v>1.026981607693026E-2</v>
      </c>
      <c r="T246" s="1">
        <f>(Table2[[#This Row],[Close Price]]-Table2[[#This Row],[50D EMA]])/Table2[[#This Row],[50D EMA]]</f>
        <v>1.2711603005597649E-2</v>
      </c>
      <c r="U246" s="1">
        <f>(Table2[[#This Row],[Close Price]]-Table2[[#This Row],[200D EMA]])/Table2[[#This Row],[200D EMA]]</f>
        <v>0.11549068997921894</v>
      </c>
      <c r="V246">
        <v>0.18680111564084501</v>
      </c>
      <c r="W246">
        <v>531.5</v>
      </c>
      <c r="X246">
        <v>544.9</v>
      </c>
      <c r="Y246">
        <v>531.5</v>
      </c>
      <c r="Z246">
        <v>548.35</v>
      </c>
      <c r="AA246">
        <v>531.5</v>
      </c>
      <c r="AB246">
        <v>556</v>
      </c>
      <c r="AC246" s="1">
        <f>(Table2[[#This Row],[Close Price]]/Table2[[#This Row],[Day Low]])-1</f>
        <v>1.7968015051740283E-2</v>
      </c>
      <c r="AD246" s="1">
        <f>(Table2[[#This Row],[Day High]]/Table2[[#This Row],[Close Price]])-1</f>
        <v>7.1157933647536531E-3</v>
      </c>
      <c r="AE246" s="1">
        <f>(Table2[[#This Row],[Close Price]]/Table2[[#This Row],[Current Week Low]])-1</f>
        <v>1.7968015051740283E-2</v>
      </c>
      <c r="AF246" s="1">
        <f>(Table2[[#This Row],[Current Week High]]/Table2[[#This Row],[Close Price]])-1</f>
        <v>1.349228352277998E-2</v>
      </c>
      <c r="AG246" s="1">
        <f>(Table2[[#This Row],[Close Price]]/Table2[[#This Row],[Current Month Low]])-1</f>
        <v>1.7968015051740283E-2</v>
      </c>
      <c r="AH246" s="1">
        <f>(Table2[[#This Row],[Current Month High]]/Table2[[#This Row],[Close Price]])-1</f>
        <v>2.7631457351446453E-2</v>
      </c>
      <c r="AI246">
        <v>21.772479438129501</v>
      </c>
      <c r="AJ246">
        <v>51.427371956339101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0.09</v>
      </c>
      <c r="AM246" t="s">
        <v>3180</v>
      </c>
      <c r="AN246">
        <v>0.32</v>
      </c>
      <c r="AO246" t="s">
        <v>3180</v>
      </c>
      <c r="AP246">
        <v>6.5751894100365998E-2</v>
      </c>
      <c r="AQ246">
        <f>(Table2[[#This Row],[Sharpe Ratio]]-AVERAGE(Table2[Sharpe Ratio]))/_xlfn.STDEV.P(Table2[Sharpe Ratio])</f>
        <v>5.2566816313268316E-2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1.3383675953286254</v>
      </c>
      <c r="AS246">
        <f>_xlfn.RANK.AVG(Table2[[#This Row],[1Y Return vs Nifty Z-Score]],Table2[1Y Return vs Nifty Z-Score])</f>
        <v>279</v>
      </c>
      <c r="AT246">
        <f>_xlfn.RANK.AVG(Table2[[#This Row],[6M Return vs Nifty Z-Score]],Table2[6M Return vs Nifty Z-Score])</f>
        <v>228</v>
      </c>
      <c r="AU246">
        <f>_xlfn.RANK.AVG(Table2[[#This Row],[Sharpe Ratio Z-Score]],Table2[Sharpe Ratio Z-Score])</f>
        <v>330</v>
      </c>
      <c r="AV246">
        <f>(Table2[[#This Row],[Rank 1Y]]+Table2[[#This Row],[Rank 6M]]+Table2[[#This Row],[Rank Sharpe]])/3</f>
        <v>279</v>
      </c>
    </row>
    <row r="247" spans="1:48" x14ac:dyDescent="0.3">
      <c r="A247" t="s">
        <v>337</v>
      </c>
      <c r="B247" t="s">
        <v>338</v>
      </c>
      <c r="C247" t="s">
        <v>3134</v>
      </c>
      <c r="D247" t="s">
        <v>32</v>
      </c>
      <c r="E247">
        <v>77645.738684744996</v>
      </c>
      <c r="F247">
        <v>571.5</v>
      </c>
      <c r="G247">
        <v>9.6769206017411395</v>
      </c>
      <c r="H247">
        <f>(Table2[[#This Row],[1Y Return vs Nifty]]-AVERAGE(Table2[1Y Return vs Nifty]))/_xlfn.STDEV.P(Table2[1Y Return vs Nifty])</f>
        <v>-0.19005648922155</v>
      </c>
      <c r="I247">
        <v>12.1330919546568</v>
      </c>
      <c r="J247">
        <f>(Table2[[#This Row],[1M Return vs Nifty]]-AVERAGE(Table2[1M Return vs Nifty]))/_xlfn.STDEV.P(Table2[1M Return vs Nifty])</f>
        <v>1.4588458692600148</v>
      </c>
      <c r="K247">
        <v>-0.26508469974896698</v>
      </c>
      <c r="L247">
        <f>(Table2[[#This Row],[6M Return vs Nifty]]-AVERAGE(Table2[6M Return vs Nifty]))/_xlfn.STDEV.P(Table2[6M Return vs Nifty])</f>
        <v>-0.21182624687574997</v>
      </c>
      <c r="M247">
        <v>7.2531944773902604</v>
      </c>
      <c r="N247">
        <f>(Table2[[#This Row],[1W Return vs Nifty]]-AVERAGE(Table2[1W Return vs Nifty]))/_xlfn.STDEV.P(Table2[1W Return vs Nifty])</f>
        <v>0.93125465512601679</v>
      </c>
      <c r="O247">
        <v>547.19000000000005</v>
      </c>
      <c r="P247">
        <v>538.09884831037004</v>
      </c>
      <c r="Q247">
        <v>516.07593490266299</v>
      </c>
      <c r="R247">
        <v>66.472797150876801</v>
      </c>
      <c r="S247" s="1">
        <f>(Table2[[#This Row],[Close Price]]-Table2[[#This Row],[20D EMA]])/Table2[[#This Row],[20D EMA]]</f>
        <v>4.442698148723468E-2</v>
      </c>
      <c r="T247" s="1">
        <f>(Table2[[#This Row],[Close Price]]-Table2[[#This Row],[50D EMA]])/Table2[[#This Row],[50D EMA]]</f>
        <v>6.2072520308321687E-2</v>
      </c>
      <c r="U247" s="1">
        <f>(Table2[[#This Row],[Close Price]]-Table2[[#This Row],[200D EMA]])/Table2[[#This Row],[200D EMA]]</f>
        <v>0.10739517452560646</v>
      </c>
      <c r="V247">
        <v>1.6082629211970501</v>
      </c>
      <c r="W247">
        <v>568.5</v>
      </c>
      <c r="X247">
        <v>587.4</v>
      </c>
      <c r="Y247">
        <v>564.29999999999995</v>
      </c>
      <c r="Z247">
        <v>596.85</v>
      </c>
      <c r="AA247">
        <v>564.29999999999995</v>
      </c>
      <c r="AB247">
        <v>596.85</v>
      </c>
      <c r="AC247" s="1">
        <f>(Table2[[#This Row],[Close Price]]/Table2[[#This Row],[Day Low]])-1</f>
        <v>5.2770448548813409E-3</v>
      </c>
      <c r="AD247" s="1">
        <f>(Table2[[#This Row],[Day High]]/Table2[[#This Row],[Close Price]])-1</f>
        <v>2.7821522309711355E-2</v>
      </c>
      <c r="AE247" s="1">
        <f>(Table2[[#This Row],[Close Price]]/Table2[[#This Row],[Current Week Low]])-1</f>
        <v>1.2759170653907637E-2</v>
      </c>
      <c r="AF247" s="1">
        <f>(Table2[[#This Row],[Current Week High]]/Table2[[#This Row],[Close Price]])-1</f>
        <v>4.4356955380577379E-2</v>
      </c>
      <c r="AG247" s="1">
        <f>(Table2[[#This Row],[Close Price]]/Table2[[#This Row],[Current Month Low]])-1</f>
        <v>1.2759170653907637E-2</v>
      </c>
      <c r="AH247" s="1">
        <f>(Table2[[#This Row],[Current Month High]]/Table2[[#This Row],[Close Price]])-1</f>
        <v>4.4356955380577379E-2</v>
      </c>
      <c r="AI247">
        <v>10.7086614173228</v>
      </c>
      <c r="AJ247">
        <v>46.2010744435917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0.01</v>
      </c>
      <c r="AM247" t="s">
        <v>3180</v>
      </c>
      <c r="AN247">
        <v>11.14</v>
      </c>
      <c r="AO247" t="s">
        <v>3180</v>
      </c>
      <c r="AP247">
        <v>0.15784916871357699</v>
      </c>
      <c r="AQ247">
        <f>(Table2[[#This Row],[Sharpe Ratio]]-AVERAGE(Table2[Sharpe Ratio]))/_xlfn.STDEV.P(Table2[Sharpe Ratio])</f>
        <v>1.1547439136298363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3.1429617019185683</v>
      </c>
      <c r="AS247">
        <f>_xlfn.RANK.AVG(Table2[[#This Row],[1Y Return vs Nifty Z-Score]],Table2[1Y Return vs Nifty Z-Score])</f>
        <v>357</v>
      </c>
      <c r="AT247">
        <f>_xlfn.RANK.AVG(Table2[[#This Row],[6M Return vs Nifty Z-Score]],Table2[6M Return vs Nifty Z-Score])</f>
        <v>393</v>
      </c>
      <c r="AU247">
        <f>_xlfn.RANK.AVG(Table2[[#This Row],[Sharpe Ratio Z-Score]],Table2[Sharpe Ratio Z-Score])</f>
        <v>88</v>
      </c>
      <c r="AV247">
        <f>(Table2[[#This Row],[Rank 1Y]]+Table2[[#This Row],[Rank 6M]]+Table2[[#This Row],[Rank Sharpe]])/3</f>
        <v>279.33333333333331</v>
      </c>
    </row>
    <row r="248" spans="1:48" x14ac:dyDescent="0.3">
      <c r="A248" t="s">
        <v>1046</v>
      </c>
      <c r="B248" t="s">
        <v>1047</v>
      </c>
      <c r="C248" t="s">
        <v>3145</v>
      </c>
      <c r="D248" t="s">
        <v>173</v>
      </c>
      <c r="E248">
        <v>13012.951940700001</v>
      </c>
      <c r="F248">
        <v>579.9</v>
      </c>
      <c r="G248">
        <v>-0.23437268609129</v>
      </c>
      <c r="H248">
        <f>(Table2[[#This Row],[1Y Return vs Nifty]]-AVERAGE(Table2[1Y Return vs Nifty]))/_xlfn.STDEV.P(Table2[1Y Return vs Nifty])</f>
        <v>-0.36839833068481403</v>
      </c>
      <c r="I248">
        <v>-9.5808675389182092</v>
      </c>
      <c r="J248">
        <f>(Table2[[#This Row],[1M Return vs Nifty]]-AVERAGE(Table2[1M Return vs Nifty]))/_xlfn.STDEV.P(Table2[1M Return vs Nifty])</f>
        <v>-0.94710879325687181</v>
      </c>
      <c r="K248">
        <v>1.7209367123392301</v>
      </c>
      <c r="L248">
        <f>(Table2[[#This Row],[6M Return vs Nifty]]-AVERAGE(Table2[6M Return vs Nifty]))/_xlfn.STDEV.P(Table2[6M Return vs Nifty])</f>
        <v>-0.14393427228208461</v>
      </c>
      <c r="M248">
        <v>5.65938875336587</v>
      </c>
      <c r="N248">
        <f>(Table2[[#This Row],[1W Return vs Nifty]]-AVERAGE(Table2[1W Return vs Nifty]))/_xlfn.STDEV.P(Table2[1W Return vs Nifty])</f>
        <v>0.5624224440239376</v>
      </c>
      <c r="O248">
        <v>603.94000000000005</v>
      </c>
      <c r="P248">
        <v>622.09885322796094</v>
      </c>
      <c r="Q248">
        <v>572.16917066587996</v>
      </c>
      <c r="R248">
        <v>43.458843918874599</v>
      </c>
      <c r="S248" s="1">
        <f>(Table2[[#This Row],[Close Price]]-Table2[[#This Row],[20D EMA]])/Table2[[#This Row],[20D EMA]]</f>
        <v>-3.9805278670066689E-2</v>
      </c>
      <c r="T248" s="1">
        <f>(Table2[[#This Row],[Close Price]]-Table2[[#This Row],[50D EMA]])/Table2[[#This Row],[50D EMA]]</f>
        <v>-6.783303490916047E-2</v>
      </c>
      <c r="U248" s="1">
        <f>(Table2[[#This Row],[Close Price]]-Table2[[#This Row],[200D EMA]])/Table2[[#This Row],[200D EMA]]</f>
        <v>1.3511439851124834E-2</v>
      </c>
      <c r="V248">
        <v>1.1329608383408001</v>
      </c>
      <c r="W248">
        <v>575.6</v>
      </c>
      <c r="X248">
        <v>590</v>
      </c>
      <c r="Y248">
        <v>575.6</v>
      </c>
      <c r="Z248">
        <v>596.45000000000005</v>
      </c>
      <c r="AA248">
        <v>575.6</v>
      </c>
      <c r="AB248">
        <v>596.45000000000005</v>
      </c>
      <c r="AC248" s="1">
        <f>(Table2[[#This Row],[Close Price]]/Table2[[#This Row],[Day Low]])-1</f>
        <v>7.4704656011117532E-3</v>
      </c>
      <c r="AD248" s="1">
        <f>(Table2[[#This Row],[Day High]]/Table2[[#This Row],[Close Price]])-1</f>
        <v>1.7416795999310342E-2</v>
      </c>
      <c r="AE248" s="1">
        <f>(Table2[[#This Row],[Close Price]]/Table2[[#This Row],[Current Week Low]])-1</f>
        <v>7.4704656011117532E-3</v>
      </c>
      <c r="AF248" s="1">
        <f>(Table2[[#This Row],[Current Week High]]/Table2[[#This Row],[Close Price]])-1</f>
        <v>2.8539403345404502E-2</v>
      </c>
      <c r="AG248" s="1">
        <f>(Table2[[#This Row],[Close Price]]/Table2[[#This Row],[Current Month Low]])-1</f>
        <v>7.4704656011117532E-3</v>
      </c>
      <c r="AH248" s="1">
        <f>(Table2[[#This Row],[Current Month High]]/Table2[[#This Row],[Close Price]])-1</f>
        <v>2.8539403345404502E-2</v>
      </c>
      <c r="AI248">
        <v>27.453009139506801</v>
      </c>
      <c r="AJ248">
        <v>46.7543970644059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0.01</v>
      </c>
      <c r="AM248" t="s">
        <v>3180</v>
      </c>
      <c r="AN248">
        <v>-7.42</v>
      </c>
      <c r="AO248" t="s">
        <v>3179</v>
      </c>
      <c r="AP248">
        <v>0.197934728685072</v>
      </c>
      <c r="AQ248">
        <f>(Table2[[#This Row],[Sharpe Ratio]]-AVERAGE(Table2[Sharpe Ratio]))/_xlfn.STDEV.P(Table2[Sharpe Ratio])</f>
        <v>1.634469142408256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443</v>
      </c>
      <c r="AT248">
        <f>_xlfn.RANK.AVG(Table2[[#This Row],[6M Return vs Nifty Z-Score]],Table2[6M Return vs Nifty Z-Score])</f>
        <v>364</v>
      </c>
      <c r="AU248">
        <f>_xlfn.RANK.AVG(Table2[[#This Row],[Sharpe Ratio Z-Score]],Table2[Sharpe Ratio Z-Score])</f>
        <v>32</v>
      </c>
      <c r="AV248">
        <f>(Table2[[#This Row],[Rank 1Y]]+Table2[[#This Row],[Rank 6M]]+Table2[[#This Row],[Rank Sharpe]])/3</f>
        <v>279.66666666666669</v>
      </c>
    </row>
    <row r="249" spans="1:48" x14ac:dyDescent="0.3">
      <c r="A249" t="s">
        <v>1805</v>
      </c>
      <c r="B249" t="s">
        <v>1806</v>
      </c>
      <c r="C249" t="s">
        <v>3145</v>
      </c>
      <c r="D249" t="s">
        <v>266</v>
      </c>
      <c r="E249">
        <v>4362.9819244620003</v>
      </c>
      <c r="F249">
        <v>187.67</v>
      </c>
      <c r="G249">
        <v>18.3403084692725</v>
      </c>
      <c r="H249">
        <f>(Table2[[#This Row],[1Y Return vs Nifty]]-AVERAGE(Table2[1Y Return vs Nifty]))/_xlfn.STDEV.P(Table2[1Y Return vs Nifty])</f>
        <v>-3.4169209858844377E-2</v>
      </c>
      <c r="I249">
        <v>10.9669242898115</v>
      </c>
      <c r="J249">
        <f>(Table2[[#This Row],[1M Return vs Nifty]]-AVERAGE(Table2[1M Return vs Nifty]))/_xlfn.STDEV.P(Table2[1M Return vs Nifty])</f>
        <v>1.3296319167636412</v>
      </c>
      <c r="K249">
        <v>26.176231533583401</v>
      </c>
      <c r="L249">
        <f>(Table2[[#This Row],[6M Return vs Nifty]]-AVERAGE(Table2[6M Return vs Nifty]))/_xlfn.STDEV.P(Table2[6M Return vs Nifty])</f>
        <v>0.69206792013071927</v>
      </c>
      <c r="M249">
        <v>6.6756556389438897</v>
      </c>
      <c r="N249">
        <f>(Table2[[#This Row],[1W Return vs Nifty]]-AVERAGE(Table2[1W Return vs Nifty]))/_xlfn.STDEV.P(Table2[1W Return vs Nifty])</f>
        <v>0.79760290349117235</v>
      </c>
      <c r="O249">
        <v>181.99</v>
      </c>
      <c r="P249">
        <v>176.96676990199401</v>
      </c>
      <c r="Q249">
        <v>159.10579060234801</v>
      </c>
      <c r="R249">
        <v>58.561695331752198</v>
      </c>
      <c r="S249" s="1">
        <f>(Table2[[#This Row],[Close Price]]-Table2[[#This Row],[20D EMA]])/Table2[[#This Row],[20D EMA]]</f>
        <v>3.1210506071762064E-2</v>
      </c>
      <c r="T249" s="1">
        <f>(Table2[[#This Row],[Close Price]]-Table2[[#This Row],[50D EMA]])/Table2[[#This Row],[50D EMA]]</f>
        <v>6.0481581394820801E-2</v>
      </c>
      <c r="U249" s="1">
        <f>(Table2[[#This Row],[Close Price]]-Table2[[#This Row],[200D EMA]])/Table2[[#This Row],[200D EMA]]</f>
        <v>0.17952966569923473</v>
      </c>
      <c r="V249">
        <v>0.61768787541302705</v>
      </c>
      <c r="W249">
        <v>183.55</v>
      </c>
      <c r="X249">
        <v>192.45</v>
      </c>
      <c r="Y249">
        <v>182.7</v>
      </c>
      <c r="Z249">
        <v>192.45</v>
      </c>
      <c r="AA249">
        <v>182.7</v>
      </c>
      <c r="AB249">
        <v>192.45</v>
      </c>
      <c r="AC249" s="1">
        <f>(Table2[[#This Row],[Close Price]]/Table2[[#This Row],[Day Low]])-1</f>
        <v>2.2446199945518774E-2</v>
      </c>
      <c r="AD249" s="1">
        <f>(Table2[[#This Row],[Day High]]/Table2[[#This Row],[Close Price]])-1</f>
        <v>2.5470240315447423E-2</v>
      </c>
      <c r="AE249" s="1">
        <f>(Table2[[#This Row],[Close Price]]/Table2[[#This Row],[Current Week Low]])-1</f>
        <v>2.7203065134099536E-2</v>
      </c>
      <c r="AF249" s="1">
        <f>(Table2[[#This Row],[Current Week High]]/Table2[[#This Row],[Close Price]])-1</f>
        <v>2.5470240315447423E-2</v>
      </c>
      <c r="AG249" s="1">
        <f>(Table2[[#This Row],[Close Price]]/Table2[[#This Row],[Current Month Low]])-1</f>
        <v>2.7203065134099536E-2</v>
      </c>
      <c r="AH249" s="1">
        <f>(Table2[[#This Row],[Current Month High]]/Table2[[#This Row],[Close Price]])-1</f>
        <v>2.5470240315447423E-2</v>
      </c>
      <c r="AI249">
        <v>6.0371929450631496</v>
      </c>
      <c r="AJ249">
        <v>67.487728692547904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0.19</v>
      </c>
      <c r="AM249" t="s">
        <v>3180</v>
      </c>
      <c r="AN249">
        <v>-3.36</v>
      </c>
      <c r="AO249" t="s">
        <v>3179</v>
      </c>
      <c r="AP249">
        <v>3.8702740874406998E-2</v>
      </c>
      <c r="AQ249">
        <f>(Table2[[#This Row],[Sharpe Ratio]]-AVERAGE(Table2[Sharpe Ratio]))/_xlfn.STDEV.P(Table2[Sharpe Ratio])</f>
        <v>-0.27114479526988294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2.5139887352568056</v>
      </c>
      <c r="AS249">
        <f>_xlfn.RANK.AVG(Table2[[#This Row],[1Y Return vs Nifty Z-Score]],Table2[1Y Return vs Nifty Z-Score])</f>
        <v>307</v>
      </c>
      <c r="AT249">
        <f>_xlfn.RANK.AVG(Table2[[#This Row],[6M Return vs Nifty Z-Score]],Table2[6M Return vs Nifty Z-Score])</f>
        <v>120</v>
      </c>
      <c r="AU249">
        <f>_xlfn.RANK.AVG(Table2[[#This Row],[Sharpe Ratio Z-Score]],Table2[Sharpe Ratio Z-Score])</f>
        <v>415</v>
      </c>
      <c r="AV249">
        <f>(Table2[[#This Row],[Rank 1Y]]+Table2[[#This Row],[Rank 6M]]+Table2[[#This Row],[Rank Sharpe]])/3</f>
        <v>280.66666666666669</v>
      </c>
    </row>
    <row r="250" spans="1:48" x14ac:dyDescent="0.3">
      <c r="A250" t="s">
        <v>755</v>
      </c>
      <c r="B250" t="s">
        <v>756</v>
      </c>
      <c r="C250" t="s">
        <v>3133</v>
      </c>
      <c r="D250" t="s">
        <v>757</v>
      </c>
      <c r="E250">
        <v>21935.7031221</v>
      </c>
      <c r="F250">
        <v>1562.85</v>
      </c>
      <c r="G250">
        <v>19.511710216123198</v>
      </c>
      <c r="H250">
        <f>(Table2[[#This Row],[1Y Return vs Nifty]]-AVERAGE(Table2[1Y Return vs Nifty]))/_xlfn.STDEV.P(Table2[1Y Return vs Nifty])</f>
        <v>-1.3091239652564094E-2</v>
      </c>
      <c r="I250">
        <v>4.3457240777211297</v>
      </c>
      <c r="J250">
        <f>(Table2[[#This Row],[1M Return vs Nifty]]-AVERAGE(Table2[1M Return vs Nifty]))/_xlfn.STDEV.P(Table2[1M Return vs Nifty])</f>
        <v>0.5959883117615099</v>
      </c>
      <c r="K250">
        <v>35.8414266671858</v>
      </c>
      <c r="L250">
        <f>(Table2[[#This Row],[6M Return vs Nifty]]-AVERAGE(Table2[6M Return vs Nifty]))/_xlfn.STDEV.P(Table2[6M Return vs Nifty])</f>
        <v>1.022471801206404</v>
      </c>
      <c r="M250">
        <v>8.7718304893647705</v>
      </c>
      <c r="N250">
        <f>(Table2[[#This Row],[1W Return vs Nifty]]-AVERAGE(Table2[1W Return vs Nifty]))/_xlfn.STDEV.P(Table2[1W Return vs Nifty])</f>
        <v>1.2826913890470648</v>
      </c>
      <c r="O250">
        <v>1533.64</v>
      </c>
      <c r="P250">
        <v>1534.8963324721899</v>
      </c>
      <c r="Q250">
        <v>1372.11465794216</v>
      </c>
      <c r="R250">
        <v>62.552870215441601</v>
      </c>
      <c r="S250" s="1">
        <f>(Table2[[#This Row],[Close Price]]-Table2[[#This Row],[20D EMA]])/Table2[[#This Row],[20D EMA]]</f>
        <v>1.9046190761847506E-2</v>
      </c>
      <c r="T250" s="1">
        <f>(Table2[[#This Row],[Close Price]]-Table2[[#This Row],[50D EMA]])/Table2[[#This Row],[50D EMA]]</f>
        <v>1.8212088293146335E-2</v>
      </c>
      <c r="U250" s="1">
        <f>(Table2[[#This Row],[Close Price]]-Table2[[#This Row],[200D EMA]])/Table2[[#This Row],[200D EMA]]</f>
        <v>0.13900831169889025</v>
      </c>
      <c r="V250">
        <v>0.56631638462192502</v>
      </c>
      <c r="W250">
        <v>1539.05</v>
      </c>
      <c r="X250">
        <v>1576.15</v>
      </c>
      <c r="Y250">
        <v>1503.05</v>
      </c>
      <c r="Z250">
        <v>1576.15</v>
      </c>
      <c r="AA250">
        <v>1501</v>
      </c>
      <c r="AB250">
        <v>1589.9</v>
      </c>
      <c r="AC250" s="1">
        <f>(Table2[[#This Row],[Close Price]]/Table2[[#This Row],[Day Low]])-1</f>
        <v>1.5464084987492299E-2</v>
      </c>
      <c r="AD250" s="1">
        <f>(Table2[[#This Row],[Day High]]/Table2[[#This Row],[Close Price]])-1</f>
        <v>8.5100937390025777E-3</v>
      </c>
      <c r="AE250" s="1">
        <f>(Table2[[#This Row],[Close Price]]/Table2[[#This Row],[Current Week Low]])-1</f>
        <v>3.9785768936495769E-2</v>
      </c>
      <c r="AF250" s="1">
        <f>(Table2[[#This Row],[Current Week High]]/Table2[[#This Row],[Close Price]])-1</f>
        <v>8.5100937390025777E-3</v>
      </c>
      <c r="AG250" s="1">
        <f>(Table2[[#This Row],[Close Price]]/Table2[[#This Row],[Current Month Low]])-1</f>
        <v>4.1205862758161071E-2</v>
      </c>
      <c r="AH250" s="1">
        <f>(Table2[[#This Row],[Current Month High]]/Table2[[#This Row],[Close Price]])-1</f>
        <v>1.7308122980452589E-2</v>
      </c>
      <c r="AI250">
        <v>9.7354192660844099</v>
      </c>
      <c r="AJ250">
        <v>56.566820276497602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0.01</v>
      </c>
      <c r="AM250" t="s">
        <v>3180</v>
      </c>
      <c r="AN250">
        <v>-0.23</v>
      </c>
      <c r="AO250" t="s">
        <v>3179</v>
      </c>
      <c r="AP250">
        <v>2.6263198334451999E-2</v>
      </c>
      <c r="AQ250">
        <f>(Table2[[#This Row],[Sharpe Ratio]]-AVERAGE(Table2[Sharpe Ratio]))/_xlfn.STDEV.P(Table2[Sharpe Ratio])</f>
        <v>-0.42001542087976224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300</v>
      </c>
      <c r="AT250">
        <f>_xlfn.RANK.AVG(Table2[[#This Row],[6M Return vs Nifty Z-Score]],Table2[6M Return vs Nifty Z-Score])</f>
        <v>95</v>
      </c>
      <c r="AU250">
        <f>_xlfn.RANK.AVG(Table2[[#This Row],[Sharpe Ratio Z-Score]],Table2[Sharpe Ratio Z-Score])</f>
        <v>449</v>
      </c>
      <c r="AV250">
        <f>(Table2[[#This Row],[Rank 1Y]]+Table2[[#This Row],[Rank 6M]]+Table2[[#This Row],[Rank Sharpe]])/3</f>
        <v>281.33333333333331</v>
      </c>
    </row>
    <row r="251" spans="1:48" x14ac:dyDescent="0.3">
      <c r="A251" t="s">
        <v>47</v>
      </c>
      <c r="B251" t="s">
        <v>48</v>
      </c>
      <c r="C251" t="s">
        <v>3133</v>
      </c>
      <c r="D251" t="s">
        <v>21</v>
      </c>
      <c r="E251">
        <v>479946.262376395</v>
      </c>
      <c r="F251">
        <v>1773.55</v>
      </c>
      <c r="G251">
        <v>13.772334179134999</v>
      </c>
      <c r="H251">
        <f>(Table2[[#This Row],[1Y Return vs Nifty]]-AVERAGE(Table2[1Y Return vs Nifty]))/_xlfn.STDEV.P(Table2[1Y Return vs Nifty])</f>
        <v>-0.11636443130992224</v>
      </c>
      <c r="I251">
        <v>1.6234269528535299</v>
      </c>
      <c r="J251">
        <f>(Table2[[#This Row],[1M Return vs Nifty]]-AVERAGE(Table2[1M Return vs Nifty]))/_xlfn.STDEV.P(Table2[1M Return vs Nifty])</f>
        <v>0.29435177871605001</v>
      </c>
      <c r="K251">
        <v>22.792958628307499</v>
      </c>
      <c r="L251">
        <f>(Table2[[#This Row],[6M Return vs Nifty]]-AVERAGE(Table2[6M Return vs Nifty]))/_xlfn.STDEV.P(Table2[6M Return vs Nifty])</f>
        <v>0.57641102100045583</v>
      </c>
      <c r="M251">
        <v>-4.3924475498976001</v>
      </c>
      <c r="N251">
        <f>(Table2[[#This Row],[1W Return vs Nifty]]-AVERAGE(Table2[1W Return vs Nifty]))/_xlfn.STDEV.P(Table2[1W Return vs Nifty])</f>
        <v>-1.7637337201084493</v>
      </c>
      <c r="O251">
        <v>1812.46</v>
      </c>
      <c r="P251">
        <v>1777.72862712083</v>
      </c>
      <c r="Q251">
        <v>1598.40589105189</v>
      </c>
      <c r="R251">
        <v>33.734868853389401</v>
      </c>
      <c r="S251" s="1">
        <f>(Table2[[#This Row],[Close Price]]-Table2[[#This Row],[20D EMA]])/Table2[[#This Row],[20D EMA]]</f>
        <v>-2.1468059984772123E-2</v>
      </c>
      <c r="T251" s="1">
        <f>(Table2[[#This Row],[Close Price]]-Table2[[#This Row],[50D EMA]])/Table2[[#This Row],[50D EMA]]</f>
        <v>-2.3505427414968433E-3</v>
      </c>
      <c r="U251" s="1">
        <f>(Table2[[#This Row],[Close Price]]-Table2[[#This Row],[200D EMA]])/Table2[[#This Row],[200D EMA]]</f>
        <v>0.10957423888925356</v>
      </c>
      <c r="V251">
        <v>0.85803950805130402</v>
      </c>
      <c r="W251">
        <v>1761.5</v>
      </c>
      <c r="X251">
        <v>1783.35</v>
      </c>
      <c r="Y251">
        <v>1745</v>
      </c>
      <c r="Z251">
        <v>1783.35</v>
      </c>
      <c r="AA251">
        <v>1745</v>
      </c>
      <c r="AB251">
        <v>1783.35</v>
      </c>
      <c r="AC251" s="1">
        <f>(Table2[[#This Row],[Close Price]]/Table2[[#This Row],[Day Low]])-1</f>
        <v>6.8407607152993766E-3</v>
      </c>
      <c r="AD251" s="1">
        <f>(Table2[[#This Row],[Day High]]/Table2[[#This Row],[Close Price]])-1</f>
        <v>5.5256406642045786E-3</v>
      </c>
      <c r="AE251" s="1">
        <f>(Table2[[#This Row],[Close Price]]/Table2[[#This Row],[Current Week Low]])-1</f>
        <v>1.6361031518624669E-2</v>
      </c>
      <c r="AF251" s="1">
        <f>(Table2[[#This Row],[Current Week High]]/Table2[[#This Row],[Close Price]])-1</f>
        <v>5.5256406642045786E-3</v>
      </c>
      <c r="AG251" s="1">
        <f>(Table2[[#This Row],[Close Price]]/Table2[[#This Row],[Current Month Low]])-1</f>
        <v>1.6361031518624669E-2</v>
      </c>
      <c r="AH251" s="1">
        <f>(Table2[[#This Row],[Current Month High]]/Table2[[#This Row],[Close Price]])-1</f>
        <v>5.5256406642045786E-3</v>
      </c>
      <c r="AI251">
        <v>6.4813509627582997</v>
      </c>
      <c r="AJ251">
        <v>43.6072874493927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0.08</v>
      </c>
      <c r="AM251" t="s">
        <v>3180</v>
      </c>
      <c r="AN251">
        <v>-4.53</v>
      </c>
      <c r="AO251" t="s">
        <v>3179</v>
      </c>
      <c r="AP251">
        <v>4.7427636534511999E-2</v>
      </c>
      <c r="AQ251">
        <f>(Table2[[#This Row],[Sharpe Ratio]]-AVERAGE(Table2[Sharpe Ratio]))/_xlfn.STDEV.P(Table2[Sharpe Ratio])</f>
        <v>-0.16672932571954927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-1.176064677421415</v>
      </c>
      <c r="AS251">
        <f>_xlfn.RANK.AVG(Table2[[#This Row],[1Y Return vs Nifty Z-Score]],Table2[1Y Return vs Nifty Z-Score])</f>
        <v>328</v>
      </c>
      <c r="AT251">
        <f>_xlfn.RANK.AVG(Table2[[#This Row],[6M Return vs Nifty Z-Score]],Table2[6M Return vs Nifty Z-Score])</f>
        <v>136</v>
      </c>
      <c r="AU251">
        <f>_xlfn.RANK.AVG(Table2[[#This Row],[Sharpe Ratio Z-Score]],Table2[Sharpe Ratio Z-Score])</f>
        <v>384</v>
      </c>
      <c r="AV251">
        <f>(Table2[[#This Row],[Rank 1Y]]+Table2[[#This Row],[Rank 6M]]+Table2[[#This Row],[Rank Sharpe]])/3</f>
        <v>282.66666666666669</v>
      </c>
    </row>
    <row r="252" spans="1:48" x14ac:dyDescent="0.3">
      <c r="A252" t="s">
        <v>808</v>
      </c>
      <c r="B252" t="s">
        <v>809</v>
      </c>
      <c r="C252" t="s">
        <v>3148</v>
      </c>
      <c r="D252" t="s">
        <v>405</v>
      </c>
      <c r="E252">
        <v>19395.577697770001</v>
      </c>
      <c r="F252">
        <v>484.1</v>
      </c>
      <c r="G252">
        <v>40.819540841027703</v>
      </c>
      <c r="H252">
        <f>(Table2[[#This Row],[1Y Return vs Nifty]]-AVERAGE(Table2[1Y Return vs Nifty]))/_xlfn.STDEV.P(Table2[1Y Return vs Nifty])</f>
        <v>0.37031762949047248</v>
      </c>
      <c r="I252">
        <v>-1.5766328239181</v>
      </c>
      <c r="J252">
        <f>(Table2[[#This Row],[1M Return vs Nifty]]-AVERAGE(Table2[1M Return vs Nifty]))/_xlfn.STDEV.P(Table2[1M Return vs Nifty])</f>
        <v>-6.0221911196864431E-2</v>
      </c>
      <c r="K252">
        <v>12.9477534188661</v>
      </c>
      <c r="L252">
        <f>(Table2[[#This Row],[6M Return vs Nifty]]-AVERAGE(Table2[6M Return vs Nifty]))/_xlfn.STDEV.P(Table2[6M Return vs Nifty])</f>
        <v>0.23985351065316354</v>
      </c>
      <c r="M252">
        <v>7.4249722294795601</v>
      </c>
      <c r="N252">
        <f>(Table2[[#This Row],[1W Return vs Nifty]]-AVERAGE(Table2[1W Return vs Nifty]))/_xlfn.STDEV.P(Table2[1W Return vs Nifty])</f>
        <v>0.97100678248145333</v>
      </c>
      <c r="O252">
        <v>482.94</v>
      </c>
      <c r="P252">
        <v>491.66963046812498</v>
      </c>
      <c r="Q252">
        <v>447.00800553971601</v>
      </c>
      <c r="R252">
        <v>54.191592948998</v>
      </c>
      <c r="S252" s="1">
        <f>(Table2[[#This Row],[Close Price]]-Table2[[#This Row],[20D EMA]])/Table2[[#This Row],[20D EMA]]</f>
        <v>2.4019546941649586E-3</v>
      </c>
      <c r="T252" s="1">
        <f>(Table2[[#This Row],[Close Price]]-Table2[[#This Row],[50D EMA]])/Table2[[#This Row],[50D EMA]]</f>
        <v>-1.5395765772471676E-2</v>
      </c>
      <c r="U252" s="1">
        <f>(Table2[[#This Row],[Close Price]]-Table2[[#This Row],[200D EMA]])/Table2[[#This Row],[200D EMA]]</f>
        <v>8.2978367278901996E-2</v>
      </c>
      <c r="V252">
        <v>0.66163327306839803</v>
      </c>
      <c r="W252">
        <v>469.1</v>
      </c>
      <c r="X252">
        <v>486.25</v>
      </c>
      <c r="Y252">
        <v>469.1</v>
      </c>
      <c r="Z252">
        <v>486.25</v>
      </c>
      <c r="AA252">
        <v>469.1</v>
      </c>
      <c r="AB252">
        <v>486.25</v>
      </c>
      <c r="AC252" s="1">
        <f>(Table2[[#This Row],[Close Price]]/Table2[[#This Row],[Day Low]])-1</f>
        <v>3.1976124493711344E-2</v>
      </c>
      <c r="AD252" s="1">
        <f>(Table2[[#This Row],[Day High]]/Table2[[#This Row],[Close Price]])-1</f>
        <v>4.4412311505885871E-3</v>
      </c>
      <c r="AE252" s="1">
        <f>(Table2[[#This Row],[Close Price]]/Table2[[#This Row],[Current Week Low]])-1</f>
        <v>3.1976124493711344E-2</v>
      </c>
      <c r="AF252" s="1">
        <f>(Table2[[#This Row],[Current Week High]]/Table2[[#This Row],[Close Price]])-1</f>
        <v>4.4412311505885871E-3</v>
      </c>
      <c r="AG252" s="1">
        <f>(Table2[[#This Row],[Close Price]]/Table2[[#This Row],[Current Month Low]])-1</f>
        <v>3.1976124493711344E-2</v>
      </c>
      <c r="AH252" s="1">
        <f>(Table2[[#This Row],[Current Month High]]/Table2[[#This Row],[Close Price]])-1</f>
        <v>4.4412311505885871E-3</v>
      </c>
      <c r="AI252">
        <v>18.642842387936302</v>
      </c>
      <c r="AJ252">
        <v>68.324061196105703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0.02</v>
      </c>
      <c r="AM252" t="s">
        <v>3180</v>
      </c>
      <c r="AN252">
        <v>-1.82</v>
      </c>
      <c r="AO252" t="s">
        <v>3179</v>
      </c>
      <c r="AP252">
        <v>3.3342398132071002E-2</v>
      </c>
      <c r="AQ252">
        <f>(Table2[[#This Row],[Sharpe Ratio]]-AVERAGE(Table2[Sharpe Ratio]))/_xlfn.STDEV.P(Table2[Sharpe Ratio])</f>
        <v>-0.33529486951673082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194</v>
      </c>
      <c r="AT252">
        <f>_xlfn.RANK.AVG(Table2[[#This Row],[6M Return vs Nifty Z-Score]],Table2[6M Return vs Nifty Z-Score])</f>
        <v>227</v>
      </c>
      <c r="AU252">
        <f>_xlfn.RANK.AVG(Table2[[#This Row],[Sharpe Ratio Z-Score]],Table2[Sharpe Ratio Z-Score])</f>
        <v>429</v>
      </c>
      <c r="AV252">
        <f>(Table2[[#This Row],[Rank 1Y]]+Table2[[#This Row],[Rank 6M]]+Table2[[#This Row],[Rank Sharpe]])/3</f>
        <v>283.33333333333331</v>
      </c>
    </row>
    <row r="253" spans="1:48" x14ac:dyDescent="0.3">
      <c r="A253" t="s">
        <v>2017</v>
      </c>
      <c r="B253" t="s">
        <v>2018</v>
      </c>
      <c r="C253" t="s">
        <v>3148</v>
      </c>
      <c r="D253" t="s">
        <v>291</v>
      </c>
      <c r="E253">
        <v>3304.8403487999999</v>
      </c>
      <c r="F253">
        <v>132.80000000000001</v>
      </c>
      <c r="G253">
        <v>24.913127787483599</v>
      </c>
      <c r="H253">
        <f>(Table2[[#This Row],[1Y Return vs Nifty]]-AVERAGE(Table2[1Y Return vs Nifty]))/_xlfn.STDEV.P(Table2[1Y Return vs Nifty])</f>
        <v>8.4100794546548563E-2</v>
      </c>
      <c r="I253">
        <v>-6.7830374791183097</v>
      </c>
      <c r="J253">
        <f>(Table2[[#This Row],[1M Return vs Nifty]]-AVERAGE(Table2[1M Return vs Nifty]))/_xlfn.STDEV.P(Table2[1M Return vs Nifty])</f>
        <v>-0.63710304422260411</v>
      </c>
      <c r="K253">
        <v>25.938550323161301</v>
      </c>
      <c r="L253">
        <f>(Table2[[#This Row],[6M Return vs Nifty]]-AVERAGE(Table2[6M Return vs Nifty]))/_xlfn.STDEV.P(Table2[6M Return vs Nifty])</f>
        <v>0.68394280798381546</v>
      </c>
      <c r="M253">
        <v>1.1500226537739699</v>
      </c>
      <c r="N253">
        <f>(Table2[[#This Row],[1W Return vs Nifty]]-AVERAGE(Table2[1W Return vs Nifty]))/_xlfn.STDEV.P(Table2[1W Return vs Nifty])</f>
        <v>-0.48111720708336875</v>
      </c>
      <c r="O253">
        <v>140.49</v>
      </c>
      <c r="P253">
        <v>145.730875382173</v>
      </c>
      <c r="Q253">
        <v>128.59724429646801</v>
      </c>
      <c r="R253">
        <v>37.651103496113002</v>
      </c>
      <c r="S253" s="1">
        <f>(Table2[[#This Row],[Close Price]]-Table2[[#This Row],[20D EMA]])/Table2[[#This Row],[20D EMA]]</f>
        <v>-5.473699195672288E-2</v>
      </c>
      <c r="T253" s="1">
        <f>(Table2[[#This Row],[Close Price]]-Table2[[#This Row],[50D EMA]])/Table2[[#This Row],[50D EMA]]</f>
        <v>-8.8731199536558863E-2</v>
      </c>
      <c r="U253" s="1">
        <f>(Table2[[#This Row],[Close Price]]-Table2[[#This Row],[200D EMA]])/Table2[[#This Row],[200D EMA]]</f>
        <v>3.268153782395971E-2</v>
      </c>
      <c r="V253">
        <v>0.49154829795030403</v>
      </c>
      <c r="W253">
        <v>131</v>
      </c>
      <c r="X253">
        <v>133.82</v>
      </c>
      <c r="Y253">
        <v>131</v>
      </c>
      <c r="Z253">
        <v>136.66</v>
      </c>
      <c r="AA253">
        <v>131</v>
      </c>
      <c r="AB253">
        <v>138.76</v>
      </c>
      <c r="AC253" s="1">
        <f>(Table2[[#This Row],[Close Price]]/Table2[[#This Row],[Day Low]])-1</f>
        <v>1.3740458015267354E-2</v>
      </c>
      <c r="AD253" s="1">
        <f>(Table2[[#This Row],[Day High]]/Table2[[#This Row],[Close Price]])-1</f>
        <v>7.6807228915660719E-3</v>
      </c>
      <c r="AE253" s="1">
        <f>(Table2[[#This Row],[Close Price]]/Table2[[#This Row],[Current Week Low]])-1</f>
        <v>1.3740458015267354E-2</v>
      </c>
      <c r="AF253" s="1">
        <f>(Table2[[#This Row],[Current Week High]]/Table2[[#This Row],[Close Price]])-1</f>
        <v>2.9066265060240903E-2</v>
      </c>
      <c r="AG253" s="1">
        <f>(Table2[[#This Row],[Close Price]]/Table2[[#This Row],[Current Month Low]])-1</f>
        <v>1.3740458015267354E-2</v>
      </c>
      <c r="AH253" s="1">
        <f>(Table2[[#This Row],[Current Month High]]/Table2[[#This Row],[Close Price]])-1</f>
        <v>4.487951807228896E-2</v>
      </c>
      <c r="AI253">
        <v>33.283132530120398</v>
      </c>
      <c r="AJ253">
        <v>62.745098039215698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</v>
      </c>
      <c r="AM253" t="s">
        <v>3179</v>
      </c>
      <c r="AN253">
        <v>-13.98</v>
      </c>
      <c r="AO253" t="s">
        <v>3179</v>
      </c>
      <c r="AP253">
        <v>2.1626165803622002E-2</v>
      </c>
      <c r="AQ253">
        <f>(Table2[[#This Row],[Sharpe Ratio]]-AVERAGE(Table2[Sharpe Ratio]))/_xlfn.STDEV.P(Table2[Sharpe Ratio])</f>
        <v>-0.47550925689670309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270</v>
      </c>
      <c r="AT253">
        <f>_xlfn.RANK.AVG(Table2[[#This Row],[6M Return vs Nifty Z-Score]],Table2[6M Return vs Nifty Z-Score])</f>
        <v>122</v>
      </c>
      <c r="AU253">
        <f>_xlfn.RANK.AVG(Table2[[#This Row],[Sharpe Ratio Z-Score]],Table2[Sharpe Ratio Z-Score])</f>
        <v>460</v>
      </c>
      <c r="AV253">
        <f>(Table2[[#This Row],[Rank 1Y]]+Table2[[#This Row],[Rank 6M]]+Table2[[#This Row],[Rank Sharpe]])/3</f>
        <v>284</v>
      </c>
    </row>
    <row r="254" spans="1:48" x14ac:dyDescent="0.3">
      <c r="A254" t="s">
        <v>1837</v>
      </c>
      <c r="B254" t="s">
        <v>1838</v>
      </c>
      <c r="C254" t="s">
        <v>3146</v>
      </c>
      <c r="D254" t="s">
        <v>1469</v>
      </c>
      <c r="E254">
        <v>4230.6335691909999</v>
      </c>
      <c r="F254">
        <v>76.03</v>
      </c>
      <c r="G254">
        <v>38.478921178830703</v>
      </c>
      <c r="H254">
        <f>(Table2[[#This Row],[1Y Return vs Nifty]]-AVERAGE(Table2[1Y Return vs Nifty]))/_xlfn.STDEV.P(Table2[1Y Return vs Nifty])</f>
        <v>0.32820098450794605</v>
      </c>
      <c r="I254">
        <v>-2.1731486534328099</v>
      </c>
      <c r="J254">
        <f>(Table2[[#This Row],[1M Return vs Nifty]]-AVERAGE(Table2[1M Return vs Nifty]))/_xlfn.STDEV.P(Table2[1M Return vs Nifty])</f>
        <v>-0.12631718238454009</v>
      </c>
      <c r="K254">
        <v>-14.2699407013189</v>
      </c>
      <c r="L254">
        <f>(Table2[[#This Row],[6M Return vs Nifty]]-AVERAGE(Table2[6M Return vs Nifty]))/_xlfn.STDEV.P(Table2[6M Return vs Nifty])</f>
        <v>-0.69058106898353044</v>
      </c>
      <c r="M254">
        <v>3.8073193310924398</v>
      </c>
      <c r="N254">
        <f>(Table2[[#This Row],[1W Return vs Nifty]]-AVERAGE(Table2[1W Return vs Nifty]))/_xlfn.STDEV.P(Table2[1W Return vs Nifty])</f>
        <v>0.13382387028634796</v>
      </c>
      <c r="O254">
        <v>77.78</v>
      </c>
      <c r="P254">
        <v>81.044934716796803</v>
      </c>
      <c r="Q254">
        <v>77.623956579962993</v>
      </c>
      <c r="R254">
        <v>55.093658204220397</v>
      </c>
      <c r="S254" s="1">
        <f>(Table2[[#This Row],[Close Price]]-Table2[[#This Row],[20D EMA]])/Table2[[#This Row],[20D EMA]]</f>
        <v>-2.2499357161223966E-2</v>
      </c>
      <c r="T254" s="1">
        <f>(Table2[[#This Row],[Close Price]]-Table2[[#This Row],[50D EMA]])/Table2[[#This Row],[50D EMA]]</f>
        <v>-6.1878447238201573E-2</v>
      </c>
      <c r="U254" s="1">
        <f>(Table2[[#This Row],[Close Price]]-Table2[[#This Row],[200D EMA]])/Table2[[#This Row],[200D EMA]]</f>
        <v>-2.0534338240295762E-2</v>
      </c>
      <c r="V254">
        <v>0.28202632918207599</v>
      </c>
      <c r="W254">
        <v>75.510000000000005</v>
      </c>
      <c r="X254">
        <v>79.400000000000006</v>
      </c>
      <c r="Y254">
        <v>75.510000000000005</v>
      </c>
      <c r="Z254">
        <v>79.400000000000006</v>
      </c>
      <c r="AA254">
        <v>75.510000000000005</v>
      </c>
      <c r="AB254">
        <v>79.400000000000006</v>
      </c>
      <c r="AC254" s="1">
        <f>(Table2[[#This Row],[Close Price]]/Table2[[#This Row],[Day Low]])-1</f>
        <v>6.8865050986623988E-3</v>
      </c>
      <c r="AD254" s="1">
        <f>(Table2[[#This Row],[Day High]]/Table2[[#This Row],[Close Price]])-1</f>
        <v>4.432460870708943E-2</v>
      </c>
      <c r="AE254" s="1">
        <f>(Table2[[#This Row],[Close Price]]/Table2[[#This Row],[Current Week Low]])-1</f>
        <v>6.8865050986623988E-3</v>
      </c>
      <c r="AF254" s="1">
        <f>(Table2[[#This Row],[Current Week High]]/Table2[[#This Row],[Close Price]])-1</f>
        <v>4.432460870708943E-2</v>
      </c>
      <c r="AG254" s="1">
        <f>(Table2[[#This Row],[Close Price]]/Table2[[#This Row],[Current Month Low]])-1</f>
        <v>6.8865050986623988E-3</v>
      </c>
      <c r="AH254" s="1">
        <f>(Table2[[#This Row],[Current Month High]]/Table2[[#This Row],[Close Price]])-1</f>
        <v>4.432460870708943E-2</v>
      </c>
      <c r="AI254">
        <v>35.801657240562903</v>
      </c>
      <c r="AJ254">
        <v>67.651598676956993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-0.24</v>
      </c>
      <c r="AM254" t="s">
        <v>3179</v>
      </c>
      <c r="AN254">
        <v>-2.48</v>
      </c>
      <c r="AO254" t="s">
        <v>3179</v>
      </c>
      <c r="AP254">
        <v>0.16032399016120399</v>
      </c>
      <c r="AQ254">
        <f>(Table2[[#This Row],[Sharpe Ratio]]-AVERAGE(Table2[Sharpe Ratio]))/_xlfn.STDEV.P(Table2[Sharpe Ratio])</f>
        <v>1.1843614189358083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206</v>
      </c>
      <c r="AT254">
        <f>_xlfn.RANK.AVG(Table2[[#This Row],[6M Return vs Nifty Z-Score]],Table2[6M Return vs Nifty Z-Score])</f>
        <v>563</v>
      </c>
      <c r="AU254">
        <f>_xlfn.RANK.AVG(Table2[[#This Row],[Sharpe Ratio Z-Score]],Table2[Sharpe Ratio Z-Score])</f>
        <v>84</v>
      </c>
      <c r="AV254">
        <f>(Table2[[#This Row],[Rank 1Y]]+Table2[[#This Row],[Rank 6M]]+Table2[[#This Row],[Rank Sharpe]])/3</f>
        <v>284.33333333333331</v>
      </c>
    </row>
    <row r="255" spans="1:48" x14ac:dyDescent="0.3">
      <c r="A255" t="s">
        <v>362</v>
      </c>
      <c r="B255" t="s">
        <v>363</v>
      </c>
      <c r="C255" t="s">
        <v>3136</v>
      </c>
      <c r="D255" t="s">
        <v>364</v>
      </c>
      <c r="E255">
        <v>67184.434742534999</v>
      </c>
      <c r="F255">
        <v>1855.95</v>
      </c>
      <c r="G255">
        <v>4.7582291910355297</v>
      </c>
      <c r="H255">
        <f>(Table2[[#This Row],[1Y Return vs Nifty]]-AVERAGE(Table2[1Y Return vs Nifty]))/_xlfn.STDEV.P(Table2[1Y Return vs Nifty])</f>
        <v>-0.27856244483197279</v>
      </c>
      <c r="I255">
        <v>12.7590275096974</v>
      </c>
      <c r="J255">
        <f>(Table2[[#This Row],[1M Return vs Nifty]]-AVERAGE(Table2[1M Return vs Nifty]))/_xlfn.STDEV.P(Table2[1M Return vs Nifty])</f>
        <v>1.5282009110031218</v>
      </c>
      <c r="K255">
        <v>22.020122277441299</v>
      </c>
      <c r="L255">
        <f>(Table2[[#This Row],[6M Return vs Nifty]]-AVERAGE(Table2[6M Return vs Nifty]))/_xlfn.STDEV.P(Table2[6M Return vs Nifty])</f>
        <v>0.54999167547945238</v>
      </c>
      <c r="M255">
        <v>3.3640069884563699</v>
      </c>
      <c r="N255">
        <f>(Table2[[#This Row],[1W Return vs Nifty]]-AVERAGE(Table2[1W Return vs Nifty]))/_xlfn.STDEV.P(Table2[1W Return vs Nifty])</f>
        <v>3.1234282936615194E-2</v>
      </c>
      <c r="O255">
        <v>1771.71</v>
      </c>
      <c r="P255">
        <v>1761.63277136376</v>
      </c>
      <c r="Q255">
        <v>1623.20848644173</v>
      </c>
      <c r="R255">
        <v>66.879635568052393</v>
      </c>
      <c r="S255" s="1">
        <f>(Table2[[#This Row],[Close Price]]-Table2[[#This Row],[20D EMA]])/Table2[[#This Row],[20D EMA]]</f>
        <v>4.7547284826523532E-2</v>
      </c>
      <c r="T255" s="1">
        <f>(Table2[[#This Row],[Close Price]]-Table2[[#This Row],[50D EMA]])/Table2[[#This Row],[50D EMA]]</f>
        <v>5.3539665116030304E-2</v>
      </c>
      <c r="U255" s="1">
        <f>(Table2[[#This Row],[Close Price]]-Table2[[#This Row],[200D EMA]])/Table2[[#This Row],[200D EMA]]</f>
        <v>0.14338362293094445</v>
      </c>
      <c r="V255">
        <v>0.72640274986165998</v>
      </c>
      <c r="W255">
        <v>1794.8</v>
      </c>
      <c r="X255">
        <v>1863</v>
      </c>
      <c r="Y255">
        <v>1764.7</v>
      </c>
      <c r="Z255">
        <v>1863</v>
      </c>
      <c r="AA255">
        <v>1764.7</v>
      </c>
      <c r="AB255">
        <v>1863</v>
      </c>
      <c r="AC255" s="1">
        <f>(Table2[[#This Row],[Close Price]]/Table2[[#This Row],[Day Low]])-1</f>
        <v>3.4070648540227344E-2</v>
      </c>
      <c r="AD255" s="1">
        <f>(Table2[[#This Row],[Day High]]/Table2[[#This Row],[Close Price]])-1</f>
        <v>3.7985937121149949E-3</v>
      </c>
      <c r="AE255" s="1">
        <f>(Table2[[#This Row],[Close Price]]/Table2[[#This Row],[Current Week Low]])-1</f>
        <v>5.1708505695019058E-2</v>
      </c>
      <c r="AF255" s="1">
        <f>(Table2[[#This Row],[Current Week High]]/Table2[[#This Row],[Close Price]])-1</f>
        <v>3.7985937121149949E-3</v>
      </c>
      <c r="AG255" s="1">
        <f>(Table2[[#This Row],[Close Price]]/Table2[[#This Row],[Current Month Low]])-1</f>
        <v>5.1708505695019058E-2</v>
      </c>
      <c r="AH255" s="1">
        <f>(Table2[[#This Row],[Current Month High]]/Table2[[#This Row],[Close Price]])-1</f>
        <v>3.7985937121149949E-3</v>
      </c>
      <c r="AI255">
        <v>7.3412538053288099</v>
      </c>
      <c r="AJ255">
        <v>58.634984401042701</v>
      </c>
      <c r="AK255" t="str">
        <f>IF(AND(Table2[[#This Row],[20D EMA]]&gt;Table2[[#This Row],[50D EMA]],Table2[[#This Row],[50D EMA]]&gt;Table2[[#This Row],[200D EMA]]),"Uptrend","Downtrend/NoTrend")</f>
        <v>Uptrend</v>
      </c>
      <c r="AL255">
        <v>0.1</v>
      </c>
      <c r="AM255" t="s">
        <v>3180</v>
      </c>
      <c r="AN255">
        <v>5.15</v>
      </c>
      <c r="AO255" t="s">
        <v>3180</v>
      </c>
      <c r="AP255">
        <v>6.9234831801883001E-2</v>
      </c>
      <c r="AQ255">
        <f>(Table2[[#This Row],[Sharpe Ratio]]-AVERAGE(Table2[Sharpe Ratio]))/_xlfn.STDEV.P(Table2[Sharpe Ratio])</f>
        <v>9.4248985325485604E-2</v>
      </c>
      <c r="AR2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1.9251134099127023</v>
      </c>
      <c r="AS255">
        <f>_xlfn.RANK.AVG(Table2[[#This Row],[1Y Return vs Nifty Z-Score]],Table2[1Y Return vs Nifty Z-Score])</f>
        <v>398</v>
      </c>
      <c r="AT255">
        <f>_xlfn.RANK.AVG(Table2[[#This Row],[6M Return vs Nifty Z-Score]],Table2[6M Return vs Nifty Z-Score])</f>
        <v>143</v>
      </c>
      <c r="AU255">
        <f>_xlfn.RANK.AVG(Table2[[#This Row],[Sharpe Ratio Z-Score]],Table2[Sharpe Ratio Z-Score])</f>
        <v>315</v>
      </c>
      <c r="AV255">
        <f>(Table2[[#This Row],[Rank 1Y]]+Table2[[#This Row],[Rank 6M]]+Table2[[#This Row],[Rank Sharpe]])/3</f>
        <v>285.33333333333331</v>
      </c>
    </row>
    <row r="256" spans="1:48" x14ac:dyDescent="0.3">
      <c r="A256" t="s">
        <v>1659</v>
      </c>
      <c r="B256" t="s">
        <v>1660</v>
      </c>
      <c r="C256" t="s">
        <v>3148</v>
      </c>
      <c r="D256" t="s">
        <v>405</v>
      </c>
      <c r="E256">
        <v>5498.8932856000001</v>
      </c>
      <c r="F256">
        <v>112.09</v>
      </c>
      <c r="G256">
        <v>35.138582564354103</v>
      </c>
      <c r="H256">
        <f>(Table2[[#This Row],[1Y Return vs Nifty]]-AVERAGE(Table2[1Y Return vs Nifty]))/_xlfn.STDEV.P(Table2[1Y Return vs Nifty])</f>
        <v>0.26809559540116407</v>
      </c>
      <c r="I256">
        <v>-6.7320905157706799</v>
      </c>
      <c r="J256">
        <f>(Table2[[#This Row],[1M Return vs Nifty]]-AVERAGE(Table2[1M Return vs Nifty]))/_xlfn.STDEV.P(Table2[1M Return vs Nifty])</f>
        <v>-0.63145800817823017</v>
      </c>
      <c r="K256">
        <v>3.6358230329332999</v>
      </c>
      <c r="L256">
        <f>(Table2[[#This Row],[6M Return vs Nifty]]-AVERAGE(Table2[6M Return vs Nifty]))/_xlfn.STDEV.P(Table2[6M Return vs Nifty])</f>
        <v>-7.8474044795999218E-2</v>
      </c>
      <c r="M256">
        <v>3.4656786677890299</v>
      </c>
      <c r="N256">
        <f>(Table2[[#This Row],[1W Return vs Nifty]]-AVERAGE(Table2[1W Return vs Nifty]))/_xlfn.STDEV.P(Table2[1W Return vs Nifty])</f>
        <v>5.4762740470347009E-2</v>
      </c>
      <c r="O256">
        <v>113.33</v>
      </c>
      <c r="P256">
        <v>120.29000528089399</v>
      </c>
      <c r="Q256">
        <v>115.13989982056501</v>
      </c>
      <c r="R256">
        <v>51.400703325947099</v>
      </c>
      <c r="S256" s="1">
        <f>(Table2[[#This Row],[Close Price]]-Table2[[#This Row],[20D EMA]])/Table2[[#This Row],[20D EMA]]</f>
        <v>-1.0941498279361113E-2</v>
      </c>
      <c r="T256" s="1">
        <f>(Table2[[#This Row],[Close Price]]-Table2[[#This Row],[50D EMA]])/Table2[[#This Row],[50D EMA]]</f>
        <v>-6.8168633476620361E-2</v>
      </c>
      <c r="U256" s="1">
        <f>(Table2[[#This Row],[Close Price]]-Table2[[#This Row],[200D EMA]])/Table2[[#This Row],[200D EMA]]</f>
        <v>-2.6488644034934825E-2</v>
      </c>
      <c r="V256">
        <v>0.63496386443114805</v>
      </c>
      <c r="W256">
        <v>107.25</v>
      </c>
      <c r="X256">
        <v>112.6</v>
      </c>
      <c r="Y256">
        <v>107.25</v>
      </c>
      <c r="Z256">
        <v>113.2</v>
      </c>
      <c r="AA256">
        <v>107.25</v>
      </c>
      <c r="AB256">
        <v>113.2</v>
      </c>
      <c r="AC256" s="1">
        <f>(Table2[[#This Row],[Close Price]]/Table2[[#This Row],[Day Low]])-1</f>
        <v>4.5128205128205146E-2</v>
      </c>
      <c r="AD256" s="1">
        <f>(Table2[[#This Row],[Day High]]/Table2[[#This Row],[Close Price]])-1</f>
        <v>4.5499152466768056E-3</v>
      </c>
      <c r="AE256" s="1">
        <f>(Table2[[#This Row],[Close Price]]/Table2[[#This Row],[Current Week Low]])-1</f>
        <v>4.5128205128205146E-2</v>
      </c>
      <c r="AF256" s="1">
        <f>(Table2[[#This Row],[Current Week High]]/Table2[[#This Row],[Close Price]])-1</f>
        <v>9.9027567133553873E-3</v>
      </c>
      <c r="AG256" s="1">
        <f>(Table2[[#This Row],[Close Price]]/Table2[[#This Row],[Current Month Low]])-1</f>
        <v>4.5128205128205146E-2</v>
      </c>
      <c r="AH256" s="1">
        <f>(Table2[[#This Row],[Current Month High]]/Table2[[#This Row],[Close Price]])-1</f>
        <v>9.9027567133553873E-3</v>
      </c>
      <c r="AI256">
        <v>51.619234543670203</v>
      </c>
      <c r="AJ256">
        <v>65.324483775811203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-0.12</v>
      </c>
      <c r="AM256" t="s">
        <v>3179</v>
      </c>
      <c r="AN256">
        <v>-4.1500000000000004</v>
      </c>
      <c r="AO256" t="s">
        <v>3179</v>
      </c>
      <c r="AP256">
        <v>7.6202655036301997E-2</v>
      </c>
      <c r="AQ256">
        <f>(Table2[[#This Row],[Sharpe Ratio]]-AVERAGE(Table2[Sharpe Ratio]))/_xlfn.STDEV.P(Table2[Sharpe Ratio])</f>
        <v>0.17763663408469479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218</v>
      </c>
      <c r="AT256">
        <f>_xlfn.RANK.AVG(Table2[[#This Row],[6M Return vs Nifty Z-Score]],Table2[6M Return vs Nifty Z-Score])</f>
        <v>341</v>
      </c>
      <c r="AU256">
        <f>_xlfn.RANK.AVG(Table2[[#This Row],[Sharpe Ratio Z-Score]],Table2[Sharpe Ratio Z-Score])</f>
        <v>297</v>
      </c>
      <c r="AV256">
        <f>(Table2[[#This Row],[Rank 1Y]]+Table2[[#This Row],[Rank 6M]]+Table2[[#This Row],[Rank Sharpe]])/3</f>
        <v>285.33333333333331</v>
      </c>
    </row>
    <row r="257" spans="1:48" x14ac:dyDescent="0.3">
      <c r="A257" t="s">
        <v>219</v>
      </c>
      <c r="B257" t="s">
        <v>220</v>
      </c>
      <c r="C257" t="s">
        <v>3139</v>
      </c>
      <c r="D257" t="s">
        <v>57</v>
      </c>
      <c r="E257">
        <v>114267.61504772</v>
      </c>
      <c r="F257">
        <v>663.15</v>
      </c>
      <c r="G257">
        <v>45.8679990534933</v>
      </c>
      <c r="H257">
        <f>(Table2[[#This Row],[1Y Return vs Nifty]]-AVERAGE(Table2[1Y Return vs Nifty]))/_xlfn.STDEV.P(Table2[1Y Return vs Nifty])</f>
        <v>0.46115858313945457</v>
      </c>
      <c r="I257">
        <v>-1.9796847562956299</v>
      </c>
      <c r="J257">
        <f>(Table2[[#This Row],[1M Return vs Nifty]]-AVERAGE(Table2[1M Return vs Nifty]))/_xlfn.STDEV.P(Table2[1M Return vs Nifty])</f>
        <v>-0.10488095535816043</v>
      </c>
      <c r="K257">
        <v>-0.34627969718345403</v>
      </c>
      <c r="L257">
        <f>(Table2[[#This Row],[6M Return vs Nifty]]-AVERAGE(Table2[6M Return vs Nifty]))/_xlfn.STDEV.P(Table2[6M Return vs Nifty])</f>
        <v>-0.21460189102006905</v>
      </c>
      <c r="M257">
        <v>4.4112027088122296</v>
      </c>
      <c r="N257">
        <f>(Table2[[#This Row],[1W Return vs Nifty]]-AVERAGE(Table2[1W Return vs Nifty]))/_xlfn.STDEV.P(Table2[1W Return vs Nifty])</f>
        <v>0.27357217090719188</v>
      </c>
      <c r="O257">
        <v>683.15</v>
      </c>
      <c r="P257">
        <v>700.71366281014195</v>
      </c>
      <c r="Q257">
        <v>629.20585153516197</v>
      </c>
      <c r="R257">
        <v>37.225176472635802</v>
      </c>
      <c r="S257" s="1">
        <f>(Table2[[#This Row],[Close Price]]-Table2[[#This Row],[20D EMA]])/Table2[[#This Row],[20D EMA]]</f>
        <v>-2.9276147259020713E-2</v>
      </c>
      <c r="T257" s="1">
        <f>(Table2[[#This Row],[Close Price]]-Table2[[#This Row],[50D EMA]])/Table2[[#This Row],[50D EMA]]</f>
        <v>-5.3607721390070619E-2</v>
      </c>
      <c r="U257" s="1">
        <f>(Table2[[#This Row],[Close Price]]-Table2[[#This Row],[200D EMA]])/Table2[[#This Row],[200D EMA]]</f>
        <v>5.3947604559016253E-2</v>
      </c>
      <c r="V257">
        <v>0.84415271409738302</v>
      </c>
      <c r="W257">
        <v>652.1</v>
      </c>
      <c r="X257">
        <v>666.95</v>
      </c>
      <c r="Y257">
        <v>652.1</v>
      </c>
      <c r="Z257">
        <v>691.55</v>
      </c>
      <c r="AA257">
        <v>652.1</v>
      </c>
      <c r="AB257">
        <v>691.55</v>
      </c>
      <c r="AC257" s="1">
        <f>(Table2[[#This Row],[Close Price]]/Table2[[#This Row],[Day Low]])-1</f>
        <v>1.6945253795429993E-2</v>
      </c>
      <c r="AD257" s="1">
        <f>(Table2[[#This Row],[Day High]]/Table2[[#This Row],[Close Price]])-1</f>
        <v>5.7302269471461997E-3</v>
      </c>
      <c r="AE257" s="1">
        <f>(Table2[[#This Row],[Close Price]]/Table2[[#This Row],[Current Week Low]])-1</f>
        <v>1.6945253795429993E-2</v>
      </c>
      <c r="AF257" s="1">
        <f>(Table2[[#This Row],[Current Week High]]/Table2[[#This Row],[Close Price]])-1</f>
        <v>4.2825906657618873E-2</v>
      </c>
      <c r="AG257" s="1">
        <f>(Table2[[#This Row],[Close Price]]/Table2[[#This Row],[Current Month Low]])-1</f>
        <v>1.6945253795429993E-2</v>
      </c>
      <c r="AH257" s="1">
        <f>(Table2[[#This Row],[Current Month High]]/Table2[[#This Row],[Close Price]])-1</f>
        <v>4.2825906657618873E-2</v>
      </c>
      <c r="AI257">
        <v>21.375254467314999</v>
      </c>
      <c r="AJ257">
        <v>75.204755614266801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0.09</v>
      </c>
      <c r="AM257" t="s">
        <v>3180</v>
      </c>
      <c r="AN257">
        <v>-3.26</v>
      </c>
      <c r="AO257" t="s">
        <v>3179</v>
      </c>
      <c r="AP257">
        <v>7.8102866149205002E-2</v>
      </c>
      <c r="AQ257">
        <f>(Table2[[#This Row],[Sharpe Ratio]]-AVERAGE(Table2[Sharpe Ratio]))/_xlfn.STDEV.P(Table2[Sharpe Ratio])</f>
        <v>0.20037747172081405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171</v>
      </c>
      <c r="AT257">
        <f>_xlfn.RANK.AVG(Table2[[#This Row],[6M Return vs Nifty Z-Score]],Table2[6M Return vs Nifty Z-Score])</f>
        <v>394</v>
      </c>
      <c r="AU257">
        <f>_xlfn.RANK.AVG(Table2[[#This Row],[Sharpe Ratio Z-Score]],Table2[Sharpe Ratio Z-Score])</f>
        <v>292</v>
      </c>
      <c r="AV257">
        <f>(Table2[[#This Row],[Rank 1Y]]+Table2[[#This Row],[Rank 6M]]+Table2[[#This Row],[Rank Sharpe]])/3</f>
        <v>285.66666666666669</v>
      </c>
    </row>
    <row r="258" spans="1:48" x14ac:dyDescent="0.3">
      <c r="A258" t="s">
        <v>1472</v>
      </c>
      <c r="B258" t="s">
        <v>1473</v>
      </c>
      <c r="C258" t="s">
        <v>3143</v>
      </c>
      <c r="D258" t="s">
        <v>141</v>
      </c>
      <c r="E258">
        <v>7060.0879919999998</v>
      </c>
      <c r="F258">
        <v>1002</v>
      </c>
      <c r="G258">
        <v>27.900461899841801</v>
      </c>
      <c r="H258">
        <f>(Table2[[#This Row],[1Y Return vs Nifty]]-AVERAGE(Table2[1Y Return vs Nifty]))/_xlfn.STDEV.P(Table2[1Y Return vs Nifty])</f>
        <v>0.13785429080500722</v>
      </c>
      <c r="I258">
        <v>10.959185552252499</v>
      </c>
      <c r="J258">
        <f>(Table2[[#This Row],[1M Return vs Nifty]]-AVERAGE(Table2[1M Return vs Nifty]))/_xlfn.STDEV.P(Table2[1M Return vs Nifty])</f>
        <v>1.3287744475527596</v>
      </c>
      <c r="K258">
        <v>12.521728016874301</v>
      </c>
      <c r="L258">
        <f>(Table2[[#This Row],[6M Return vs Nifty]]-AVERAGE(Table2[6M Return vs Nifty]))/_xlfn.STDEV.P(Table2[6M Return vs Nifty])</f>
        <v>0.22528986819078367</v>
      </c>
      <c r="M258">
        <v>8.7628813147203601</v>
      </c>
      <c r="N258">
        <f>(Table2[[#This Row],[1W Return vs Nifty]]-AVERAGE(Table2[1W Return vs Nifty]))/_xlfn.STDEV.P(Table2[1W Return vs Nifty])</f>
        <v>1.2806204064788116</v>
      </c>
      <c r="O258">
        <v>954.47</v>
      </c>
      <c r="P258">
        <v>945.36037428996406</v>
      </c>
      <c r="Q258">
        <v>889.51673181250396</v>
      </c>
      <c r="R258">
        <v>71.584468091422707</v>
      </c>
      <c r="S258" s="1">
        <f>(Table2[[#This Row],[Close Price]]-Table2[[#This Row],[20D EMA]])/Table2[[#This Row],[20D EMA]]</f>
        <v>4.9797269688937287E-2</v>
      </c>
      <c r="T258" s="1">
        <f>(Table2[[#This Row],[Close Price]]-Table2[[#This Row],[50D EMA]])/Table2[[#This Row],[50D EMA]]</f>
        <v>5.9913264031800056E-2</v>
      </c>
      <c r="U258" s="1">
        <f>(Table2[[#This Row],[Close Price]]-Table2[[#This Row],[200D EMA]])/Table2[[#This Row],[200D EMA]]</f>
        <v>0.12645435905213048</v>
      </c>
      <c r="V258">
        <v>0.99988898557059103</v>
      </c>
      <c r="W258">
        <v>973.65</v>
      </c>
      <c r="X258">
        <v>1009.95</v>
      </c>
      <c r="Y258">
        <v>973.65</v>
      </c>
      <c r="Z258">
        <v>1009.95</v>
      </c>
      <c r="AA258">
        <v>973.65</v>
      </c>
      <c r="AB258">
        <v>1009.95</v>
      </c>
      <c r="AC258" s="1">
        <f>(Table2[[#This Row],[Close Price]]/Table2[[#This Row],[Day Low]])-1</f>
        <v>2.9117239254352167E-2</v>
      </c>
      <c r="AD258" s="1">
        <f>(Table2[[#This Row],[Day High]]/Table2[[#This Row],[Close Price]])-1</f>
        <v>7.934131736526906E-3</v>
      </c>
      <c r="AE258" s="1">
        <f>(Table2[[#This Row],[Close Price]]/Table2[[#This Row],[Current Week Low]])-1</f>
        <v>2.9117239254352167E-2</v>
      </c>
      <c r="AF258" s="1">
        <f>(Table2[[#This Row],[Current Week High]]/Table2[[#This Row],[Close Price]])-1</f>
        <v>7.934131736526906E-3</v>
      </c>
      <c r="AG258" s="1">
        <f>(Table2[[#This Row],[Close Price]]/Table2[[#This Row],[Current Month Low]])-1</f>
        <v>2.9117239254352167E-2</v>
      </c>
      <c r="AH258" s="1">
        <f>(Table2[[#This Row],[Current Month High]]/Table2[[#This Row],[Close Price]])-1</f>
        <v>7.934131736526906E-3</v>
      </c>
      <c r="AI258">
        <v>5.6636726546906102</v>
      </c>
      <c r="AJ258">
        <v>54.153846153846096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0.14000000000000001</v>
      </c>
      <c r="AM258" t="s">
        <v>3180</v>
      </c>
      <c r="AN258">
        <v>3.91</v>
      </c>
      <c r="AO258" t="s">
        <v>3180</v>
      </c>
      <c r="AP258">
        <v>5.3119469700406999E-2</v>
      </c>
      <c r="AQ258">
        <f>(Table2[[#This Row],[Sharpe Ratio]]-AVERAGE(Table2[Sharpe Ratio]))/_xlfn.STDEV.P(Table2[Sharpe Ratio])</f>
        <v>-9.8612129162503406E-2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2.8739268838648586</v>
      </c>
      <c r="AS258">
        <f>_xlfn.RANK.AVG(Table2[[#This Row],[1Y Return vs Nifty Z-Score]],Table2[1Y Return vs Nifty Z-Score])</f>
        <v>254</v>
      </c>
      <c r="AT258">
        <f>_xlfn.RANK.AVG(Table2[[#This Row],[6M Return vs Nifty Z-Score]],Table2[6M Return vs Nifty Z-Score])</f>
        <v>232</v>
      </c>
      <c r="AU258">
        <f>_xlfn.RANK.AVG(Table2[[#This Row],[Sharpe Ratio Z-Score]],Table2[Sharpe Ratio Z-Score])</f>
        <v>371</v>
      </c>
      <c r="AV258">
        <f>(Table2[[#This Row],[Rank 1Y]]+Table2[[#This Row],[Rank 6M]]+Table2[[#This Row],[Rank Sharpe]])/3</f>
        <v>285.66666666666669</v>
      </c>
    </row>
    <row r="259" spans="1:48" x14ac:dyDescent="0.3">
      <c r="A259" t="s">
        <v>78</v>
      </c>
      <c r="B259" t="s">
        <v>79</v>
      </c>
      <c r="C259" t="s">
        <v>3139</v>
      </c>
      <c r="D259" t="s">
        <v>80</v>
      </c>
      <c r="E259">
        <v>294457.11690953898</v>
      </c>
      <c r="F259">
        <v>316.60000000000002</v>
      </c>
      <c r="G259">
        <v>26.155053795597301</v>
      </c>
      <c r="H259">
        <f>(Table2[[#This Row],[1Y Return vs Nifty]]-AVERAGE(Table2[1Y Return vs Nifty]))/_xlfn.STDEV.P(Table2[1Y Return vs Nifty])</f>
        <v>0.10644776429266901</v>
      </c>
      <c r="I259">
        <v>-3.5923569608608998</v>
      </c>
      <c r="J259">
        <f>(Table2[[#This Row],[1M Return vs Nifty]]-AVERAGE(Table2[1M Return vs Nifty]))/_xlfn.STDEV.P(Table2[1M Return vs Nifty])</f>
        <v>-0.28356859686514879</v>
      </c>
      <c r="K259">
        <v>-4.5528489210215204</v>
      </c>
      <c r="L259">
        <f>(Table2[[#This Row],[6M Return vs Nifty]]-AVERAGE(Table2[6M Return vs Nifty]))/_xlfn.STDEV.P(Table2[6M Return vs Nifty])</f>
        <v>-0.35840310541434051</v>
      </c>
      <c r="M259">
        <v>0.35934799565764802</v>
      </c>
      <c r="N259">
        <f>(Table2[[#This Row],[1W Return vs Nifty]]-AVERAGE(Table2[1W Return vs Nifty]))/_xlfn.STDEV.P(Table2[1W Return vs Nifty])</f>
        <v>-0.66409200634501386</v>
      </c>
      <c r="O259">
        <v>324.11</v>
      </c>
      <c r="P259">
        <v>330.09584207056201</v>
      </c>
      <c r="Q259">
        <v>306.48590556746501</v>
      </c>
      <c r="R259">
        <v>37.0909535236122</v>
      </c>
      <c r="S259" s="1">
        <f>(Table2[[#This Row],[Close Price]]-Table2[[#This Row],[20D EMA]])/Table2[[#This Row],[20D EMA]]</f>
        <v>-2.3171145598716456E-2</v>
      </c>
      <c r="T259" s="1">
        <f>(Table2[[#This Row],[Close Price]]-Table2[[#This Row],[50D EMA]])/Table2[[#This Row],[50D EMA]]</f>
        <v>-4.0884616982473504E-2</v>
      </c>
      <c r="U259" s="1">
        <f>(Table2[[#This Row],[Close Price]]-Table2[[#This Row],[200D EMA]])/Table2[[#This Row],[200D EMA]]</f>
        <v>3.3000194295423002E-2</v>
      </c>
      <c r="V259">
        <v>0.75243099747973596</v>
      </c>
      <c r="W259">
        <v>312</v>
      </c>
      <c r="X259">
        <v>317.7</v>
      </c>
      <c r="Y259">
        <v>311.60000000000002</v>
      </c>
      <c r="Z259">
        <v>324.7</v>
      </c>
      <c r="AA259">
        <v>311.60000000000002</v>
      </c>
      <c r="AB259">
        <v>324.7</v>
      </c>
      <c r="AC259" s="1">
        <f>(Table2[[#This Row],[Close Price]]/Table2[[#This Row],[Day Low]])-1</f>
        <v>1.4743589743589913E-2</v>
      </c>
      <c r="AD259" s="1">
        <f>(Table2[[#This Row],[Day High]]/Table2[[#This Row],[Close Price]])-1</f>
        <v>3.4744156664558989E-3</v>
      </c>
      <c r="AE259" s="1">
        <f>(Table2[[#This Row],[Close Price]]/Table2[[#This Row],[Current Week Low]])-1</f>
        <v>1.6046213093709794E-2</v>
      </c>
      <c r="AF259" s="1">
        <f>(Table2[[#This Row],[Current Week High]]/Table2[[#This Row],[Close Price]])-1</f>
        <v>2.5584333543903881E-2</v>
      </c>
      <c r="AG259" s="1">
        <f>(Table2[[#This Row],[Close Price]]/Table2[[#This Row],[Current Month Low]])-1</f>
        <v>1.6046213093709794E-2</v>
      </c>
      <c r="AH259" s="1">
        <f>(Table2[[#This Row],[Current Month High]]/Table2[[#This Row],[Close Price]])-1</f>
        <v>2.5584333543903881E-2</v>
      </c>
      <c r="AI259">
        <v>15.682248894503999</v>
      </c>
      <c r="AJ259">
        <v>54.476701634545002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0.04</v>
      </c>
      <c r="AM259" t="s">
        <v>3180</v>
      </c>
      <c r="AN259">
        <v>-4.6500000000000004</v>
      </c>
      <c r="AO259" t="s">
        <v>3179</v>
      </c>
      <c r="AP259">
        <v>0.12424653987392199</v>
      </c>
      <c r="AQ259">
        <f>(Table2[[#This Row],[Sharpe Ratio]]-AVERAGE(Table2[Sharpe Ratio]))/_xlfn.STDEV.P(Table2[Sharpe Ratio])</f>
        <v>0.75260337177080217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263</v>
      </c>
      <c r="AT259">
        <f>_xlfn.RANK.AVG(Table2[[#This Row],[6M Return vs Nifty Z-Score]],Table2[6M Return vs Nifty Z-Score])</f>
        <v>440</v>
      </c>
      <c r="AU259">
        <f>_xlfn.RANK.AVG(Table2[[#This Row],[Sharpe Ratio Z-Score]],Table2[Sharpe Ratio Z-Score])</f>
        <v>156</v>
      </c>
      <c r="AV259">
        <f>(Table2[[#This Row],[Rank 1Y]]+Table2[[#This Row],[Rank 6M]]+Table2[[#This Row],[Rank Sharpe]])/3</f>
        <v>286.33333333333331</v>
      </c>
    </row>
    <row r="260" spans="1:48" x14ac:dyDescent="0.3">
      <c r="A260" t="s">
        <v>1286</v>
      </c>
      <c r="B260" t="s">
        <v>1287</v>
      </c>
      <c r="C260" t="s">
        <v>3144</v>
      </c>
      <c r="D260" t="s">
        <v>86</v>
      </c>
      <c r="E260">
        <v>8981.2174786399992</v>
      </c>
      <c r="F260">
        <v>1188.8</v>
      </c>
      <c r="G260">
        <v>38.322653174969901</v>
      </c>
      <c r="H260">
        <f>(Table2[[#This Row],[1Y Return vs Nifty]]-AVERAGE(Table2[1Y Return vs Nifty]))/_xlfn.STDEV.P(Table2[1Y Return vs Nifty])</f>
        <v>0.3253891291061351</v>
      </c>
      <c r="I260">
        <v>-13.6899560740766</v>
      </c>
      <c r="J260">
        <f>(Table2[[#This Row],[1M Return vs Nifty]]-AVERAGE(Table2[1M Return vs Nifty]))/_xlfn.STDEV.P(Table2[1M Return vs Nifty])</f>
        <v>-1.4024048769943536</v>
      </c>
      <c r="K260">
        <v>26.347411041952299</v>
      </c>
      <c r="L260">
        <f>(Table2[[#This Row],[6M Return vs Nifty]]-AVERAGE(Table2[6M Return vs Nifty]))/_xlfn.STDEV.P(Table2[6M Return vs Nifty])</f>
        <v>0.69791967719758674</v>
      </c>
      <c r="M260">
        <v>6.7590979489793597</v>
      </c>
      <c r="N260">
        <f>(Table2[[#This Row],[1W Return vs Nifty]]-AVERAGE(Table2[1W Return vs Nifty]))/_xlfn.STDEV.P(Table2[1W Return vs Nifty])</f>
        <v>0.8169127925485018</v>
      </c>
      <c r="O260">
        <v>1260.5</v>
      </c>
      <c r="P260">
        <v>1255.99389055354</v>
      </c>
      <c r="Q260">
        <v>1017.75680431721</v>
      </c>
      <c r="R260">
        <v>29.2738766434219</v>
      </c>
      <c r="S260" s="1">
        <f>(Table2[[#This Row],[Close Price]]-Table2[[#This Row],[20D EMA]])/Table2[[#This Row],[20D EMA]]</f>
        <v>-5.6882189607298725E-2</v>
      </c>
      <c r="T260" s="1">
        <f>(Table2[[#This Row],[Close Price]]-Table2[[#This Row],[50D EMA]])/Table2[[#This Row],[50D EMA]]</f>
        <v>-5.3498580732686908E-2</v>
      </c>
      <c r="U260" s="1">
        <f>(Table2[[#This Row],[Close Price]]-Table2[[#This Row],[200D EMA]])/Table2[[#This Row],[200D EMA]]</f>
        <v>0.16805900482044817</v>
      </c>
      <c r="V260">
        <v>1.55580821708172</v>
      </c>
      <c r="W260">
        <v>1145.3499999999999</v>
      </c>
      <c r="X260">
        <v>1195.2</v>
      </c>
      <c r="Y260">
        <v>1145.3499999999999</v>
      </c>
      <c r="Z260">
        <v>1231</v>
      </c>
      <c r="AA260">
        <v>1145.3499999999999</v>
      </c>
      <c r="AB260">
        <v>1247.7</v>
      </c>
      <c r="AC260" s="1">
        <f>(Table2[[#This Row],[Close Price]]/Table2[[#This Row],[Day Low]])-1</f>
        <v>3.7936002095429355E-2</v>
      </c>
      <c r="AD260" s="1">
        <f>(Table2[[#This Row],[Day High]]/Table2[[#This Row],[Close Price]])-1</f>
        <v>5.3835800807537915E-3</v>
      </c>
      <c r="AE260" s="1">
        <f>(Table2[[#This Row],[Close Price]]/Table2[[#This Row],[Current Week Low]])-1</f>
        <v>3.7936002095429355E-2</v>
      </c>
      <c r="AF260" s="1">
        <f>(Table2[[#This Row],[Current Week High]]/Table2[[#This Row],[Close Price]])-1</f>
        <v>3.5497981157469827E-2</v>
      </c>
      <c r="AG260" s="1">
        <f>(Table2[[#This Row],[Close Price]]/Table2[[#This Row],[Current Month Low]])-1</f>
        <v>3.7936002095429355E-2</v>
      </c>
      <c r="AH260" s="1">
        <f>(Table2[[#This Row],[Current Month High]]/Table2[[#This Row],[Close Price]])-1</f>
        <v>4.9545760430686592E-2</v>
      </c>
      <c r="AI260">
        <v>29.878869448183</v>
      </c>
      <c r="AJ260">
        <v>88.101265822784796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0.06</v>
      </c>
      <c r="AM260" t="s">
        <v>3180</v>
      </c>
      <c r="AN260">
        <v>-16.32</v>
      </c>
      <c r="AO260" t="s">
        <v>3179</v>
      </c>
      <c r="AQ260">
        <f>(Table2[[#This Row],[Sharpe Ratio]]-AVERAGE(Table2[Sharpe Ratio]))/_xlfn.STDEV.P(Table2[Sharpe Ratio])</f>
        <v>-0.73432109200939777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-0.29650437015152775</v>
      </c>
      <c r="AS260">
        <f>_xlfn.RANK.AVG(Table2[[#This Row],[1Y Return vs Nifty Z-Score]],Table2[1Y Return vs Nifty Z-Score])</f>
        <v>207</v>
      </c>
      <c r="AT260">
        <f>_xlfn.RANK.AVG(Table2[[#This Row],[6M Return vs Nifty Z-Score]],Table2[6M Return vs Nifty Z-Score])</f>
        <v>119</v>
      </c>
      <c r="AU260">
        <f>_xlfn.RANK.AVG(Table2[[#This Row],[Sharpe Ratio Z-Score]],Table2[Sharpe Ratio Z-Score])</f>
        <v>537.5</v>
      </c>
      <c r="AV260">
        <f>(Table2[[#This Row],[Rank 1Y]]+Table2[[#This Row],[Rank 6M]]+Table2[[#This Row],[Rank Sharpe]])/3</f>
        <v>287.83333333333331</v>
      </c>
    </row>
    <row r="261" spans="1:48" x14ac:dyDescent="0.3">
      <c r="A261" t="s">
        <v>693</v>
      </c>
      <c r="B261" t="s">
        <v>694</v>
      </c>
      <c r="C261" t="s">
        <v>3145</v>
      </c>
      <c r="D261" t="s">
        <v>472</v>
      </c>
      <c r="E261">
        <v>25735.679639999998</v>
      </c>
      <c r="F261">
        <v>3671.7</v>
      </c>
      <c r="G261">
        <v>1.0173959771965899</v>
      </c>
      <c r="H261">
        <f>(Table2[[#This Row],[1Y Return vs Nifty]]-AVERAGE(Table2[1Y Return vs Nifty]))/_xlfn.STDEV.P(Table2[1Y Return vs Nifty])</f>
        <v>-0.34587425415780493</v>
      </c>
      <c r="I261">
        <v>5.2711904412147801</v>
      </c>
      <c r="J261">
        <f>(Table2[[#This Row],[1M Return vs Nifty]]-AVERAGE(Table2[1M Return vs Nifty]))/_xlfn.STDEV.P(Table2[1M Return vs Nifty])</f>
        <v>0.69853202853085083</v>
      </c>
      <c r="K261">
        <v>11.0776434055301</v>
      </c>
      <c r="L261">
        <f>(Table2[[#This Row],[6M Return vs Nifty]]-AVERAGE(Table2[6M Return vs Nifty]))/_xlfn.STDEV.P(Table2[6M Return vs Nifty])</f>
        <v>0.17592395745702286</v>
      </c>
      <c r="M261">
        <v>6.2335627884150497</v>
      </c>
      <c r="N261">
        <f>(Table2[[#This Row],[1W Return vs Nifty]]-AVERAGE(Table2[1W Return vs Nifty]))/_xlfn.STDEV.P(Table2[1W Return vs Nifty])</f>
        <v>0.69529552617717427</v>
      </c>
      <c r="O261">
        <v>3612.19</v>
      </c>
      <c r="P261">
        <v>3612.4277604804001</v>
      </c>
      <c r="Q261">
        <v>3391.6460971753399</v>
      </c>
      <c r="R261">
        <v>60.425942326990601</v>
      </c>
      <c r="S261" s="1">
        <f>(Table2[[#This Row],[Close Price]]-Table2[[#This Row],[20D EMA]])/Table2[[#This Row],[20D EMA]]</f>
        <v>1.6474770153286446E-2</v>
      </c>
      <c r="T261" s="1">
        <f>(Table2[[#This Row],[Close Price]]-Table2[[#This Row],[50D EMA]])/Table2[[#This Row],[50D EMA]]</f>
        <v>1.6407868461213834E-2</v>
      </c>
      <c r="U261" s="1">
        <f>(Table2[[#This Row],[Close Price]]-Table2[[#This Row],[200D EMA]])/Table2[[#This Row],[200D EMA]]</f>
        <v>8.257167605367105E-2</v>
      </c>
      <c r="V261">
        <v>0.45474370825350702</v>
      </c>
      <c r="W261">
        <v>3647.75</v>
      </c>
      <c r="X261">
        <v>3750</v>
      </c>
      <c r="Y261">
        <v>3608.45</v>
      </c>
      <c r="Z261">
        <v>3750</v>
      </c>
      <c r="AA261">
        <v>3608.45</v>
      </c>
      <c r="AB261">
        <v>3750</v>
      </c>
      <c r="AC261" s="1">
        <f>(Table2[[#This Row],[Close Price]]/Table2[[#This Row],[Day Low]])-1</f>
        <v>6.5656911794942374E-3</v>
      </c>
      <c r="AD261" s="1">
        <f>(Table2[[#This Row],[Day High]]/Table2[[#This Row],[Close Price]])-1</f>
        <v>2.1325271672522295E-2</v>
      </c>
      <c r="AE261" s="1">
        <f>(Table2[[#This Row],[Close Price]]/Table2[[#This Row],[Current Week Low]])-1</f>
        <v>1.7528301625351572E-2</v>
      </c>
      <c r="AF261" s="1">
        <f>(Table2[[#This Row],[Current Week High]]/Table2[[#This Row],[Close Price]])-1</f>
        <v>2.1325271672522295E-2</v>
      </c>
      <c r="AG261" s="1">
        <f>(Table2[[#This Row],[Close Price]]/Table2[[#This Row],[Current Month Low]])-1</f>
        <v>1.7528301625351572E-2</v>
      </c>
      <c r="AH261" s="1">
        <f>(Table2[[#This Row],[Current Month High]]/Table2[[#This Row],[Close Price]])-1</f>
        <v>2.1325271672522295E-2</v>
      </c>
      <c r="AI261">
        <v>8.3558024893101308</v>
      </c>
      <c r="AJ261">
        <v>42.231260894828502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0.01</v>
      </c>
      <c r="AM261" t="s">
        <v>3180</v>
      </c>
      <c r="AN261">
        <v>0.66</v>
      </c>
      <c r="AO261" t="s">
        <v>3180</v>
      </c>
      <c r="AP261">
        <v>0.115032214300122</v>
      </c>
      <c r="AQ261">
        <f>(Table2[[#This Row],[Sharpe Ratio]]-AVERAGE(Table2[Sharpe Ratio]))/_xlfn.STDEV.P(Table2[Sharpe Ratio])</f>
        <v>0.64233063398010237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430</v>
      </c>
      <c r="AT261">
        <f>_xlfn.RANK.AVG(Table2[[#This Row],[6M Return vs Nifty Z-Score]],Table2[6M Return vs Nifty Z-Score])</f>
        <v>251</v>
      </c>
      <c r="AU261">
        <f>_xlfn.RANK.AVG(Table2[[#This Row],[Sharpe Ratio Z-Score]],Table2[Sharpe Ratio Z-Score])</f>
        <v>183</v>
      </c>
      <c r="AV261">
        <f>(Table2[[#This Row],[Rank 1Y]]+Table2[[#This Row],[Rank 6M]]+Table2[[#This Row],[Rank Sharpe]])/3</f>
        <v>288</v>
      </c>
    </row>
    <row r="262" spans="1:48" x14ac:dyDescent="0.3">
      <c r="A262" t="s">
        <v>852</v>
      </c>
      <c r="B262" t="s">
        <v>853</v>
      </c>
      <c r="C262" t="s">
        <v>3145</v>
      </c>
      <c r="D262" t="s">
        <v>556</v>
      </c>
      <c r="E262">
        <v>18460.543638225001</v>
      </c>
      <c r="F262">
        <v>1207.05</v>
      </c>
      <c r="G262">
        <v>7.5243992458873397</v>
      </c>
      <c r="H262">
        <f>(Table2[[#This Row],[1Y Return vs Nifty]]-AVERAGE(Table2[1Y Return vs Nifty]))/_xlfn.STDEV.P(Table2[1Y Return vs Nifty])</f>
        <v>-0.22878853066595395</v>
      </c>
      <c r="I262">
        <v>-9.4458267396287692</v>
      </c>
      <c r="J262">
        <f>(Table2[[#This Row],[1M Return vs Nifty]]-AVERAGE(Table2[1M Return vs Nifty]))/_xlfn.STDEV.P(Table2[1M Return vs Nifty])</f>
        <v>-0.93214597448692005</v>
      </c>
      <c r="K262">
        <v>9.2205796673721903</v>
      </c>
      <c r="L262">
        <f>(Table2[[#This Row],[6M Return vs Nifty]]-AVERAGE(Table2[6M Return vs Nifty]))/_xlfn.STDEV.P(Table2[6M Return vs Nifty])</f>
        <v>0.11244039007832685</v>
      </c>
      <c r="M262">
        <v>0.58852037801912305</v>
      </c>
      <c r="N262">
        <f>(Table2[[#This Row],[1W Return vs Nifty]]-AVERAGE(Table2[1W Return vs Nifty]))/_xlfn.STDEV.P(Table2[1W Return vs Nifty])</f>
        <v>-0.61105784086562032</v>
      </c>
      <c r="O262">
        <v>1264.4100000000001</v>
      </c>
      <c r="P262">
        <v>1335.02978244407</v>
      </c>
      <c r="Q262">
        <v>1280.39328427278</v>
      </c>
      <c r="R262">
        <v>37.728996344084798</v>
      </c>
      <c r="S262" s="1">
        <f>(Table2[[#This Row],[Close Price]]-Table2[[#This Row],[20D EMA]])/Table2[[#This Row],[20D EMA]]</f>
        <v>-4.5365031912117208E-2</v>
      </c>
      <c r="T262" s="1">
        <f>(Table2[[#This Row],[Close Price]]-Table2[[#This Row],[50D EMA]])/Table2[[#This Row],[50D EMA]]</f>
        <v>-9.5862866976476321E-2</v>
      </c>
      <c r="U262" s="1">
        <f>(Table2[[#This Row],[Close Price]]-Table2[[#This Row],[200D EMA]])/Table2[[#This Row],[200D EMA]]</f>
        <v>-5.728184080131013E-2</v>
      </c>
      <c r="V262">
        <v>0.67334781424597301</v>
      </c>
      <c r="W262">
        <v>1195.55</v>
      </c>
      <c r="X262">
        <v>1235.95</v>
      </c>
      <c r="Y262">
        <v>1195.55</v>
      </c>
      <c r="Z262">
        <v>1264.9000000000001</v>
      </c>
      <c r="AA262">
        <v>1195.55</v>
      </c>
      <c r="AB262">
        <v>1264.9000000000001</v>
      </c>
      <c r="AC262" s="1">
        <f>(Table2[[#This Row],[Close Price]]/Table2[[#This Row],[Day Low]])-1</f>
        <v>9.6190038057797356E-3</v>
      </c>
      <c r="AD262" s="1">
        <f>(Table2[[#This Row],[Day High]]/Table2[[#This Row],[Close Price]])-1</f>
        <v>2.3942670146224421E-2</v>
      </c>
      <c r="AE262" s="1">
        <f>(Table2[[#This Row],[Close Price]]/Table2[[#This Row],[Current Week Low]])-1</f>
        <v>9.6190038057797356E-3</v>
      </c>
      <c r="AF262" s="1">
        <f>(Table2[[#This Row],[Current Week High]]/Table2[[#This Row],[Close Price]])-1</f>
        <v>4.7926763597199828E-2</v>
      </c>
      <c r="AG262" s="1">
        <f>(Table2[[#This Row],[Close Price]]/Table2[[#This Row],[Current Month Low]])-1</f>
        <v>9.6190038057797356E-3</v>
      </c>
      <c r="AH262" s="1">
        <f>(Table2[[#This Row],[Current Month High]]/Table2[[#This Row],[Close Price]])-1</f>
        <v>4.7926763597199828E-2</v>
      </c>
      <c r="AI262">
        <v>40.839236154260298</v>
      </c>
      <c r="AJ262">
        <v>45.209022556390899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-0.14000000000000001</v>
      </c>
      <c r="AM262" t="s">
        <v>3179</v>
      </c>
      <c r="AN262">
        <v>-8.82</v>
      </c>
      <c r="AO262" t="s">
        <v>3179</v>
      </c>
      <c r="AP262">
        <v>0.105485321319898</v>
      </c>
      <c r="AQ262">
        <f>(Table2[[#This Row],[Sharpe Ratio]]-AVERAGE(Table2[Sharpe Ratio]))/_xlfn.STDEV.P(Table2[Sharpe Ratio])</f>
        <v>0.52807788505211384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375</v>
      </c>
      <c r="AT262">
        <f>_xlfn.RANK.AVG(Table2[[#This Row],[6M Return vs Nifty Z-Score]],Table2[6M Return vs Nifty Z-Score])</f>
        <v>274</v>
      </c>
      <c r="AU262">
        <f>_xlfn.RANK.AVG(Table2[[#This Row],[Sharpe Ratio Z-Score]],Table2[Sharpe Ratio Z-Score])</f>
        <v>216</v>
      </c>
      <c r="AV262">
        <f>(Table2[[#This Row],[Rank 1Y]]+Table2[[#This Row],[Rank 6M]]+Table2[[#This Row],[Rank Sharpe]])/3</f>
        <v>288.33333333333331</v>
      </c>
    </row>
    <row r="263" spans="1:48" x14ac:dyDescent="0.3">
      <c r="A263" t="s">
        <v>938</v>
      </c>
      <c r="B263" t="s">
        <v>939</v>
      </c>
      <c r="C263" t="s">
        <v>3138</v>
      </c>
      <c r="D263" t="s">
        <v>247</v>
      </c>
      <c r="E263">
        <v>15732.943600000001</v>
      </c>
      <c r="F263">
        <v>1549.25</v>
      </c>
      <c r="G263">
        <v>25.1918484433623</v>
      </c>
      <c r="H263">
        <f>(Table2[[#This Row],[1Y Return vs Nifty]]-AVERAGE(Table2[1Y Return vs Nifty]))/_xlfn.STDEV.P(Table2[1Y Return vs Nifty])</f>
        <v>8.9116038630212141E-2</v>
      </c>
      <c r="I263">
        <v>21.5934243831563</v>
      </c>
      <c r="J263">
        <f>(Table2[[#This Row],[1M Return vs Nifty]]-AVERAGE(Table2[1M Return vs Nifty]))/_xlfn.STDEV.P(Table2[1M Return vs Nifty])</f>
        <v>2.5070715934556835</v>
      </c>
      <c r="K263">
        <v>-9.1335938190068298</v>
      </c>
      <c r="L263">
        <f>(Table2[[#This Row],[6M Return vs Nifty]]-AVERAGE(Table2[6M Return vs Nifty]))/_xlfn.STDEV.P(Table2[6M Return vs Nifty])</f>
        <v>-0.51499548369443426</v>
      </c>
      <c r="M263">
        <v>8.8850796564615599</v>
      </c>
      <c r="N263">
        <f>(Table2[[#This Row],[1W Return vs Nifty]]-AVERAGE(Table2[1W Return vs Nifty]))/_xlfn.STDEV.P(Table2[1W Return vs Nifty])</f>
        <v>1.3088990629662598</v>
      </c>
      <c r="O263">
        <v>1472.95</v>
      </c>
      <c r="P263">
        <v>1399.1831858359701</v>
      </c>
      <c r="Q263">
        <v>1278.53133531411</v>
      </c>
      <c r="R263">
        <v>57.366338332699101</v>
      </c>
      <c r="S263" s="1">
        <f>(Table2[[#This Row],[Close Price]]-Table2[[#This Row],[20D EMA]])/Table2[[#This Row],[20D EMA]]</f>
        <v>5.1800807902508537E-2</v>
      </c>
      <c r="T263" s="1">
        <f>(Table2[[#This Row],[Close Price]]-Table2[[#This Row],[50D EMA]])/Table2[[#This Row],[50D EMA]]</f>
        <v>0.10725315718711233</v>
      </c>
      <c r="U263" s="1">
        <f>(Table2[[#This Row],[Close Price]]-Table2[[#This Row],[200D EMA]])/Table2[[#This Row],[200D EMA]]</f>
        <v>0.21174190824144307</v>
      </c>
      <c r="V263">
        <v>2.0830453507520499</v>
      </c>
      <c r="W263">
        <v>1540</v>
      </c>
      <c r="X263">
        <v>1616.4</v>
      </c>
      <c r="Y263">
        <v>1540</v>
      </c>
      <c r="Z263">
        <v>1688.8</v>
      </c>
      <c r="AA263">
        <v>1536.6</v>
      </c>
      <c r="AB263">
        <v>1688.8</v>
      </c>
      <c r="AC263" s="1">
        <f>(Table2[[#This Row],[Close Price]]/Table2[[#This Row],[Day Low]])-1</f>
        <v>6.0064935064934044E-3</v>
      </c>
      <c r="AD263" s="1">
        <f>(Table2[[#This Row],[Day High]]/Table2[[#This Row],[Close Price]])-1</f>
        <v>4.33435533322577E-2</v>
      </c>
      <c r="AE263" s="1">
        <f>(Table2[[#This Row],[Close Price]]/Table2[[#This Row],[Current Week Low]])-1</f>
        <v>6.0064935064934044E-3</v>
      </c>
      <c r="AF263" s="1">
        <f>(Table2[[#This Row],[Current Week High]]/Table2[[#This Row],[Close Price]])-1</f>
        <v>9.0075843149911128E-2</v>
      </c>
      <c r="AG263" s="1">
        <f>(Table2[[#This Row],[Close Price]]/Table2[[#This Row],[Current Month Low]])-1</f>
        <v>8.2324612781465856E-3</v>
      </c>
      <c r="AH263" s="1">
        <f>(Table2[[#This Row],[Current Month High]]/Table2[[#This Row],[Close Price]])-1</f>
        <v>9.0075843149911128E-2</v>
      </c>
      <c r="AI263">
        <v>9.0075843149911101</v>
      </c>
      <c r="AJ263">
        <v>56.024976081373602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0.26</v>
      </c>
      <c r="AM263" t="s">
        <v>3180</v>
      </c>
      <c r="AN263">
        <v>8.24</v>
      </c>
      <c r="AO263" t="s">
        <v>3180</v>
      </c>
      <c r="AP263">
        <v>0.153016843146104</v>
      </c>
      <c r="AQ263">
        <f>(Table2[[#This Row],[Sharpe Ratio]]-AVERAGE(Table2[Sharpe Ratio]))/_xlfn.STDEV.P(Table2[Sharpe Ratio])</f>
        <v>1.0969129019129924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4.4870041132707135</v>
      </c>
      <c r="AS263">
        <f>_xlfn.RANK.AVG(Table2[[#This Row],[1Y Return vs Nifty Z-Score]],Table2[1Y Return vs Nifty Z-Score])</f>
        <v>269</v>
      </c>
      <c r="AT263">
        <f>_xlfn.RANK.AVG(Table2[[#This Row],[6M Return vs Nifty Z-Score]],Table2[6M Return vs Nifty Z-Score])</f>
        <v>499</v>
      </c>
      <c r="AU263">
        <f>_xlfn.RANK.AVG(Table2[[#This Row],[Sharpe Ratio Z-Score]],Table2[Sharpe Ratio Z-Score])</f>
        <v>97</v>
      </c>
      <c r="AV263">
        <f>(Table2[[#This Row],[Rank 1Y]]+Table2[[#This Row],[Rank 6M]]+Table2[[#This Row],[Rank Sharpe]])/3</f>
        <v>288.33333333333331</v>
      </c>
    </row>
    <row r="264" spans="1:48" x14ac:dyDescent="0.3">
      <c r="A264" t="s">
        <v>1060</v>
      </c>
      <c r="B264" t="s">
        <v>1061</v>
      </c>
      <c r="C264" t="s">
        <v>3144</v>
      </c>
      <c r="D264" t="s">
        <v>114</v>
      </c>
      <c r="E264">
        <v>12675.1872585</v>
      </c>
      <c r="F264">
        <v>917.15</v>
      </c>
      <c r="G264">
        <v>49.721673774398198</v>
      </c>
      <c r="H264">
        <f>(Table2[[#This Row],[1Y Return vs Nifty]]-AVERAGE(Table2[1Y Return vs Nifty]))/_xlfn.STDEV.P(Table2[1Y Return vs Nifty])</f>
        <v>0.53050084011517507</v>
      </c>
      <c r="I264">
        <v>17.4801913204066</v>
      </c>
      <c r="J264">
        <f>(Table2[[#This Row],[1M Return vs Nifty]]-AVERAGE(Table2[1M Return vs Nifty]))/_xlfn.STDEV.P(Table2[1M Return vs Nifty])</f>
        <v>2.0513162869087833</v>
      </c>
      <c r="K264">
        <v>19.837683897878598</v>
      </c>
      <c r="L264">
        <f>(Table2[[#This Row],[6M Return vs Nifty]]-AVERAGE(Table2[6M Return vs Nifty]))/_xlfn.STDEV.P(Table2[6M Return vs Nifty])</f>
        <v>0.47538520340636536</v>
      </c>
      <c r="M264">
        <v>4.0412152394859202</v>
      </c>
      <c r="N264">
        <f>(Table2[[#This Row],[1W Return vs Nifty]]-AVERAGE(Table2[1W Return vs Nifty]))/_xlfn.STDEV.P(Table2[1W Return vs Nifty])</f>
        <v>0.18795113546059239</v>
      </c>
      <c r="O264">
        <v>890.6</v>
      </c>
      <c r="P264">
        <v>828.19579072375905</v>
      </c>
      <c r="Q264">
        <v>704.33796761203303</v>
      </c>
      <c r="R264">
        <v>53.114777560278498</v>
      </c>
      <c r="S264" s="1">
        <f>(Table2[[#This Row],[Close Price]]-Table2[[#This Row],[20D EMA]])/Table2[[#This Row],[20D EMA]]</f>
        <v>2.9811363125982433E-2</v>
      </c>
      <c r="T264" s="1">
        <f>(Table2[[#This Row],[Close Price]]-Table2[[#This Row],[50D EMA]])/Table2[[#This Row],[50D EMA]]</f>
        <v>0.10740722214792227</v>
      </c>
      <c r="U264" s="1">
        <f>(Table2[[#This Row],[Close Price]]-Table2[[#This Row],[200D EMA]])/Table2[[#This Row],[200D EMA]]</f>
        <v>0.30214476880960811</v>
      </c>
      <c r="V264">
        <v>0.88950917335160495</v>
      </c>
      <c r="W264">
        <v>910.25</v>
      </c>
      <c r="X264">
        <v>931.75</v>
      </c>
      <c r="Y264">
        <v>910.25</v>
      </c>
      <c r="Z264">
        <v>959.8</v>
      </c>
      <c r="AA264">
        <v>910.25</v>
      </c>
      <c r="AB264">
        <v>974.65</v>
      </c>
      <c r="AC264" s="1">
        <f>(Table2[[#This Row],[Close Price]]/Table2[[#This Row],[Day Low]])-1</f>
        <v>7.5803350727821073E-3</v>
      </c>
      <c r="AD264" s="1">
        <f>(Table2[[#This Row],[Day High]]/Table2[[#This Row],[Close Price]])-1</f>
        <v>1.5918879136455288E-2</v>
      </c>
      <c r="AE264" s="1">
        <f>(Table2[[#This Row],[Close Price]]/Table2[[#This Row],[Current Week Low]])-1</f>
        <v>7.5803350727821073E-3</v>
      </c>
      <c r="AF264" s="1">
        <f>(Table2[[#This Row],[Current Week High]]/Table2[[#This Row],[Close Price]])-1</f>
        <v>4.6502753093823124E-2</v>
      </c>
      <c r="AG264" s="1">
        <f>(Table2[[#This Row],[Close Price]]/Table2[[#This Row],[Current Month Low]])-1</f>
        <v>7.5803350727821073E-3</v>
      </c>
      <c r="AH264" s="1">
        <f>(Table2[[#This Row],[Current Month High]]/Table2[[#This Row],[Close Price]])-1</f>
        <v>6.2694215777135742E-2</v>
      </c>
      <c r="AI264">
        <v>6.8527503679877801</v>
      </c>
      <c r="AJ264">
        <v>109.850131563894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0.42</v>
      </c>
      <c r="AM264" t="s">
        <v>3180</v>
      </c>
      <c r="AN264">
        <v>-3.08</v>
      </c>
      <c r="AO264" t="s">
        <v>3179</v>
      </c>
      <c r="AQ264">
        <f>(Table2[[#This Row],[Sharpe Ratio]]-AVERAGE(Table2[Sharpe Ratio]))/_xlfn.STDEV.P(Table2[Sharpe Ratio])</f>
        <v>-0.73432109200939777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2.5108323738815184</v>
      </c>
      <c r="AS264">
        <f>_xlfn.RANK.AVG(Table2[[#This Row],[1Y Return vs Nifty Z-Score]],Table2[1Y Return vs Nifty Z-Score])</f>
        <v>163</v>
      </c>
      <c r="AT264">
        <f>_xlfn.RANK.AVG(Table2[[#This Row],[6M Return vs Nifty Z-Score]],Table2[6M Return vs Nifty Z-Score])</f>
        <v>171</v>
      </c>
      <c r="AU264">
        <f>_xlfn.RANK.AVG(Table2[[#This Row],[Sharpe Ratio Z-Score]],Table2[Sharpe Ratio Z-Score])</f>
        <v>537.5</v>
      </c>
      <c r="AV264">
        <f>(Table2[[#This Row],[Rank 1Y]]+Table2[[#This Row],[Rank 6M]]+Table2[[#This Row],[Rank Sharpe]])/3</f>
        <v>290.5</v>
      </c>
    </row>
    <row r="265" spans="1:48" x14ac:dyDescent="0.3">
      <c r="A265" t="s">
        <v>833</v>
      </c>
      <c r="B265" t="s">
        <v>834</v>
      </c>
      <c r="C265" t="s">
        <v>3146</v>
      </c>
      <c r="D265" t="s">
        <v>271</v>
      </c>
      <c r="E265">
        <v>18805.160816945001</v>
      </c>
      <c r="F265">
        <v>861.65</v>
      </c>
      <c r="G265">
        <v>22.126842203540601</v>
      </c>
      <c r="H265">
        <f>(Table2[[#This Row],[1Y Return vs Nifty]]-AVERAGE(Table2[1Y Return vs Nifty]))/_xlfn.STDEV.P(Table2[1Y Return vs Nifty])</f>
        <v>3.3964925548203823E-2</v>
      </c>
      <c r="I265">
        <v>3.9938890417984898</v>
      </c>
      <c r="J265">
        <f>(Table2[[#This Row],[1M Return vs Nifty]]-AVERAGE(Table2[1M Return vs Nifty]))/_xlfn.STDEV.P(Table2[1M Return vs Nifty])</f>
        <v>0.55700421282896184</v>
      </c>
      <c r="K265">
        <v>-7.8520080932615599</v>
      </c>
      <c r="L265">
        <f>(Table2[[#This Row],[6M Return vs Nifty]]-AVERAGE(Table2[6M Return vs Nifty]))/_xlfn.STDEV.P(Table2[6M Return vs Nifty])</f>
        <v>-0.47118458366973798</v>
      </c>
      <c r="M265">
        <v>4.0300631304785899</v>
      </c>
      <c r="N265">
        <f>(Table2[[#This Row],[1W Return vs Nifty]]-AVERAGE(Table2[1W Return vs Nifty]))/_xlfn.STDEV.P(Table2[1W Return vs Nifty])</f>
        <v>0.18537035854303996</v>
      </c>
      <c r="O265">
        <v>862.59</v>
      </c>
      <c r="P265">
        <v>858.98410755335897</v>
      </c>
      <c r="Q265">
        <v>797.81797923155102</v>
      </c>
      <c r="R265">
        <v>50.082790089979802</v>
      </c>
      <c r="S265" s="1">
        <f>(Table2[[#This Row],[Close Price]]-Table2[[#This Row],[20D EMA]])/Table2[[#This Row],[20D EMA]]</f>
        <v>-1.0897413603218847E-3</v>
      </c>
      <c r="T265" s="1">
        <f>(Table2[[#This Row],[Close Price]]-Table2[[#This Row],[50D EMA]])/Table2[[#This Row],[50D EMA]]</f>
        <v>3.1035410587912514E-3</v>
      </c>
      <c r="U265" s="1">
        <f>(Table2[[#This Row],[Close Price]]-Table2[[#This Row],[200D EMA]])/Table2[[#This Row],[200D EMA]]</f>
        <v>8.0008250540970785E-2</v>
      </c>
      <c r="V265">
        <v>2.0249120179578499</v>
      </c>
      <c r="W265">
        <v>848.1</v>
      </c>
      <c r="X265">
        <v>879</v>
      </c>
      <c r="Y265">
        <v>848.1</v>
      </c>
      <c r="Z265">
        <v>899.2</v>
      </c>
      <c r="AA265">
        <v>848.1</v>
      </c>
      <c r="AB265">
        <v>907.85</v>
      </c>
      <c r="AC265" s="1">
        <f>(Table2[[#This Row],[Close Price]]/Table2[[#This Row],[Day Low]])-1</f>
        <v>1.5976889517745452E-2</v>
      </c>
      <c r="AD265" s="1">
        <f>(Table2[[#This Row],[Day High]]/Table2[[#This Row],[Close Price]])-1</f>
        <v>2.0135785991992172E-2</v>
      </c>
      <c r="AE265" s="1">
        <f>(Table2[[#This Row],[Close Price]]/Table2[[#This Row],[Current Week Low]])-1</f>
        <v>1.5976889517745452E-2</v>
      </c>
      <c r="AF265" s="1">
        <f>(Table2[[#This Row],[Current Week High]]/Table2[[#This Row],[Close Price]])-1</f>
        <v>4.3579179481227914E-2</v>
      </c>
      <c r="AG265" s="1">
        <f>(Table2[[#This Row],[Close Price]]/Table2[[#This Row],[Current Month Low]])-1</f>
        <v>1.5976889517745452E-2</v>
      </c>
      <c r="AH265" s="1">
        <f>(Table2[[#This Row],[Current Month High]]/Table2[[#This Row],[Close Price]])-1</f>
        <v>5.3618058376371014E-2</v>
      </c>
      <c r="AI265">
        <v>11.1820344687518</v>
      </c>
      <c r="AJ265">
        <v>53.578112467694503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0.09</v>
      </c>
      <c r="AM265" t="s">
        <v>3180</v>
      </c>
      <c r="AN265">
        <v>-1.33</v>
      </c>
      <c r="AO265" t="s">
        <v>3179</v>
      </c>
      <c r="AP265">
        <v>0.15278782636939001</v>
      </c>
      <c r="AQ265">
        <f>(Table2[[#This Row],[Sharpe Ratio]]-AVERAGE(Table2[Sharpe Ratio]))/_xlfn.STDEV.P(Table2[Sharpe Ratio])</f>
        <v>1.0941721362686718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1.3993270495191394</v>
      </c>
      <c r="AS265">
        <f>_xlfn.RANK.AVG(Table2[[#This Row],[1Y Return vs Nifty Z-Score]],Table2[1Y Return vs Nifty Z-Score])</f>
        <v>292</v>
      </c>
      <c r="AT265">
        <f>_xlfn.RANK.AVG(Table2[[#This Row],[6M Return vs Nifty Z-Score]],Table2[6M Return vs Nifty Z-Score])</f>
        <v>482</v>
      </c>
      <c r="AU265">
        <f>_xlfn.RANK.AVG(Table2[[#This Row],[Sharpe Ratio Z-Score]],Table2[Sharpe Ratio Z-Score])</f>
        <v>98</v>
      </c>
      <c r="AV265">
        <f>(Table2[[#This Row],[Rank 1Y]]+Table2[[#This Row],[Rank 6M]]+Table2[[#This Row],[Rank Sharpe]])/3</f>
        <v>290.66666666666669</v>
      </c>
    </row>
    <row r="266" spans="1:48" x14ac:dyDescent="0.3">
      <c r="A266" t="s">
        <v>988</v>
      </c>
      <c r="B266" t="s">
        <v>989</v>
      </c>
      <c r="C266" t="s">
        <v>3148</v>
      </c>
      <c r="D266" t="s">
        <v>475</v>
      </c>
      <c r="E266">
        <v>14396.445143520001</v>
      </c>
      <c r="F266">
        <v>765.6</v>
      </c>
      <c r="G266">
        <v>6.8105432924065097</v>
      </c>
      <c r="H266">
        <f>(Table2[[#This Row],[1Y Return vs Nifty]]-AVERAGE(Table2[1Y Return vs Nifty]))/_xlfn.STDEV.P(Table2[1Y Return vs Nifty])</f>
        <v>-0.24163351280764653</v>
      </c>
      <c r="I266">
        <v>-3.81282435598908</v>
      </c>
      <c r="J266">
        <f>(Table2[[#This Row],[1M Return vs Nifty]]-AVERAGE(Table2[1M Return vs Nifty]))/_xlfn.STDEV.P(Table2[1M Return vs Nifty])</f>
        <v>-0.30799687110037288</v>
      </c>
      <c r="K266">
        <v>3.6297028143540699</v>
      </c>
      <c r="L266">
        <f>(Table2[[#This Row],[6M Return vs Nifty]]-AVERAGE(Table2[6M Return vs Nifty]))/_xlfn.STDEV.P(Table2[6M Return vs Nifty])</f>
        <v>-7.8683263952328386E-2</v>
      </c>
      <c r="M266">
        <v>2.8722037350866398</v>
      </c>
      <c r="N266">
        <f>(Table2[[#This Row],[1W Return vs Nifty]]-AVERAGE(Table2[1W Return vs Nifty]))/_xlfn.STDEV.P(Table2[1W Return vs Nifty])</f>
        <v>-8.25768790094802E-2</v>
      </c>
      <c r="O266">
        <v>776.46</v>
      </c>
      <c r="P266">
        <v>804.07974145983496</v>
      </c>
      <c r="Q266">
        <v>743.71346338428202</v>
      </c>
      <c r="R266">
        <v>47.701465830508198</v>
      </c>
      <c r="S266" s="1">
        <f>(Table2[[#This Row],[Close Price]]-Table2[[#This Row],[20D EMA]])/Table2[[#This Row],[20D EMA]]</f>
        <v>-1.3986554362104955E-2</v>
      </c>
      <c r="T266" s="1">
        <f>(Table2[[#This Row],[Close Price]]-Table2[[#This Row],[50D EMA]])/Table2[[#This Row],[50D EMA]]</f>
        <v>-4.7855628584764019E-2</v>
      </c>
      <c r="U266" s="1">
        <f>(Table2[[#This Row],[Close Price]]-Table2[[#This Row],[200D EMA]])/Table2[[#This Row],[200D EMA]]</f>
        <v>2.9428721803855622E-2</v>
      </c>
      <c r="V266">
        <v>0.618435452836682</v>
      </c>
      <c r="W266">
        <v>751.25</v>
      </c>
      <c r="X266">
        <v>774.9</v>
      </c>
      <c r="Y266">
        <v>746.95</v>
      </c>
      <c r="Z266">
        <v>804.95</v>
      </c>
      <c r="AA266">
        <v>746.95</v>
      </c>
      <c r="AB266">
        <v>804.95</v>
      </c>
      <c r="AC266" s="1">
        <f>(Table2[[#This Row],[Close Price]]/Table2[[#This Row],[Day Low]])-1</f>
        <v>1.9101497504159681E-2</v>
      </c>
      <c r="AD266" s="1">
        <f>(Table2[[#This Row],[Day High]]/Table2[[#This Row],[Close Price]])-1</f>
        <v>1.2147335423197347E-2</v>
      </c>
      <c r="AE266" s="1">
        <f>(Table2[[#This Row],[Close Price]]/Table2[[#This Row],[Current Week Low]])-1</f>
        <v>2.4968204029720775E-2</v>
      </c>
      <c r="AF266" s="1">
        <f>(Table2[[#This Row],[Current Week High]]/Table2[[#This Row],[Close Price]])-1</f>
        <v>5.1397596656217459E-2</v>
      </c>
      <c r="AG266" s="1">
        <f>(Table2[[#This Row],[Close Price]]/Table2[[#This Row],[Current Month Low]])-1</f>
        <v>2.4968204029720775E-2</v>
      </c>
      <c r="AH266" s="1">
        <f>(Table2[[#This Row],[Current Month High]]/Table2[[#This Row],[Close Price]])-1</f>
        <v>5.1397596656217459E-2</v>
      </c>
      <c r="AI266">
        <v>21.0292580982236</v>
      </c>
      <c r="AJ266">
        <v>46.877697841726601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-0.1</v>
      </c>
      <c r="AM266" t="s">
        <v>3179</v>
      </c>
      <c r="AN266">
        <v>-1.88</v>
      </c>
      <c r="AO266" t="s">
        <v>3179</v>
      </c>
      <c r="AP266">
        <v>0.123137653361119</v>
      </c>
      <c r="AQ266">
        <f>(Table2[[#This Row],[Sharpe Ratio]]-AVERAGE(Table2[Sharpe Ratio]))/_xlfn.STDEV.P(Table2[Sharpe Ratio])</f>
        <v>0.7393327367485647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6">
        <f>_xlfn.RANK.AVG(Table2[[#This Row],[1Y Return vs Nifty Z-Score]],Table2[1Y Return vs Nifty Z-Score])</f>
        <v>381</v>
      </c>
      <c r="AT266">
        <f>_xlfn.RANK.AVG(Table2[[#This Row],[6M Return vs Nifty Z-Score]],Table2[6M Return vs Nifty Z-Score])</f>
        <v>342</v>
      </c>
      <c r="AU266">
        <f>_xlfn.RANK.AVG(Table2[[#This Row],[Sharpe Ratio Z-Score]],Table2[Sharpe Ratio Z-Score])</f>
        <v>157</v>
      </c>
      <c r="AV266">
        <f>(Table2[[#This Row],[Rank 1Y]]+Table2[[#This Row],[Rank 6M]]+Table2[[#This Row],[Rank Sharpe]])/3</f>
        <v>293.33333333333331</v>
      </c>
    </row>
    <row r="267" spans="1:48" x14ac:dyDescent="0.3">
      <c r="A267" t="s">
        <v>253</v>
      </c>
      <c r="B267" t="s">
        <v>254</v>
      </c>
      <c r="C267" t="s">
        <v>3145</v>
      </c>
      <c r="D267" t="s">
        <v>242</v>
      </c>
      <c r="E267">
        <v>99748.753350075</v>
      </c>
      <c r="F267">
        <v>6632.55</v>
      </c>
      <c r="G267">
        <v>3.1565465493192399</v>
      </c>
      <c r="H267">
        <f>(Table2[[#This Row],[1Y Return vs Nifty]]-AVERAGE(Table2[1Y Return vs Nifty]))/_xlfn.STDEV.P(Table2[1Y Return vs Nifty])</f>
        <v>-0.30738280393829664</v>
      </c>
      <c r="I267">
        <v>-6.2849976600240502</v>
      </c>
      <c r="J267">
        <f>(Table2[[#This Row],[1M Return vs Nifty]]-AVERAGE(Table2[1M Return vs Nifty]))/_xlfn.STDEV.P(Table2[1M Return vs Nifty])</f>
        <v>-0.58191913245269145</v>
      </c>
      <c r="K267">
        <v>4.6562792222469103</v>
      </c>
      <c r="L267">
        <f>(Table2[[#This Row],[6M Return vs Nifty]]-AVERAGE(Table2[6M Return vs Nifty]))/_xlfn.STDEV.P(Table2[6M Return vs Nifty])</f>
        <v>-4.3589835966657803E-2</v>
      </c>
      <c r="M267">
        <v>3.34905992026198</v>
      </c>
      <c r="N267">
        <f>(Table2[[#This Row],[1W Return vs Nifty]]-AVERAGE(Table2[1W Return vs Nifty]))/_xlfn.STDEV.P(Table2[1W Return vs Nifty])</f>
        <v>2.7775291587462499E-2</v>
      </c>
      <c r="O267">
        <v>6706.71</v>
      </c>
      <c r="P267">
        <v>6775.6804362389303</v>
      </c>
      <c r="Q267">
        <v>6194.6913838670198</v>
      </c>
      <c r="R267">
        <v>49.125646656307602</v>
      </c>
      <c r="S267" s="1">
        <f>(Table2[[#This Row],[Close Price]]-Table2[[#This Row],[20D EMA]])/Table2[[#This Row],[20D EMA]]</f>
        <v>-1.1057582629933284E-2</v>
      </c>
      <c r="T267" s="1">
        <f>(Table2[[#This Row],[Close Price]]-Table2[[#This Row],[50D EMA]])/Table2[[#This Row],[50D EMA]]</f>
        <v>-2.1124142082234839E-2</v>
      </c>
      <c r="U267" s="1">
        <f>(Table2[[#This Row],[Close Price]]-Table2[[#This Row],[200D EMA]])/Table2[[#This Row],[200D EMA]]</f>
        <v>7.0682878129055118E-2</v>
      </c>
      <c r="V267">
        <v>0.80678601837152797</v>
      </c>
      <c r="W267">
        <v>6371.4</v>
      </c>
      <c r="X267">
        <v>6655.45</v>
      </c>
      <c r="Y267">
        <v>6371.4</v>
      </c>
      <c r="Z267">
        <v>6655.45</v>
      </c>
      <c r="AA267">
        <v>6371.4</v>
      </c>
      <c r="AB267">
        <v>6655.45</v>
      </c>
      <c r="AC267" s="1">
        <f>(Table2[[#This Row],[Close Price]]/Table2[[#This Row],[Day Low]])-1</f>
        <v>4.0987851963461885E-2</v>
      </c>
      <c r="AD267" s="1">
        <f>(Table2[[#This Row],[Day High]]/Table2[[#This Row],[Close Price]])-1</f>
        <v>3.4526690337803867E-3</v>
      </c>
      <c r="AE267" s="1">
        <f>(Table2[[#This Row],[Close Price]]/Table2[[#This Row],[Current Week Low]])-1</f>
        <v>4.0987851963461885E-2</v>
      </c>
      <c r="AF267" s="1">
        <f>(Table2[[#This Row],[Current Week High]]/Table2[[#This Row],[Close Price]])-1</f>
        <v>3.4526690337803867E-3</v>
      </c>
      <c r="AG267" s="1">
        <f>(Table2[[#This Row],[Close Price]]/Table2[[#This Row],[Current Month Low]])-1</f>
        <v>4.0987851963461885E-2</v>
      </c>
      <c r="AH267" s="1">
        <f>(Table2[[#This Row],[Current Month High]]/Table2[[#This Row],[Close Price]])-1</f>
        <v>3.4526690337803867E-3</v>
      </c>
      <c r="AI267">
        <v>14.6617816676843</v>
      </c>
      <c r="AJ267">
        <v>74.494869771112803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0.03</v>
      </c>
      <c r="AM267" t="s">
        <v>3180</v>
      </c>
      <c r="AN267">
        <v>-6.85</v>
      </c>
      <c r="AO267" t="s">
        <v>3179</v>
      </c>
      <c r="AP267">
        <v>0.131375460328053</v>
      </c>
      <c r="AQ267">
        <f>(Table2[[#This Row],[Sharpe Ratio]]-AVERAGE(Table2[Sharpe Ratio]))/_xlfn.STDEV.P(Table2[Sharpe Ratio])</f>
        <v>0.83791895669048588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416</v>
      </c>
      <c r="AT267">
        <f>_xlfn.RANK.AVG(Table2[[#This Row],[6M Return vs Nifty Z-Score]],Table2[6M Return vs Nifty Z-Score])</f>
        <v>328</v>
      </c>
      <c r="AU267">
        <f>_xlfn.RANK.AVG(Table2[[#This Row],[Sharpe Ratio Z-Score]],Table2[Sharpe Ratio Z-Score])</f>
        <v>139</v>
      </c>
      <c r="AV267">
        <f>(Table2[[#This Row],[Rank 1Y]]+Table2[[#This Row],[Rank 6M]]+Table2[[#This Row],[Rank Sharpe]])/3</f>
        <v>294.33333333333331</v>
      </c>
    </row>
    <row r="268" spans="1:48" x14ac:dyDescent="0.3">
      <c r="A268" t="s">
        <v>543</v>
      </c>
      <c r="B268" t="s">
        <v>544</v>
      </c>
      <c r="C268" t="s">
        <v>3140</v>
      </c>
      <c r="D268" t="s">
        <v>545</v>
      </c>
      <c r="E268">
        <v>37701.75</v>
      </c>
      <c r="F268">
        <v>443.55</v>
      </c>
      <c r="G268">
        <v>39.747995294963602</v>
      </c>
      <c r="H268">
        <f>(Table2[[#This Row],[1Y Return vs Nifty]]-AVERAGE(Table2[1Y Return vs Nifty]))/_xlfn.STDEV.P(Table2[1Y Return vs Nifty])</f>
        <v>0.3510364519138352</v>
      </c>
      <c r="I268">
        <v>-8.6592313938546006</v>
      </c>
      <c r="J268">
        <f>(Table2[[#This Row],[1M Return vs Nifty]]-AVERAGE(Table2[1M Return vs Nifty]))/_xlfn.STDEV.P(Table2[1M Return vs Nifty])</f>
        <v>-0.8449894731477966</v>
      </c>
      <c r="K268">
        <v>-11.411078944603499</v>
      </c>
      <c r="L268">
        <f>(Table2[[#This Row],[6M Return vs Nifty]]-AVERAGE(Table2[6M Return vs Nifty]))/_xlfn.STDEV.P(Table2[6M Return vs Nifty])</f>
        <v>-0.59285112077031143</v>
      </c>
      <c r="M268">
        <v>-3.3054516096573199</v>
      </c>
      <c r="N268">
        <f>(Table2[[#This Row],[1W Return vs Nifty]]-AVERAGE(Table2[1W Return vs Nifty]))/_xlfn.STDEV.P(Table2[1W Return vs Nifty])</f>
        <v>-1.5121854228131693</v>
      </c>
      <c r="O268">
        <v>471.36</v>
      </c>
      <c r="P268">
        <v>484.387587892211</v>
      </c>
      <c r="Q268">
        <v>447.04263619481299</v>
      </c>
      <c r="R268">
        <v>29.4888688861157</v>
      </c>
      <c r="S268" s="1">
        <f>(Table2[[#This Row],[Close Price]]-Table2[[#This Row],[20D EMA]])/Table2[[#This Row],[20D EMA]]</f>
        <v>-5.8999490835030553E-2</v>
      </c>
      <c r="T268" s="1">
        <f>(Table2[[#This Row],[Close Price]]-Table2[[#This Row],[50D EMA]])/Table2[[#This Row],[50D EMA]]</f>
        <v>-8.4307667894451557E-2</v>
      </c>
      <c r="U268" s="1">
        <f>(Table2[[#This Row],[Close Price]]-Table2[[#This Row],[200D EMA]])/Table2[[#This Row],[200D EMA]]</f>
        <v>-7.8127585872837125E-3</v>
      </c>
      <c r="V268">
        <v>1.04185543732277</v>
      </c>
      <c r="W268">
        <v>433</v>
      </c>
      <c r="X268">
        <v>449.65</v>
      </c>
      <c r="Y268">
        <v>433</v>
      </c>
      <c r="Z268">
        <v>459.8</v>
      </c>
      <c r="AA268">
        <v>433</v>
      </c>
      <c r="AB268">
        <v>463.45</v>
      </c>
      <c r="AC268" s="1">
        <f>(Table2[[#This Row],[Close Price]]/Table2[[#This Row],[Day Low]])-1</f>
        <v>2.4364896073903131E-2</v>
      </c>
      <c r="AD268" s="1">
        <f>(Table2[[#This Row],[Day High]]/Table2[[#This Row],[Close Price]])-1</f>
        <v>1.3752677262991675E-2</v>
      </c>
      <c r="AE268" s="1">
        <f>(Table2[[#This Row],[Close Price]]/Table2[[#This Row],[Current Week Low]])-1</f>
        <v>2.4364896073903131E-2</v>
      </c>
      <c r="AF268" s="1">
        <f>(Table2[[#This Row],[Current Week High]]/Table2[[#This Row],[Close Price]])-1</f>
        <v>3.663623041370756E-2</v>
      </c>
      <c r="AG268" s="1">
        <f>(Table2[[#This Row],[Close Price]]/Table2[[#This Row],[Current Month Low]])-1</f>
        <v>2.4364896073903131E-2</v>
      </c>
      <c r="AH268" s="1">
        <f>(Table2[[#This Row],[Current Month High]]/Table2[[#This Row],[Close Price]])-1</f>
        <v>4.4865291398940244E-2</v>
      </c>
      <c r="AI268">
        <v>39.860218690113797</v>
      </c>
      <c r="AJ268">
        <v>72.085354025218194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-0.05</v>
      </c>
      <c r="AM268" t="s">
        <v>3179</v>
      </c>
      <c r="AN268">
        <v>-10.54</v>
      </c>
      <c r="AO268" t="s">
        <v>3179</v>
      </c>
      <c r="AP268">
        <v>0.12715307404250301</v>
      </c>
      <c r="AQ268">
        <f>(Table2[[#This Row],[Sharpe Ratio]]-AVERAGE(Table2[Sharpe Ratio]))/_xlfn.STDEV.P(Table2[Sharpe Ratio])</f>
        <v>0.78738741295586578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201</v>
      </c>
      <c r="AT268">
        <f>_xlfn.RANK.AVG(Table2[[#This Row],[6M Return vs Nifty Z-Score]],Table2[6M Return vs Nifty Z-Score])</f>
        <v>534</v>
      </c>
      <c r="AU268">
        <f>_xlfn.RANK.AVG(Table2[[#This Row],[Sharpe Ratio Z-Score]],Table2[Sharpe Ratio Z-Score])</f>
        <v>148</v>
      </c>
      <c r="AV268">
        <f>(Table2[[#This Row],[Rank 1Y]]+Table2[[#This Row],[Rank 6M]]+Table2[[#This Row],[Rank Sharpe]])/3</f>
        <v>294.33333333333331</v>
      </c>
    </row>
    <row r="269" spans="1:48" x14ac:dyDescent="0.3">
      <c r="A269" t="s">
        <v>1655</v>
      </c>
      <c r="B269" t="s">
        <v>1656</v>
      </c>
      <c r="C269" t="s">
        <v>3138</v>
      </c>
      <c r="D269" t="s">
        <v>475</v>
      </c>
      <c r="E269">
        <v>5517.9536580000004</v>
      </c>
      <c r="F269">
        <v>493.2</v>
      </c>
      <c r="G269">
        <v>28.867701548718799</v>
      </c>
      <c r="H269">
        <f>(Table2[[#This Row],[1Y Return vs Nifty]]-AVERAGE(Table2[1Y Return vs Nifty]))/_xlfn.STDEV.P(Table2[1Y Return vs Nifty])</f>
        <v>0.15525860879938772</v>
      </c>
      <c r="I269">
        <v>-0.27387684961233599</v>
      </c>
      <c r="J269">
        <f>(Table2[[#This Row],[1M Return vs Nifty]]-AVERAGE(Table2[1M Return vs Nifty]))/_xlfn.STDEV.P(Table2[1M Return vs Nifty])</f>
        <v>8.4126327613754992E-2</v>
      </c>
      <c r="K269">
        <v>15.9872495345346</v>
      </c>
      <c r="L269">
        <f>(Table2[[#This Row],[6M Return vs Nifty]]-AVERAGE(Table2[6M Return vs Nifty]))/_xlfn.STDEV.P(Table2[6M Return vs Nifty])</f>
        <v>0.34375842920363192</v>
      </c>
      <c r="M269">
        <v>8.0398859726635994</v>
      </c>
      <c r="N269">
        <f>(Table2[[#This Row],[1W Return vs Nifty]]-AVERAGE(Table2[1W Return vs Nifty]))/_xlfn.STDEV.P(Table2[1W Return vs Nifty])</f>
        <v>1.1133076866110678</v>
      </c>
      <c r="O269">
        <v>471.25</v>
      </c>
      <c r="P269">
        <v>469.47386377627402</v>
      </c>
      <c r="Q269">
        <v>417.31066161275601</v>
      </c>
      <c r="R269">
        <v>69.182313803808995</v>
      </c>
      <c r="S269" s="1">
        <f>(Table2[[#This Row],[Close Price]]-Table2[[#This Row],[20D EMA]])/Table2[[#This Row],[20D EMA]]</f>
        <v>4.6578249336869999E-2</v>
      </c>
      <c r="T269" s="1">
        <f>(Table2[[#This Row],[Close Price]]-Table2[[#This Row],[50D EMA]])/Table2[[#This Row],[50D EMA]]</f>
        <v>5.0537714779011797E-2</v>
      </c>
      <c r="U269" s="1">
        <f>(Table2[[#This Row],[Close Price]]-Table2[[#This Row],[200D EMA]])/Table2[[#This Row],[200D EMA]]</f>
        <v>0.18185334181005325</v>
      </c>
      <c r="V269">
        <v>0.36957696136884999</v>
      </c>
      <c r="W269">
        <v>469.5</v>
      </c>
      <c r="X269">
        <v>504.7</v>
      </c>
      <c r="Y269">
        <v>468.85</v>
      </c>
      <c r="Z269">
        <v>504.7</v>
      </c>
      <c r="AA269">
        <v>468.85</v>
      </c>
      <c r="AB269">
        <v>504.7</v>
      </c>
      <c r="AC269" s="1">
        <f>(Table2[[#This Row],[Close Price]]/Table2[[#This Row],[Day Low]])-1</f>
        <v>5.0479233226837117E-2</v>
      </c>
      <c r="AD269" s="1">
        <f>(Table2[[#This Row],[Day High]]/Table2[[#This Row],[Close Price]])-1</f>
        <v>2.3317112733171053E-2</v>
      </c>
      <c r="AE269" s="1">
        <f>(Table2[[#This Row],[Close Price]]/Table2[[#This Row],[Current Week Low]])-1</f>
        <v>5.1935587074757317E-2</v>
      </c>
      <c r="AF269" s="1">
        <f>(Table2[[#This Row],[Current Week High]]/Table2[[#This Row],[Close Price]])-1</f>
        <v>2.3317112733171053E-2</v>
      </c>
      <c r="AG269" s="1">
        <f>(Table2[[#This Row],[Close Price]]/Table2[[#This Row],[Current Month Low]])-1</f>
        <v>5.1935587074757317E-2</v>
      </c>
      <c r="AH269" s="1">
        <f>(Table2[[#This Row],[Current Month High]]/Table2[[#This Row],[Close Price]])-1</f>
        <v>2.3317112733171053E-2</v>
      </c>
      <c r="AI269">
        <v>15.7745336577453</v>
      </c>
      <c r="AJ269">
        <v>60.129870129870099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0.03</v>
      </c>
      <c r="AM269" t="s">
        <v>3180</v>
      </c>
      <c r="AN269">
        <v>2.81</v>
      </c>
      <c r="AO269" t="s">
        <v>3180</v>
      </c>
      <c r="AP269">
        <v>3.0367149970464E-2</v>
      </c>
      <c r="AQ269">
        <f>(Table2[[#This Row],[Sharpe Ratio]]-AVERAGE(Table2[Sharpe Ratio]))/_xlfn.STDEV.P(Table2[Sharpe Ratio])</f>
        <v>-0.37090124762431997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1.3255498046035226</v>
      </c>
      <c r="AS269">
        <f>_xlfn.RANK.AVG(Table2[[#This Row],[1Y Return vs Nifty Z-Score]],Table2[1Y Return vs Nifty Z-Score])</f>
        <v>247</v>
      </c>
      <c r="AT269">
        <f>_xlfn.RANK.AVG(Table2[[#This Row],[6M Return vs Nifty Z-Score]],Table2[6M Return vs Nifty Z-Score])</f>
        <v>202</v>
      </c>
      <c r="AU269">
        <f>_xlfn.RANK.AVG(Table2[[#This Row],[Sharpe Ratio Z-Score]],Table2[Sharpe Ratio Z-Score])</f>
        <v>437</v>
      </c>
      <c r="AV269">
        <f>(Table2[[#This Row],[Rank 1Y]]+Table2[[#This Row],[Rank 6M]]+Table2[[#This Row],[Rank Sharpe]])/3</f>
        <v>295.33333333333331</v>
      </c>
    </row>
    <row r="270" spans="1:48" x14ac:dyDescent="0.3">
      <c r="A270" t="s">
        <v>1646</v>
      </c>
      <c r="B270" t="s">
        <v>1647</v>
      </c>
      <c r="C270" t="s">
        <v>3140</v>
      </c>
      <c r="D270" t="s">
        <v>196</v>
      </c>
      <c r="E270">
        <v>5669.3178794699998</v>
      </c>
      <c r="F270">
        <v>465.15</v>
      </c>
      <c r="G270">
        <v>2.7619311597659699</v>
      </c>
      <c r="H270">
        <f>(Table2[[#This Row],[1Y Return vs Nifty]]-AVERAGE(Table2[1Y Return vs Nifty]))/_xlfn.STDEV.P(Table2[1Y Return vs Nifty])</f>
        <v>-0.31448343482458785</v>
      </c>
      <c r="I270">
        <v>3.14954846621267</v>
      </c>
      <c r="J270">
        <f>(Table2[[#This Row],[1M Return vs Nifty]]-AVERAGE(Table2[1M Return vs Nifty]))/_xlfn.STDEV.P(Table2[1M Return vs Nifty])</f>
        <v>0.46344941250873539</v>
      </c>
      <c r="K270">
        <v>-0.82383890019432005</v>
      </c>
      <c r="L270">
        <f>(Table2[[#This Row],[6M Return vs Nifty]]-AVERAGE(Table2[6M Return vs Nifty]))/_xlfn.STDEV.P(Table2[6M Return vs Nifty])</f>
        <v>-0.23092721212710299</v>
      </c>
      <c r="M270">
        <v>5.7702947264360596</v>
      </c>
      <c r="N270">
        <f>(Table2[[#This Row],[1W Return vs Nifty]]-AVERAGE(Table2[1W Return vs Nifty]))/_xlfn.STDEV.P(Table2[1W Return vs Nifty])</f>
        <v>0.58808786525772383</v>
      </c>
      <c r="O270">
        <v>463.85</v>
      </c>
      <c r="P270">
        <v>471.85036199560301</v>
      </c>
      <c r="Q270">
        <v>442.75148004925398</v>
      </c>
      <c r="R270">
        <v>52.1252896238137</v>
      </c>
      <c r="S270" s="1">
        <f>(Table2[[#This Row],[Close Price]]-Table2[[#This Row],[20D EMA]])/Table2[[#This Row],[20D EMA]]</f>
        <v>2.8026301606121689E-3</v>
      </c>
      <c r="T270" s="1">
        <f>(Table2[[#This Row],[Close Price]]-Table2[[#This Row],[50D EMA]])/Table2[[#This Row],[50D EMA]]</f>
        <v>-1.4200184073749783E-2</v>
      </c>
      <c r="U270" s="1">
        <f>(Table2[[#This Row],[Close Price]]-Table2[[#This Row],[200D EMA]])/Table2[[#This Row],[200D EMA]]</f>
        <v>5.0589373407073118E-2</v>
      </c>
      <c r="V270">
        <v>0.58002653858969899</v>
      </c>
      <c r="W270">
        <v>460.4</v>
      </c>
      <c r="X270">
        <v>468.7</v>
      </c>
      <c r="Y270">
        <v>460.4</v>
      </c>
      <c r="Z270">
        <v>477</v>
      </c>
      <c r="AA270">
        <v>460.4</v>
      </c>
      <c r="AB270">
        <v>485.95</v>
      </c>
      <c r="AC270" s="1">
        <f>(Table2[[#This Row],[Close Price]]/Table2[[#This Row],[Day Low]])-1</f>
        <v>1.0317115551694123E-2</v>
      </c>
      <c r="AD270" s="1">
        <f>(Table2[[#This Row],[Day High]]/Table2[[#This Row],[Close Price]])-1</f>
        <v>7.6319466838654648E-3</v>
      </c>
      <c r="AE270" s="1">
        <f>(Table2[[#This Row],[Close Price]]/Table2[[#This Row],[Current Week Low]])-1</f>
        <v>1.0317115551694123E-2</v>
      </c>
      <c r="AF270" s="1">
        <f>(Table2[[#This Row],[Current Week High]]/Table2[[#This Row],[Close Price]])-1</f>
        <v>2.547565301515653E-2</v>
      </c>
      <c r="AG270" s="1">
        <f>(Table2[[#This Row],[Close Price]]/Table2[[#This Row],[Current Month Low]])-1</f>
        <v>1.0317115551694123E-2</v>
      </c>
      <c r="AH270" s="1">
        <f>(Table2[[#This Row],[Current Month High]]/Table2[[#This Row],[Close Price]])-1</f>
        <v>4.4716758035042492E-2</v>
      </c>
      <c r="AI270">
        <v>16.629044394281401</v>
      </c>
      <c r="AJ270">
        <v>47.0597533986721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-0.04</v>
      </c>
      <c r="AM270" t="s">
        <v>3179</v>
      </c>
      <c r="AN270">
        <v>-0.69</v>
      </c>
      <c r="AO270" t="s">
        <v>3179</v>
      </c>
      <c r="AP270">
        <v>0.16967834378194799</v>
      </c>
      <c r="AQ270">
        <f>(Table2[[#This Row],[Sharpe Ratio]]-AVERAGE(Table2[Sharpe Ratio]))/_xlfn.STDEV.P(Table2[Sharpe Ratio])</f>
        <v>1.2963099468839456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419</v>
      </c>
      <c r="AT270">
        <f>_xlfn.RANK.AVG(Table2[[#This Row],[6M Return vs Nifty Z-Score]],Table2[6M Return vs Nifty Z-Score])</f>
        <v>398</v>
      </c>
      <c r="AU270">
        <f>_xlfn.RANK.AVG(Table2[[#This Row],[Sharpe Ratio Z-Score]],Table2[Sharpe Ratio Z-Score])</f>
        <v>71</v>
      </c>
      <c r="AV270">
        <f>(Table2[[#This Row],[Rank 1Y]]+Table2[[#This Row],[Rank 6M]]+Table2[[#This Row],[Rank Sharpe]])/3</f>
        <v>296</v>
      </c>
    </row>
    <row r="271" spans="1:48" x14ac:dyDescent="0.3">
      <c r="A271" t="s">
        <v>389</v>
      </c>
      <c r="B271" t="s">
        <v>390</v>
      </c>
      <c r="C271" t="s">
        <v>3141</v>
      </c>
      <c r="D271" t="s">
        <v>117</v>
      </c>
      <c r="E271">
        <v>56808.752226119897</v>
      </c>
      <c r="F271">
        <v>684</v>
      </c>
      <c r="G271">
        <v>27.092751786084801</v>
      </c>
      <c r="H271">
        <f>(Table2[[#This Row],[1Y Return vs Nifty]]-AVERAGE(Table2[1Y Return vs Nifty]))/_xlfn.STDEV.P(Table2[1Y Return vs Nifty])</f>
        <v>0.12332051555765715</v>
      </c>
      <c r="I271">
        <v>-8.6296173800161906</v>
      </c>
      <c r="J271">
        <f>(Table2[[#This Row],[1M Return vs Nifty]]-AVERAGE(Table2[1M Return vs Nifty]))/_xlfn.STDEV.P(Table2[1M Return vs Nifty])</f>
        <v>-0.84170817501829398</v>
      </c>
      <c r="K271">
        <v>-13.006574709534499</v>
      </c>
      <c r="L271">
        <f>(Table2[[#This Row],[6M Return vs Nifty]]-AVERAGE(Table2[6M Return vs Nifty]))/_xlfn.STDEV.P(Table2[6M Return vs Nifty])</f>
        <v>-0.64739300902875774</v>
      </c>
      <c r="M271">
        <v>3.8470621989431599</v>
      </c>
      <c r="N271">
        <f>(Table2[[#This Row],[1W Return vs Nifty]]-AVERAGE(Table2[1W Return vs Nifty]))/_xlfn.STDEV.P(Table2[1W Return vs Nifty])</f>
        <v>0.14302100743045734</v>
      </c>
      <c r="O271">
        <v>701.57</v>
      </c>
      <c r="P271">
        <v>725.21184311389595</v>
      </c>
      <c r="Q271">
        <v>688.07875690501101</v>
      </c>
      <c r="R271">
        <v>47.523897185702801</v>
      </c>
      <c r="S271" s="1">
        <f>(Table2[[#This Row],[Close Price]]-Table2[[#This Row],[20D EMA]])/Table2[[#This Row],[20D EMA]]</f>
        <v>-2.5043830266402566E-2</v>
      </c>
      <c r="T271" s="1">
        <f>(Table2[[#This Row],[Close Price]]-Table2[[#This Row],[50D EMA]])/Table2[[#This Row],[50D EMA]]</f>
        <v>-5.6827316742293674E-2</v>
      </c>
      <c r="U271" s="1">
        <f>(Table2[[#This Row],[Close Price]]-Table2[[#This Row],[200D EMA]])/Table2[[#This Row],[200D EMA]]</f>
        <v>-5.9277471714972241E-3</v>
      </c>
      <c r="V271">
        <v>0.69827730204194904</v>
      </c>
      <c r="W271">
        <v>681.1</v>
      </c>
      <c r="X271">
        <v>704</v>
      </c>
      <c r="Y271">
        <v>675.45</v>
      </c>
      <c r="Z271">
        <v>704</v>
      </c>
      <c r="AA271">
        <v>675.3</v>
      </c>
      <c r="AB271">
        <v>704</v>
      </c>
      <c r="AC271" s="1">
        <f>(Table2[[#This Row],[Close Price]]/Table2[[#This Row],[Day Low]])-1</f>
        <v>4.2578182352077665E-3</v>
      </c>
      <c r="AD271" s="1">
        <f>(Table2[[#This Row],[Day High]]/Table2[[#This Row],[Close Price]])-1</f>
        <v>2.9239766081871288E-2</v>
      </c>
      <c r="AE271" s="1">
        <f>(Table2[[#This Row],[Close Price]]/Table2[[#This Row],[Current Week Low]])-1</f>
        <v>1.2658227848101111E-2</v>
      </c>
      <c r="AF271" s="1">
        <f>(Table2[[#This Row],[Current Week High]]/Table2[[#This Row],[Close Price]])-1</f>
        <v>2.9239766081871288E-2</v>
      </c>
      <c r="AG271" s="1">
        <f>(Table2[[#This Row],[Close Price]]/Table2[[#This Row],[Current Month Low]])-1</f>
        <v>1.2883163038649448E-2</v>
      </c>
      <c r="AH271" s="1">
        <f>(Table2[[#This Row],[Current Month High]]/Table2[[#This Row],[Close Price]])-1</f>
        <v>2.9239766081871288E-2</v>
      </c>
      <c r="AI271">
        <v>23.976608187134399</v>
      </c>
      <c r="AJ271">
        <v>54.192966636609498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-0.08</v>
      </c>
      <c r="AM271" t="s">
        <v>3179</v>
      </c>
      <c r="AN271">
        <v>-7.14</v>
      </c>
      <c r="AO271" t="s">
        <v>3179</v>
      </c>
      <c r="AP271">
        <v>0.15993827619149101</v>
      </c>
      <c r="AQ271">
        <f>(Table2[[#This Row],[Sharpe Ratio]]-AVERAGE(Table2[Sharpe Ratio]))/_xlfn.STDEV.P(Table2[Sharpe Ratio])</f>
        <v>1.1797453745922797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258</v>
      </c>
      <c r="AT271">
        <f>_xlfn.RANK.AVG(Table2[[#This Row],[6M Return vs Nifty Z-Score]],Table2[6M Return vs Nifty Z-Score])</f>
        <v>547</v>
      </c>
      <c r="AU271">
        <f>_xlfn.RANK.AVG(Table2[[#This Row],[Sharpe Ratio Z-Score]],Table2[Sharpe Ratio Z-Score])</f>
        <v>85</v>
      </c>
      <c r="AV271">
        <f>(Table2[[#This Row],[Rank 1Y]]+Table2[[#This Row],[Rank 6M]]+Table2[[#This Row],[Rank Sharpe]])/3</f>
        <v>296.66666666666669</v>
      </c>
    </row>
    <row r="272" spans="1:48" x14ac:dyDescent="0.3">
      <c r="A272" t="s">
        <v>513</v>
      </c>
      <c r="B272" t="s">
        <v>514</v>
      </c>
      <c r="C272" t="s">
        <v>3138</v>
      </c>
      <c r="D272" t="s">
        <v>51</v>
      </c>
      <c r="E272">
        <v>40511.489530239996</v>
      </c>
      <c r="F272">
        <v>1596.8</v>
      </c>
      <c r="G272">
        <v>36.259030725232797</v>
      </c>
      <c r="H272">
        <f>(Table2[[#This Row],[1Y Return vs Nifty]]-AVERAGE(Table2[1Y Return vs Nifty]))/_xlfn.STDEV.P(Table2[1Y Return vs Nifty])</f>
        <v>0.28825671690894406</v>
      </c>
      <c r="I272">
        <v>8.7525968988571297</v>
      </c>
      <c r="J272">
        <f>(Table2[[#This Row],[1M Return vs Nifty]]-AVERAGE(Table2[1M Return vs Nifty]))/_xlfn.STDEV.P(Table2[1M Return vs Nifty])</f>
        <v>1.0842795519781259</v>
      </c>
      <c r="K272">
        <v>11.7638283849594</v>
      </c>
      <c r="L272">
        <f>(Table2[[#This Row],[6M Return vs Nifty]]-AVERAGE(Table2[6M Return vs Nifty]))/_xlfn.STDEV.P(Table2[6M Return vs Nifty])</f>
        <v>0.19938113314828873</v>
      </c>
      <c r="M272">
        <v>6.8064511891281806E-2</v>
      </c>
      <c r="N272">
        <f>(Table2[[#This Row],[1W Return vs Nifty]]-AVERAGE(Table2[1W Return vs Nifty]))/_xlfn.STDEV.P(Table2[1W Return vs Nifty])</f>
        <v>-0.73149967702635044</v>
      </c>
      <c r="O272">
        <v>1582.69</v>
      </c>
      <c r="P272">
        <v>1518.23086682237</v>
      </c>
      <c r="Q272">
        <v>1318.22657328882</v>
      </c>
      <c r="R272">
        <v>52.6251219136415</v>
      </c>
      <c r="S272" s="1">
        <f>(Table2[[#This Row],[Close Price]]-Table2[[#This Row],[20D EMA]])/Table2[[#This Row],[20D EMA]]</f>
        <v>8.9152013344368768E-3</v>
      </c>
      <c r="T272" s="1">
        <f>(Table2[[#This Row],[Close Price]]-Table2[[#This Row],[50D EMA]])/Table2[[#This Row],[50D EMA]]</f>
        <v>5.1750451722848811E-2</v>
      </c>
      <c r="U272" s="1">
        <f>(Table2[[#This Row],[Close Price]]-Table2[[#This Row],[200D EMA]])/Table2[[#This Row],[200D EMA]]</f>
        <v>0.21132439017381671</v>
      </c>
      <c r="V272">
        <v>0.46942102544814901</v>
      </c>
      <c r="W272">
        <v>1567.1</v>
      </c>
      <c r="X272">
        <v>1601.45</v>
      </c>
      <c r="Y272">
        <v>1567.1</v>
      </c>
      <c r="Z272">
        <v>1610.2</v>
      </c>
      <c r="AA272">
        <v>1567.1</v>
      </c>
      <c r="AB272">
        <v>1618.05</v>
      </c>
      <c r="AC272" s="1">
        <f>(Table2[[#This Row],[Close Price]]/Table2[[#This Row],[Day Low]])-1</f>
        <v>1.8952204709335785E-2</v>
      </c>
      <c r="AD272" s="1">
        <f>(Table2[[#This Row],[Day High]]/Table2[[#This Row],[Close Price]])-1</f>
        <v>2.9120741482966395E-3</v>
      </c>
      <c r="AE272" s="1">
        <f>(Table2[[#This Row],[Close Price]]/Table2[[#This Row],[Current Week Low]])-1</f>
        <v>1.8952204709335785E-2</v>
      </c>
      <c r="AF272" s="1">
        <f>(Table2[[#This Row],[Current Week High]]/Table2[[#This Row],[Close Price]])-1</f>
        <v>8.3917835671343255E-3</v>
      </c>
      <c r="AG272" s="1">
        <f>(Table2[[#This Row],[Close Price]]/Table2[[#This Row],[Current Month Low]])-1</f>
        <v>1.8952204709335785E-2</v>
      </c>
      <c r="AH272" s="1">
        <f>(Table2[[#This Row],[Current Month High]]/Table2[[#This Row],[Close Price]])-1</f>
        <v>1.330786573146292E-2</v>
      </c>
      <c r="AI272">
        <v>7.0046342685370799</v>
      </c>
      <c r="AJ272">
        <v>64.449021627188401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0.16</v>
      </c>
      <c r="AM272" t="s">
        <v>3180</v>
      </c>
      <c r="AN272">
        <v>-3.22</v>
      </c>
      <c r="AO272" t="s">
        <v>3179</v>
      </c>
      <c r="AP272">
        <v>3.0792453202406998E-2</v>
      </c>
      <c r="AQ272">
        <f>(Table2[[#This Row],[Sharpe Ratio]]-AVERAGE(Table2[Sharpe Ratio]))/_xlfn.STDEV.P(Table2[Sharpe Ratio])</f>
        <v>-0.36581141751120339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0.47460630749780464</v>
      </c>
      <c r="AS272">
        <f>_xlfn.RANK.AVG(Table2[[#This Row],[1Y Return vs Nifty Z-Score]],Table2[1Y Return vs Nifty Z-Score])</f>
        <v>214</v>
      </c>
      <c r="AT272">
        <f>_xlfn.RANK.AVG(Table2[[#This Row],[6M Return vs Nifty Z-Score]],Table2[6M Return vs Nifty Z-Score])</f>
        <v>243</v>
      </c>
      <c r="AU272">
        <f>_xlfn.RANK.AVG(Table2[[#This Row],[Sharpe Ratio Z-Score]],Table2[Sharpe Ratio Z-Score])</f>
        <v>436</v>
      </c>
      <c r="AV272">
        <f>(Table2[[#This Row],[Rank 1Y]]+Table2[[#This Row],[Rank 6M]]+Table2[[#This Row],[Rank Sharpe]])/3</f>
        <v>297.66666666666669</v>
      </c>
    </row>
    <row r="273" spans="1:48" x14ac:dyDescent="0.3">
      <c r="A273" t="s">
        <v>1726</v>
      </c>
      <c r="B273" t="s">
        <v>1727</v>
      </c>
      <c r="C273" t="s">
        <v>3141</v>
      </c>
      <c r="D273" t="s">
        <v>120</v>
      </c>
      <c r="E273">
        <v>4806.8100000000004</v>
      </c>
      <c r="F273">
        <v>8011.35</v>
      </c>
      <c r="G273">
        <v>-4.93492711671127</v>
      </c>
      <c r="H273">
        <f>(Table2[[#This Row],[1Y Return vs Nifty]]-AVERAGE(Table2[1Y Return vs Nifty]))/_xlfn.STDEV.P(Table2[1Y Return vs Nifty])</f>
        <v>-0.45297917283224753</v>
      </c>
      <c r="I273">
        <v>-11.7503959465013</v>
      </c>
      <c r="J273">
        <f>(Table2[[#This Row],[1M Return vs Nifty]]-AVERAGE(Table2[1M Return vs Nifty]))/_xlfn.STDEV.P(Table2[1M Return vs Nifty])</f>
        <v>-1.1874973317558897</v>
      </c>
      <c r="K273">
        <v>11.282552847779</v>
      </c>
      <c r="L273">
        <f>(Table2[[#This Row],[6M Return vs Nifty]]-AVERAGE(Table2[6M Return vs Nifty]))/_xlfn.STDEV.P(Table2[6M Return vs Nifty])</f>
        <v>0.18292876947087572</v>
      </c>
      <c r="M273">
        <v>1.5551557187209299</v>
      </c>
      <c r="N273">
        <f>(Table2[[#This Row],[1W Return vs Nifty]]-AVERAGE(Table2[1W Return vs Nifty]))/_xlfn.STDEV.P(Table2[1W Return vs Nifty])</f>
        <v>-0.38736291703247994</v>
      </c>
      <c r="O273">
        <v>8275.16</v>
      </c>
      <c r="P273">
        <v>8288.5338542705395</v>
      </c>
      <c r="Q273">
        <v>7310.3068218642702</v>
      </c>
      <c r="R273">
        <v>42.027346761934503</v>
      </c>
      <c r="S273" s="1">
        <f>(Table2[[#This Row],[Close Price]]-Table2[[#This Row],[20D EMA]])/Table2[[#This Row],[20D EMA]]</f>
        <v>-3.1879746131796789E-2</v>
      </c>
      <c r="T273" s="1">
        <f>(Table2[[#This Row],[Close Price]]-Table2[[#This Row],[50D EMA]])/Table2[[#This Row],[50D EMA]]</f>
        <v>-3.3441843774061966E-2</v>
      </c>
      <c r="U273" s="1">
        <f>(Table2[[#This Row],[Close Price]]-Table2[[#This Row],[200D EMA]])/Table2[[#This Row],[200D EMA]]</f>
        <v>9.5897914440334062E-2</v>
      </c>
      <c r="V273">
        <v>0.31415245442323098</v>
      </c>
      <c r="W273">
        <v>7832.05</v>
      </c>
      <c r="X273">
        <v>8071</v>
      </c>
      <c r="Y273">
        <v>7832.05</v>
      </c>
      <c r="Z273">
        <v>8133</v>
      </c>
      <c r="AA273">
        <v>7832.05</v>
      </c>
      <c r="AB273">
        <v>8145</v>
      </c>
      <c r="AC273" s="1">
        <f>(Table2[[#This Row],[Close Price]]/Table2[[#This Row],[Day Low]])-1</f>
        <v>2.2893112275840899E-2</v>
      </c>
      <c r="AD273" s="1">
        <f>(Table2[[#This Row],[Day High]]/Table2[[#This Row],[Close Price]])-1</f>
        <v>7.4456864323739769E-3</v>
      </c>
      <c r="AE273" s="1">
        <f>(Table2[[#This Row],[Close Price]]/Table2[[#This Row],[Current Week Low]])-1</f>
        <v>2.2893112275840899E-2</v>
      </c>
      <c r="AF273" s="1">
        <f>(Table2[[#This Row],[Current Week High]]/Table2[[#This Row],[Close Price]])-1</f>
        <v>1.5184706697373151E-2</v>
      </c>
      <c r="AG273" s="1">
        <f>(Table2[[#This Row],[Close Price]]/Table2[[#This Row],[Current Month Low]])-1</f>
        <v>2.2893112275840899E-2</v>
      </c>
      <c r="AH273" s="1">
        <f>(Table2[[#This Row],[Current Month High]]/Table2[[#This Row],[Close Price]])-1</f>
        <v>1.6682581587372791E-2</v>
      </c>
      <c r="AI273">
        <v>21.3409724952723</v>
      </c>
      <c r="AJ273">
        <v>69.228250652189899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</v>
      </c>
      <c r="AM273" t="s">
        <v>3181</v>
      </c>
      <c r="AN273">
        <v>-9.0299999999999994</v>
      </c>
      <c r="AO273" t="s">
        <v>3179</v>
      </c>
      <c r="AP273">
        <v>0.11923429955150799</v>
      </c>
      <c r="AQ273">
        <f>(Table2[[#This Row],[Sharpe Ratio]]-AVERAGE(Table2[Sharpe Ratio]))/_xlfn.STDEV.P(Table2[Sharpe Ratio])</f>
        <v>0.69261922443514512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472</v>
      </c>
      <c r="AT273">
        <f>_xlfn.RANK.AVG(Table2[[#This Row],[6M Return vs Nifty Z-Score]],Table2[6M Return vs Nifty Z-Score])</f>
        <v>249</v>
      </c>
      <c r="AU273">
        <f>_xlfn.RANK.AVG(Table2[[#This Row],[Sharpe Ratio Z-Score]],Table2[Sharpe Ratio Z-Score])</f>
        <v>172</v>
      </c>
      <c r="AV273">
        <f>(Table2[[#This Row],[Rank 1Y]]+Table2[[#This Row],[Rank 6M]]+Table2[[#This Row],[Rank Sharpe]])/3</f>
        <v>297.66666666666669</v>
      </c>
    </row>
    <row r="274" spans="1:48" x14ac:dyDescent="0.3">
      <c r="A274" t="s">
        <v>356</v>
      </c>
      <c r="B274" t="s">
        <v>357</v>
      </c>
      <c r="C274" t="s">
        <v>3140</v>
      </c>
      <c r="D274" t="s">
        <v>117</v>
      </c>
      <c r="E274">
        <v>68013.187362559998</v>
      </c>
      <c r="F274">
        <v>1460.8</v>
      </c>
      <c r="G274">
        <v>9.8896762120083199</v>
      </c>
      <c r="H274">
        <f>(Table2[[#This Row],[1Y Return vs Nifty]]-AVERAGE(Table2[1Y Return vs Nifty]))/_xlfn.STDEV.P(Table2[1Y Return vs Nifty])</f>
        <v>-0.18622820705747858</v>
      </c>
      <c r="I274">
        <v>-0.52793829274444903</v>
      </c>
      <c r="J274">
        <f>(Table2[[#This Row],[1M Return vs Nifty]]-AVERAGE(Table2[1M Return vs Nifty]))/_xlfn.STDEV.P(Table2[1M Return vs Nifty])</f>
        <v>5.5975758674435411E-2</v>
      </c>
      <c r="K274">
        <v>9.28348044972733</v>
      </c>
      <c r="L274">
        <f>(Table2[[#This Row],[6M Return vs Nifty]]-AVERAGE(Table2[6M Return vs Nifty]))/_xlfn.STDEV.P(Table2[6M Return vs Nifty])</f>
        <v>0.11459064802196435</v>
      </c>
      <c r="M274">
        <v>5.9583220369478598</v>
      </c>
      <c r="N274">
        <f>(Table2[[#This Row],[1W Return vs Nifty]]-AVERAGE(Table2[1W Return vs Nifty]))/_xlfn.STDEV.P(Table2[1W Return vs Nifty])</f>
        <v>0.63160040109460935</v>
      </c>
      <c r="O274">
        <v>1443.45</v>
      </c>
      <c r="P274">
        <v>1493.48629743417</v>
      </c>
      <c r="Q274">
        <v>1426.1376792671099</v>
      </c>
      <c r="R274">
        <v>61.138550098657397</v>
      </c>
      <c r="S274" s="1">
        <f>(Table2[[#This Row],[Close Price]]-Table2[[#This Row],[20D EMA]])/Table2[[#This Row],[20D EMA]]</f>
        <v>1.2019813640929654E-2</v>
      </c>
      <c r="T274" s="1">
        <f>(Table2[[#This Row],[Close Price]]-Table2[[#This Row],[50D EMA]])/Table2[[#This Row],[50D EMA]]</f>
        <v>-2.1885903801277262E-2</v>
      </c>
      <c r="U274" s="1">
        <f>(Table2[[#This Row],[Close Price]]-Table2[[#This Row],[200D EMA]])/Table2[[#This Row],[200D EMA]]</f>
        <v>2.4305031159896837E-2</v>
      </c>
      <c r="V274">
        <v>0.77236080944796104</v>
      </c>
      <c r="W274">
        <v>1417.5</v>
      </c>
      <c r="X274">
        <v>1464.75</v>
      </c>
      <c r="Y274">
        <v>1395.5</v>
      </c>
      <c r="Z274">
        <v>1464.75</v>
      </c>
      <c r="AA274">
        <v>1391</v>
      </c>
      <c r="AB274">
        <v>1464.75</v>
      </c>
      <c r="AC274" s="1">
        <f>(Table2[[#This Row],[Close Price]]/Table2[[#This Row],[Day Low]])-1</f>
        <v>3.0546737213403841E-2</v>
      </c>
      <c r="AD274" s="1">
        <f>(Table2[[#This Row],[Day High]]/Table2[[#This Row],[Close Price]])-1</f>
        <v>2.7039978094194339E-3</v>
      </c>
      <c r="AE274" s="1">
        <f>(Table2[[#This Row],[Close Price]]/Table2[[#This Row],[Current Week Low]])-1</f>
        <v>4.6793264063059725E-2</v>
      </c>
      <c r="AF274" s="1">
        <f>(Table2[[#This Row],[Current Week High]]/Table2[[#This Row],[Close Price]])-1</f>
        <v>2.7039978094194339E-3</v>
      </c>
      <c r="AG274" s="1">
        <f>(Table2[[#This Row],[Close Price]]/Table2[[#This Row],[Current Month Low]])-1</f>
        <v>5.0179726815240855E-2</v>
      </c>
      <c r="AH274" s="1">
        <f>(Table2[[#This Row],[Current Month High]]/Table2[[#This Row],[Close Price]])-1</f>
        <v>2.7039978094194339E-3</v>
      </c>
      <c r="AI274">
        <v>23.528203723986799</v>
      </c>
      <c r="AJ274">
        <v>43.921182266009801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-0.02</v>
      </c>
      <c r="AM274" t="s">
        <v>3179</v>
      </c>
      <c r="AN274">
        <v>-0.95</v>
      </c>
      <c r="AO274" t="s">
        <v>3179</v>
      </c>
      <c r="AP274">
        <v>8.6142494554285007E-2</v>
      </c>
      <c r="AQ274">
        <f>(Table2[[#This Row],[Sharpe Ratio]]-AVERAGE(Table2[Sharpe Ratio]))/_xlfn.STDEV.P(Table2[Sharpe Ratio])</f>
        <v>0.29659198334702258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355</v>
      </c>
      <c r="AT274">
        <f>_xlfn.RANK.AVG(Table2[[#This Row],[6M Return vs Nifty Z-Score]],Table2[6M Return vs Nifty Z-Score])</f>
        <v>273</v>
      </c>
      <c r="AU274">
        <f>_xlfn.RANK.AVG(Table2[[#This Row],[Sharpe Ratio Z-Score]],Table2[Sharpe Ratio Z-Score])</f>
        <v>267</v>
      </c>
      <c r="AV274">
        <f>(Table2[[#This Row],[Rank 1Y]]+Table2[[#This Row],[Rank 6M]]+Table2[[#This Row],[Rank Sharpe]])/3</f>
        <v>298.33333333333331</v>
      </c>
    </row>
    <row r="275" spans="1:48" x14ac:dyDescent="0.3">
      <c r="A275" t="s">
        <v>944</v>
      </c>
      <c r="B275" t="s">
        <v>945</v>
      </c>
      <c r="C275" t="s">
        <v>3145</v>
      </c>
      <c r="D275" t="s">
        <v>946</v>
      </c>
      <c r="E275">
        <v>15511.0823289</v>
      </c>
      <c r="F275">
        <v>1303.3499999999999</v>
      </c>
      <c r="G275">
        <v>25.756689573862101</v>
      </c>
      <c r="H275">
        <f>(Table2[[#This Row],[1Y Return vs Nifty]]-AVERAGE(Table2[1Y Return vs Nifty]))/_xlfn.STDEV.P(Table2[1Y Return vs Nifty])</f>
        <v>9.9279677665210037E-2</v>
      </c>
      <c r="I275">
        <v>1.55362627792511</v>
      </c>
      <c r="J275">
        <f>(Table2[[#This Row],[1M Return vs Nifty]]-AVERAGE(Table2[1M Return vs Nifty]))/_xlfn.STDEV.P(Table2[1M Return vs Nifty])</f>
        <v>0.28661770979414064</v>
      </c>
      <c r="K275">
        <v>-16.682445282048299</v>
      </c>
      <c r="L275">
        <f>(Table2[[#This Row],[6M Return vs Nifty]]-AVERAGE(Table2[6M Return vs Nifty]))/_xlfn.STDEV.P(Table2[6M Return vs Nifty])</f>
        <v>-0.77305233475390567</v>
      </c>
      <c r="M275">
        <v>16.3813189962674</v>
      </c>
      <c r="N275">
        <f>(Table2[[#This Row],[1W Return vs Nifty]]-AVERAGE(Table2[1W Return vs Nifty]))/_xlfn.STDEV.P(Table2[1W Return vs Nifty])</f>
        <v>3.0436490949021899</v>
      </c>
      <c r="O275">
        <v>1308.71</v>
      </c>
      <c r="P275">
        <v>1325.78252167294</v>
      </c>
      <c r="Q275">
        <v>1259.2845719332099</v>
      </c>
      <c r="R275">
        <v>50.150865699346198</v>
      </c>
      <c r="S275" s="1">
        <f>(Table2[[#This Row],[Close Price]]-Table2[[#This Row],[20D EMA]])/Table2[[#This Row],[20D EMA]]</f>
        <v>-4.0956361607996632E-3</v>
      </c>
      <c r="T275" s="1">
        <f>(Table2[[#This Row],[Close Price]]-Table2[[#This Row],[50D EMA]])/Table2[[#This Row],[50D EMA]]</f>
        <v>-1.6920212256708277E-2</v>
      </c>
      <c r="U275" s="1">
        <f>(Table2[[#This Row],[Close Price]]-Table2[[#This Row],[200D EMA]])/Table2[[#This Row],[200D EMA]]</f>
        <v>3.4992430661754455E-2</v>
      </c>
      <c r="V275">
        <v>1.3273493517310599</v>
      </c>
      <c r="W275">
        <v>1291</v>
      </c>
      <c r="X275">
        <v>1318</v>
      </c>
      <c r="Y275">
        <v>1282.25</v>
      </c>
      <c r="Z275">
        <v>1344.9</v>
      </c>
      <c r="AA275">
        <v>1282.25</v>
      </c>
      <c r="AB275">
        <v>1368.7</v>
      </c>
      <c r="AC275" s="1">
        <f>(Table2[[#This Row],[Close Price]]/Table2[[#This Row],[Day Low]])-1</f>
        <v>9.5662277304413568E-3</v>
      </c>
      <c r="AD275" s="1">
        <f>(Table2[[#This Row],[Day High]]/Table2[[#This Row],[Close Price]])-1</f>
        <v>1.1240265469750987E-2</v>
      </c>
      <c r="AE275" s="1">
        <f>(Table2[[#This Row],[Close Price]]/Table2[[#This Row],[Current Week Low]])-1</f>
        <v>1.645544940534216E-2</v>
      </c>
      <c r="AF275" s="1">
        <f>(Table2[[#This Row],[Current Week High]]/Table2[[#This Row],[Close Price]])-1</f>
        <v>3.1879387731614806E-2</v>
      </c>
      <c r="AG275" s="1">
        <f>(Table2[[#This Row],[Close Price]]/Table2[[#This Row],[Current Month Low]])-1</f>
        <v>1.645544940534216E-2</v>
      </c>
      <c r="AH275" s="1">
        <f>(Table2[[#This Row],[Current Month High]]/Table2[[#This Row],[Close Price]])-1</f>
        <v>5.0140023784862153E-2</v>
      </c>
      <c r="AI275">
        <v>30.049487858211499</v>
      </c>
      <c r="AJ275">
        <v>67.096153846153797</v>
      </c>
      <c r="AK275" t="str">
        <f>IF(AND(Table2[[#This Row],[20D EMA]]&gt;Table2[[#This Row],[50D EMA]],Table2[[#This Row],[50D EMA]]&gt;Table2[[#This Row],[200D EMA]]),"Uptrend","Downtrend/NoTrend")</f>
        <v>Downtrend/NoTrend</v>
      </c>
      <c r="AL275">
        <v>0.05</v>
      </c>
      <c r="AM275" t="s">
        <v>3180</v>
      </c>
      <c r="AN275">
        <v>-5.49</v>
      </c>
      <c r="AO275" t="s">
        <v>3179</v>
      </c>
      <c r="AP275">
        <v>0.18544600853778301</v>
      </c>
      <c r="AQ275">
        <f>(Table2[[#This Row],[Sharpe Ratio]]-AVERAGE(Table2[Sharpe Ratio]))/_xlfn.STDEV.P(Table2[Sharpe Ratio])</f>
        <v>1.4850099822002361</v>
      </c>
      <c r="AR2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5">
        <f>_xlfn.RANK.AVG(Table2[[#This Row],[1Y Return vs Nifty Z-Score]],Table2[1Y Return vs Nifty Z-Score])</f>
        <v>266</v>
      </c>
      <c r="AT275">
        <f>_xlfn.RANK.AVG(Table2[[#This Row],[6M Return vs Nifty Z-Score]],Table2[6M Return vs Nifty Z-Score])</f>
        <v>584</v>
      </c>
      <c r="AU275">
        <f>_xlfn.RANK.AVG(Table2[[#This Row],[Sharpe Ratio Z-Score]],Table2[Sharpe Ratio Z-Score])</f>
        <v>45</v>
      </c>
      <c r="AV275">
        <f>(Table2[[#This Row],[Rank 1Y]]+Table2[[#This Row],[Rank 6M]]+Table2[[#This Row],[Rank Sharpe]])/3</f>
        <v>298.33333333333331</v>
      </c>
    </row>
    <row r="276" spans="1:48" x14ac:dyDescent="0.3">
      <c r="A276" t="s">
        <v>28</v>
      </c>
      <c r="B276" t="s">
        <v>29</v>
      </c>
      <c r="C276" t="s">
        <v>3134</v>
      </c>
      <c r="D276" t="s">
        <v>24</v>
      </c>
      <c r="E276">
        <v>914781.31373162998</v>
      </c>
      <c r="F276">
        <v>1296.7</v>
      </c>
      <c r="G276">
        <v>11.2413529108959</v>
      </c>
      <c r="H276">
        <f>(Table2[[#This Row],[1Y Return vs Nifty]]-AVERAGE(Table2[1Y Return vs Nifty]))/_xlfn.STDEV.P(Table2[1Y Return vs Nifty])</f>
        <v>-0.1619064051955022</v>
      </c>
      <c r="I276">
        <v>5.8473861551762099</v>
      </c>
      <c r="J276">
        <f>(Table2[[#This Row],[1M Return vs Nifty]]-AVERAGE(Table2[1M Return vs Nifty]))/_xlfn.STDEV.P(Table2[1M Return vs Nifty])</f>
        <v>0.76237578604260003</v>
      </c>
      <c r="K276">
        <v>5.3901773847108698</v>
      </c>
      <c r="L276">
        <f>(Table2[[#This Row],[6M Return vs Nifty]]-AVERAGE(Table2[6M Return vs Nifty]))/_xlfn.STDEV.P(Table2[6M Return vs Nifty])</f>
        <v>-1.8501589134539496E-2</v>
      </c>
      <c r="M276">
        <v>-1.1951079851506601</v>
      </c>
      <c r="N276">
        <f>(Table2[[#This Row],[1W Return vs Nifty]]-AVERAGE(Table2[1W Return vs Nifty]))/_xlfn.STDEV.P(Table2[1W Return vs Nifty])</f>
        <v>-1.0238180556496315</v>
      </c>
      <c r="O276">
        <v>1276.28</v>
      </c>
      <c r="P276">
        <v>1257.8469370898599</v>
      </c>
      <c r="Q276">
        <v>1165.12754599195</v>
      </c>
      <c r="R276">
        <v>57.427107831125603</v>
      </c>
      <c r="S276" s="1">
        <f>(Table2[[#This Row],[Close Price]]-Table2[[#This Row],[20D EMA]])/Table2[[#This Row],[20D EMA]]</f>
        <v>1.5999623906979718E-2</v>
      </c>
      <c r="T276" s="1">
        <f>(Table2[[#This Row],[Close Price]]-Table2[[#This Row],[50D EMA]])/Table2[[#This Row],[50D EMA]]</f>
        <v>3.0888545946639676E-2</v>
      </c>
      <c r="U276" s="1">
        <f>(Table2[[#This Row],[Close Price]]-Table2[[#This Row],[200D EMA]])/Table2[[#This Row],[200D EMA]]</f>
        <v>0.11292536551956098</v>
      </c>
      <c r="V276">
        <v>1.1474541519997601</v>
      </c>
      <c r="W276">
        <v>1263.0999999999999</v>
      </c>
      <c r="X276">
        <v>1301.3</v>
      </c>
      <c r="Y276">
        <v>1263.0999999999999</v>
      </c>
      <c r="Z276">
        <v>1301.3</v>
      </c>
      <c r="AA276">
        <v>1263.0999999999999</v>
      </c>
      <c r="AB276">
        <v>1301.3</v>
      </c>
      <c r="AC276" s="1">
        <f>(Table2[[#This Row],[Close Price]]/Table2[[#This Row],[Day Low]])-1</f>
        <v>2.6601219222547767E-2</v>
      </c>
      <c r="AD276" s="1">
        <f>(Table2[[#This Row],[Day High]]/Table2[[#This Row],[Close Price]])-1</f>
        <v>3.5474666461015048E-3</v>
      </c>
      <c r="AE276" s="1">
        <f>(Table2[[#This Row],[Close Price]]/Table2[[#This Row],[Current Week Low]])-1</f>
        <v>2.6601219222547767E-2</v>
      </c>
      <c r="AF276" s="1">
        <f>(Table2[[#This Row],[Current Week High]]/Table2[[#This Row],[Close Price]])-1</f>
        <v>3.5474666461015048E-3</v>
      </c>
      <c r="AG276" s="1">
        <f>(Table2[[#This Row],[Close Price]]/Table2[[#This Row],[Current Month Low]])-1</f>
        <v>2.6601219222547767E-2</v>
      </c>
      <c r="AH276" s="1">
        <f>(Table2[[#This Row],[Current Month High]]/Table2[[#This Row],[Close Price]])-1</f>
        <v>3.5474666461015048E-3</v>
      </c>
      <c r="AI276">
        <v>5.0628518547080903</v>
      </c>
      <c r="AJ276">
        <v>41.754577753484497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0.06</v>
      </c>
      <c r="AM276" t="s">
        <v>3180</v>
      </c>
      <c r="AN276">
        <v>2.5499999999999998</v>
      </c>
      <c r="AO276" t="s">
        <v>3180</v>
      </c>
      <c r="AP276">
        <v>0.100637917758958</v>
      </c>
      <c r="AQ276">
        <f>(Table2[[#This Row],[Sharpe Ratio]]-AVERAGE(Table2[Sharpe Ratio]))/_xlfn.STDEV.P(Table2[Sharpe Ratio])</f>
        <v>0.4700664269632937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2.8216163026220542E-2</v>
      </c>
      <c r="AS276">
        <f>_xlfn.RANK.AVG(Table2[[#This Row],[1Y Return vs Nifty Z-Score]],Table2[1Y Return vs Nifty Z-Score])</f>
        <v>347</v>
      </c>
      <c r="AT276">
        <f>_xlfn.RANK.AVG(Table2[[#This Row],[6M Return vs Nifty Z-Score]],Table2[6M Return vs Nifty Z-Score])</f>
        <v>322</v>
      </c>
      <c r="AU276">
        <f>_xlfn.RANK.AVG(Table2[[#This Row],[Sharpe Ratio Z-Score]],Table2[Sharpe Ratio Z-Score])</f>
        <v>227</v>
      </c>
      <c r="AV276">
        <f>(Table2[[#This Row],[Rank 1Y]]+Table2[[#This Row],[Rank 6M]]+Table2[[#This Row],[Rank Sharpe]])/3</f>
        <v>298.66666666666669</v>
      </c>
    </row>
    <row r="277" spans="1:48" x14ac:dyDescent="0.3">
      <c r="A277" t="s">
        <v>1595</v>
      </c>
      <c r="B277" t="s">
        <v>1596</v>
      </c>
      <c r="C277" t="s">
        <v>3138</v>
      </c>
      <c r="D277" t="s">
        <v>165</v>
      </c>
      <c r="E277">
        <v>5987.6603485599999</v>
      </c>
      <c r="F277">
        <v>660.7</v>
      </c>
      <c r="G277">
        <v>37.568638336294903</v>
      </c>
      <c r="H277">
        <f>(Table2[[#This Row],[1Y Return vs Nifty]]-AVERAGE(Table2[1Y Return vs Nifty]))/_xlfn.STDEV.P(Table2[1Y Return vs Nifty])</f>
        <v>0.3118215359661955</v>
      </c>
      <c r="I277">
        <v>8.6080776553581195</v>
      </c>
      <c r="J277">
        <f>(Table2[[#This Row],[1M Return vs Nifty]]-AVERAGE(Table2[1M Return vs Nifty]))/_xlfn.STDEV.P(Table2[1M Return vs Nifty])</f>
        <v>1.06826650065864</v>
      </c>
      <c r="K277">
        <v>21.325274647540901</v>
      </c>
      <c r="L277">
        <f>(Table2[[#This Row],[6M Return vs Nifty]]-AVERAGE(Table2[6M Return vs Nifty]))/_xlfn.STDEV.P(Table2[6M Return vs Nifty])</f>
        <v>0.52623836781190581</v>
      </c>
      <c r="M277">
        <v>6.9560135151049796</v>
      </c>
      <c r="N277">
        <f>(Table2[[#This Row],[1W Return vs Nifty]]-AVERAGE(Table2[1W Return vs Nifty]))/_xlfn.STDEV.P(Table2[1W Return vs Nifty])</f>
        <v>0.8624822133127471</v>
      </c>
      <c r="O277">
        <v>627.55999999999995</v>
      </c>
      <c r="P277">
        <v>627.18565054557405</v>
      </c>
      <c r="Q277">
        <v>573.11473584322005</v>
      </c>
      <c r="R277">
        <v>68.354145512567996</v>
      </c>
      <c r="S277" s="1">
        <f>(Table2[[#This Row],[Close Price]]-Table2[[#This Row],[20D EMA]])/Table2[[#This Row],[20D EMA]]</f>
        <v>5.2807699662183863E-2</v>
      </c>
      <c r="T277" s="1">
        <f>(Table2[[#This Row],[Close Price]]-Table2[[#This Row],[50D EMA]])/Table2[[#This Row],[50D EMA]]</f>
        <v>5.3436090932999905E-2</v>
      </c>
      <c r="U277" s="1">
        <f>(Table2[[#This Row],[Close Price]]-Table2[[#This Row],[200D EMA]])/Table2[[#This Row],[200D EMA]]</f>
        <v>0.15282326326493134</v>
      </c>
      <c r="V277">
        <v>1.0395364188279701</v>
      </c>
      <c r="W277">
        <v>642.35</v>
      </c>
      <c r="X277">
        <v>668</v>
      </c>
      <c r="Y277">
        <v>632</v>
      </c>
      <c r="Z277">
        <v>668</v>
      </c>
      <c r="AA277">
        <v>631.75</v>
      </c>
      <c r="AB277">
        <v>668</v>
      </c>
      <c r="AC277" s="1">
        <f>(Table2[[#This Row],[Close Price]]/Table2[[#This Row],[Day Low]])-1</f>
        <v>2.8566980618043081E-2</v>
      </c>
      <c r="AD277" s="1">
        <f>(Table2[[#This Row],[Day High]]/Table2[[#This Row],[Close Price]])-1</f>
        <v>1.1048887543514407E-2</v>
      </c>
      <c r="AE277" s="1">
        <f>(Table2[[#This Row],[Close Price]]/Table2[[#This Row],[Current Week Low]])-1</f>
        <v>4.5411392405063422E-2</v>
      </c>
      <c r="AF277" s="1">
        <f>(Table2[[#This Row],[Current Week High]]/Table2[[#This Row],[Close Price]])-1</f>
        <v>1.1048887543514407E-2</v>
      </c>
      <c r="AG277" s="1">
        <f>(Table2[[#This Row],[Close Price]]/Table2[[#This Row],[Current Month Low]])-1</f>
        <v>4.5825089038385558E-2</v>
      </c>
      <c r="AH277" s="1">
        <f>(Table2[[#This Row],[Current Month High]]/Table2[[#This Row],[Close Price]])-1</f>
        <v>1.1048887543514407E-2</v>
      </c>
      <c r="AI277">
        <v>9.2326320569093401</v>
      </c>
      <c r="AJ277">
        <v>73.845546638600098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0.09</v>
      </c>
      <c r="AM277" t="s">
        <v>3180</v>
      </c>
      <c r="AN277">
        <v>8.34</v>
      </c>
      <c r="AO277" t="s">
        <v>3180</v>
      </c>
      <c r="AQ277">
        <f>(Table2[[#This Row],[Sharpe Ratio]]-AVERAGE(Table2[Sharpe Ratio]))/_xlfn.STDEV.P(Table2[Sharpe Ratio])</f>
        <v>-0.73432109200939777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2.0344875257400905</v>
      </c>
      <c r="AS277">
        <f>_xlfn.RANK.AVG(Table2[[#This Row],[1Y Return vs Nifty Z-Score]],Table2[1Y Return vs Nifty Z-Score])</f>
        <v>209</v>
      </c>
      <c r="AT277">
        <f>_xlfn.RANK.AVG(Table2[[#This Row],[6M Return vs Nifty Z-Score]],Table2[6M Return vs Nifty Z-Score])</f>
        <v>153</v>
      </c>
      <c r="AU277">
        <f>_xlfn.RANK.AVG(Table2[[#This Row],[Sharpe Ratio Z-Score]],Table2[Sharpe Ratio Z-Score])</f>
        <v>537.5</v>
      </c>
      <c r="AV277">
        <f>(Table2[[#This Row],[Rank 1Y]]+Table2[[#This Row],[Rank 6M]]+Table2[[#This Row],[Rank Sharpe]])/3</f>
        <v>299.83333333333331</v>
      </c>
    </row>
    <row r="278" spans="1:48" x14ac:dyDescent="0.3">
      <c r="A278" t="s">
        <v>1519</v>
      </c>
      <c r="B278" t="s">
        <v>1520</v>
      </c>
      <c r="C278" t="s">
        <v>3138</v>
      </c>
      <c r="D278" t="s">
        <v>247</v>
      </c>
      <c r="E278">
        <v>6615.9912818449902</v>
      </c>
      <c r="F278">
        <v>474.65</v>
      </c>
      <c r="G278">
        <v>2.3735157734252801</v>
      </c>
      <c r="H278">
        <f>(Table2[[#This Row],[1Y Return vs Nifty]]-AVERAGE(Table2[1Y Return vs Nifty]))/_xlfn.STDEV.P(Table2[1Y Return vs Nifty])</f>
        <v>-0.32147250408537786</v>
      </c>
      <c r="I278">
        <v>6.9285236389106499</v>
      </c>
      <c r="J278">
        <f>(Table2[[#This Row],[1M Return vs Nifty]]-AVERAGE(Table2[1M Return vs Nifty]))/_xlfn.STDEV.P(Table2[1M Return vs Nifty])</f>
        <v>0.88216820670094731</v>
      </c>
      <c r="K278">
        <v>19.675420167729399</v>
      </c>
      <c r="L278">
        <f>(Table2[[#This Row],[6M Return vs Nifty]]-AVERAGE(Table2[6M Return vs Nifty]))/_xlfn.STDEV.P(Table2[6M Return vs Nifty])</f>
        <v>0.46983823146653131</v>
      </c>
      <c r="M278">
        <v>3.63042318538408</v>
      </c>
      <c r="N278">
        <f>(Table2[[#This Row],[1W Return vs Nifty]]-AVERAGE(Table2[1W Return vs Nifty]))/_xlfn.STDEV.P(Table2[1W Return vs Nifty])</f>
        <v>9.2887264542264508E-2</v>
      </c>
      <c r="O278">
        <v>440.85</v>
      </c>
      <c r="P278">
        <v>423.39179858401599</v>
      </c>
      <c r="Q278">
        <v>384.56801049309502</v>
      </c>
      <c r="R278">
        <v>76.616745364979707</v>
      </c>
      <c r="S278" s="1">
        <f>(Table2[[#This Row],[Close Price]]-Table2[[#This Row],[20D EMA]])/Table2[[#This Row],[20D EMA]]</f>
        <v>7.6670069184529774E-2</v>
      </c>
      <c r="T278" s="1">
        <f>(Table2[[#This Row],[Close Price]]-Table2[[#This Row],[50D EMA]])/Table2[[#This Row],[50D EMA]]</f>
        <v>0.12106564554960915</v>
      </c>
      <c r="U278" s="1">
        <f>(Table2[[#This Row],[Close Price]]-Table2[[#This Row],[200D EMA]])/Table2[[#This Row],[200D EMA]]</f>
        <v>0.23424202494482416</v>
      </c>
      <c r="V278">
        <v>0.78355752106269805</v>
      </c>
      <c r="W278">
        <v>443.2</v>
      </c>
      <c r="X278">
        <v>519.5</v>
      </c>
      <c r="Y278">
        <v>440.25</v>
      </c>
      <c r="Z278">
        <v>519.5</v>
      </c>
      <c r="AA278">
        <v>440.25</v>
      </c>
      <c r="AB278">
        <v>519.5</v>
      </c>
      <c r="AC278" s="1">
        <f>(Table2[[#This Row],[Close Price]]/Table2[[#This Row],[Day Low]])-1</f>
        <v>7.096119133573997E-2</v>
      </c>
      <c r="AD278" s="1">
        <f>(Table2[[#This Row],[Day High]]/Table2[[#This Row],[Close Price]])-1</f>
        <v>9.449067734119887E-2</v>
      </c>
      <c r="AE278" s="1">
        <f>(Table2[[#This Row],[Close Price]]/Table2[[#This Row],[Current Week Low]])-1</f>
        <v>7.8137421919364014E-2</v>
      </c>
      <c r="AF278" s="1">
        <f>(Table2[[#This Row],[Current Week High]]/Table2[[#This Row],[Close Price]])-1</f>
        <v>9.449067734119887E-2</v>
      </c>
      <c r="AG278" s="1">
        <f>(Table2[[#This Row],[Close Price]]/Table2[[#This Row],[Current Month Low]])-1</f>
        <v>7.8137421919364014E-2</v>
      </c>
      <c r="AH278" s="1">
        <f>(Table2[[#This Row],[Current Month High]]/Table2[[#This Row],[Close Price]])-1</f>
        <v>9.449067734119887E-2</v>
      </c>
      <c r="AI278">
        <v>9.4490677341198808</v>
      </c>
      <c r="AJ278">
        <v>51.1624203821656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0.31</v>
      </c>
      <c r="AM278" t="s">
        <v>3180</v>
      </c>
      <c r="AN278">
        <v>7.99</v>
      </c>
      <c r="AO278" t="s">
        <v>3180</v>
      </c>
      <c r="AP278">
        <v>7.3754185824367005E-2</v>
      </c>
      <c r="AQ278">
        <f>(Table2[[#This Row],[Sharpe Ratio]]-AVERAGE(Table2[Sharpe Ratio]))/_xlfn.STDEV.P(Table2[Sharpe Ratio])</f>
        <v>0.14833450000729415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1.2717556986316594</v>
      </c>
      <c r="AS278">
        <f>_xlfn.RANK.AVG(Table2[[#This Row],[1Y Return vs Nifty Z-Score]],Table2[1Y Return vs Nifty Z-Score])</f>
        <v>422</v>
      </c>
      <c r="AT278">
        <f>_xlfn.RANK.AVG(Table2[[#This Row],[6M Return vs Nifty Z-Score]],Table2[6M Return vs Nifty Z-Score])</f>
        <v>175</v>
      </c>
      <c r="AU278">
        <f>_xlfn.RANK.AVG(Table2[[#This Row],[Sharpe Ratio Z-Score]],Table2[Sharpe Ratio Z-Score])</f>
        <v>305</v>
      </c>
      <c r="AV278">
        <f>(Table2[[#This Row],[Rank 1Y]]+Table2[[#This Row],[Rank 6M]]+Table2[[#This Row],[Rank Sharpe]])/3</f>
        <v>300.66666666666669</v>
      </c>
    </row>
    <row r="279" spans="1:48" x14ac:dyDescent="0.3">
      <c r="A279" t="s">
        <v>1527</v>
      </c>
      <c r="B279" t="s">
        <v>1528</v>
      </c>
      <c r="C279" t="s">
        <v>3148</v>
      </c>
      <c r="D279" t="s">
        <v>405</v>
      </c>
      <c r="E279">
        <v>6585.6889598500002</v>
      </c>
      <c r="F279">
        <v>338.65</v>
      </c>
      <c r="G279">
        <v>30.041838828232301</v>
      </c>
      <c r="H279">
        <f>(Table2[[#This Row],[1Y Return vs Nifty]]-AVERAGE(Table2[1Y Return vs Nifty]))/_xlfn.STDEV.P(Table2[1Y Return vs Nifty])</f>
        <v>0.17638580163669099</v>
      </c>
      <c r="I279">
        <v>7.4407494146179198</v>
      </c>
      <c r="J279">
        <f>(Table2[[#This Row],[1M Return vs Nifty]]-AVERAGE(Table2[1M Return vs Nifty]))/_xlfn.STDEV.P(Table2[1M Return vs Nifty])</f>
        <v>0.93892395379022842</v>
      </c>
      <c r="K279">
        <v>16.226511013475498</v>
      </c>
      <c r="L279">
        <f>(Table2[[#This Row],[6M Return vs Nifty]]-AVERAGE(Table2[6M Return vs Nifty]))/_xlfn.STDEV.P(Table2[6M Return vs Nifty])</f>
        <v>0.35193756269666848</v>
      </c>
      <c r="M279">
        <v>2.7232302279009999</v>
      </c>
      <c r="N279">
        <f>(Table2[[#This Row],[1W Return vs Nifty]]-AVERAGE(Table2[1W Return vs Nifty]))/_xlfn.STDEV.P(Table2[1W Return vs Nifty])</f>
        <v>-0.11705173828666413</v>
      </c>
      <c r="O279">
        <v>333.14</v>
      </c>
      <c r="P279">
        <v>331.40050893119599</v>
      </c>
      <c r="Q279">
        <v>303.27810989218398</v>
      </c>
      <c r="R279">
        <v>54.719719423724399</v>
      </c>
      <c r="S279" s="1">
        <f>(Table2[[#This Row],[Close Price]]-Table2[[#This Row],[20D EMA]])/Table2[[#This Row],[20D EMA]]</f>
        <v>1.6539592963919048E-2</v>
      </c>
      <c r="T279" s="1">
        <f>(Table2[[#This Row],[Close Price]]-Table2[[#This Row],[50D EMA]])/Table2[[#This Row],[50D EMA]]</f>
        <v>2.1875316643853133E-2</v>
      </c>
      <c r="U279" s="1">
        <f>(Table2[[#This Row],[Close Price]]-Table2[[#This Row],[200D EMA]])/Table2[[#This Row],[200D EMA]]</f>
        <v>0.11663186017741532</v>
      </c>
      <c r="V279">
        <v>0.62321425884673498</v>
      </c>
      <c r="W279">
        <v>333</v>
      </c>
      <c r="X279">
        <v>343.4</v>
      </c>
      <c r="Y279">
        <v>333</v>
      </c>
      <c r="Z279">
        <v>349.65</v>
      </c>
      <c r="AA279">
        <v>333</v>
      </c>
      <c r="AB279">
        <v>349.65</v>
      </c>
      <c r="AC279" s="1">
        <f>(Table2[[#This Row],[Close Price]]/Table2[[#This Row],[Day Low]])-1</f>
        <v>1.6966966966966979E-2</v>
      </c>
      <c r="AD279" s="1">
        <f>(Table2[[#This Row],[Day High]]/Table2[[#This Row],[Close Price]])-1</f>
        <v>1.4026280820906623E-2</v>
      </c>
      <c r="AE279" s="1">
        <f>(Table2[[#This Row],[Close Price]]/Table2[[#This Row],[Current Week Low]])-1</f>
        <v>1.6966966966966979E-2</v>
      </c>
      <c r="AF279" s="1">
        <f>(Table2[[#This Row],[Current Week High]]/Table2[[#This Row],[Close Price]])-1</f>
        <v>3.2481913479994073E-2</v>
      </c>
      <c r="AG279" s="1">
        <f>(Table2[[#This Row],[Close Price]]/Table2[[#This Row],[Current Month Low]])-1</f>
        <v>1.6966966966966979E-2</v>
      </c>
      <c r="AH279" s="1">
        <f>(Table2[[#This Row],[Current Month High]]/Table2[[#This Row],[Close Price]])-1</f>
        <v>3.2481913479994073E-2</v>
      </c>
      <c r="AI279">
        <v>11.8263694079433</v>
      </c>
      <c r="AJ279">
        <v>59.740566037735803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0.04</v>
      </c>
      <c r="AM279" t="s">
        <v>3180</v>
      </c>
      <c r="AN279">
        <v>-5.01</v>
      </c>
      <c r="AO279" t="s">
        <v>3179</v>
      </c>
      <c r="AP279">
        <v>1.8110318744752E-2</v>
      </c>
      <c r="AQ279">
        <f>(Table2[[#This Row],[Sharpe Ratio]]-AVERAGE(Table2[Sharpe Ratio]))/_xlfn.STDEV.P(Table2[Sharpe Ratio])</f>
        <v>-0.51758526970195573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0.83261031013496811</v>
      </c>
      <c r="AS279">
        <f>_xlfn.RANK.AVG(Table2[[#This Row],[1Y Return vs Nifty Z-Score]],Table2[1Y Return vs Nifty Z-Score])</f>
        <v>238</v>
      </c>
      <c r="AT279">
        <f>_xlfn.RANK.AVG(Table2[[#This Row],[6M Return vs Nifty Z-Score]],Table2[6M Return vs Nifty Z-Score])</f>
        <v>200</v>
      </c>
      <c r="AU279">
        <f>_xlfn.RANK.AVG(Table2[[#This Row],[Sharpe Ratio Z-Score]],Table2[Sharpe Ratio Z-Score])</f>
        <v>470</v>
      </c>
      <c r="AV279">
        <f>(Table2[[#This Row],[Rank 1Y]]+Table2[[#This Row],[Rank 6M]]+Table2[[#This Row],[Rank Sharpe]])/3</f>
        <v>302.66666666666669</v>
      </c>
    </row>
    <row r="280" spans="1:48" x14ac:dyDescent="0.3">
      <c r="A280" t="s">
        <v>349</v>
      </c>
      <c r="B280" t="s">
        <v>350</v>
      </c>
      <c r="C280" t="s">
        <v>3148</v>
      </c>
      <c r="D280" t="s">
        <v>160</v>
      </c>
      <c r="E280">
        <v>68840.375915659999</v>
      </c>
      <c r="F280">
        <v>4537.8999999999996</v>
      </c>
      <c r="G280">
        <v>4.4348468124883</v>
      </c>
      <c r="H280">
        <f>(Table2[[#This Row],[1Y Return vs Nifty]]-AVERAGE(Table2[1Y Return vs Nifty]))/_xlfn.STDEV.P(Table2[1Y Return vs Nifty])</f>
        <v>-0.28438132307641795</v>
      </c>
      <c r="I280">
        <v>0.43048267711981097</v>
      </c>
      <c r="J280">
        <f>(Table2[[#This Row],[1M Return vs Nifty]]-AVERAGE(Table2[1M Return vs Nifty]))/_xlfn.STDEV.P(Table2[1M Return vs Nifty])</f>
        <v>0.16217091860282967</v>
      </c>
      <c r="K280">
        <v>18.571575953044199</v>
      </c>
      <c r="L280">
        <f>(Table2[[#This Row],[6M Return vs Nifty]]-AVERAGE(Table2[6M Return vs Nifty]))/_xlfn.STDEV.P(Table2[6M Return vs Nifty])</f>
        <v>0.43210341001766567</v>
      </c>
      <c r="M280">
        <v>3.7954050678818398</v>
      </c>
      <c r="N280">
        <f>(Table2[[#This Row],[1W Return vs Nifty]]-AVERAGE(Table2[1W Return vs Nifty]))/_xlfn.STDEV.P(Table2[1W Return vs Nifty])</f>
        <v>0.13106671866028785</v>
      </c>
      <c r="O280">
        <v>4478.83</v>
      </c>
      <c r="P280">
        <v>4465.4426599404096</v>
      </c>
      <c r="Q280">
        <v>4083.3146927206299</v>
      </c>
      <c r="R280">
        <v>61.005261120919002</v>
      </c>
      <c r="S280" s="1">
        <f>(Table2[[#This Row],[Close Price]]-Table2[[#This Row],[20D EMA]])/Table2[[#This Row],[20D EMA]]</f>
        <v>1.3188712230649458E-2</v>
      </c>
      <c r="T280" s="1">
        <f>(Table2[[#This Row],[Close Price]]-Table2[[#This Row],[50D EMA]])/Table2[[#This Row],[50D EMA]]</f>
        <v>1.6226239048953983E-2</v>
      </c>
      <c r="U280" s="1">
        <f>(Table2[[#This Row],[Close Price]]-Table2[[#This Row],[200D EMA]])/Table2[[#This Row],[200D EMA]]</f>
        <v>0.11132752224308452</v>
      </c>
      <c r="V280">
        <v>0.59275102394008805</v>
      </c>
      <c r="W280">
        <v>4441.2</v>
      </c>
      <c r="X280">
        <v>4558.1000000000004</v>
      </c>
      <c r="Y280">
        <v>4414.6000000000004</v>
      </c>
      <c r="Z280">
        <v>4558.1000000000004</v>
      </c>
      <c r="AA280">
        <v>4391.25</v>
      </c>
      <c r="AB280">
        <v>4558.1000000000004</v>
      </c>
      <c r="AC280" s="1">
        <f>(Table2[[#This Row],[Close Price]]/Table2[[#This Row],[Day Low]])-1</f>
        <v>2.1773394578041838E-2</v>
      </c>
      <c r="AD280" s="1">
        <f>(Table2[[#This Row],[Day High]]/Table2[[#This Row],[Close Price]])-1</f>
        <v>4.451398223848102E-3</v>
      </c>
      <c r="AE280" s="1">
        <f>(Table2[[#This Row],[Close Price]]/Table2[[#This Row],[Current Week Low]])-1</f>
        <v>2.7930050287681585E-2</v>
      </c>
      <c r="AF280" s="1">
        <f>(Table2[[#This Row],[Current Week High]]/Table2[[#This Row],[Close Price]])-1</f>
        <v>4.451398223848102E-3</v>
      </c>
      <c r="AG280" s="1">
        <f>(Table2[[#This Row],[Close Price]]/Table2[[#This Row],[Current Month Low]])-1</f>
        <v>3.3395957870765658E-2</v>
      </c>
      <c r="AH280" s="1">
        <f>(Table2[[#This Row],[Current Month High]]/Table2[[#This Row],[Close Price]])-1</f>
        <v>4.451398223848102E-3</v>
      </c>
      <c r="AI280">
        <v>5.8650477092928499</v>
      </c>
      <c r="AJ280">
        <v>40.928571428571402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0.1</v>
      </c>
      <c r="AM280" t="s">
        <v>3180</v>
      </c>
      <c r="AN280">
        <v>-0.5</v>
      </c>
      <c r="AO280" t="s">
        <v>3179</v>
      </c>
      <c r="AP280">
        <v>6.4704952033570004E-2</v>
      </c>
      <c r="AQ280">
        <f>(Table2[[#This Row],[Sharpe Ratio]]-AVERAGE(Table2[Sharpe Ratio]))/_xlfn.STDEV.P(Table2[Sharpe Ratio])</f>
        <v>4.0037503441785222E-2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0.48099722764615049</v>
      </c>
      <c r="AS280">
        <f>_xlfn.RANK.AVG(Table2[[#This Row],[1Y Return vs Nifty Z-Score]],Table2[1Y Return vs Nifty Z-Score])</f>
        <v>401</v>
      </c>
      <c r="AT280">
        <f>_xlfn.RANK.AVG(Table2[[#This Row],[6M Return vs Nifty Z-Score]],Table2[6M Return vs Nifty Z-Score])</f>
        <v>182</v>
      </c>
      <c r="AU280">
        <f>_xlfn.RANK.AVG(Table2[[#This Row],[Sharpe Ratio Z-Score]],Table2[Sharpe Ratio Z-Score])</f>
        <v>337</v>
      </c>
      <c r="AV280">
        <f>(Table2[[#This Row],[Rank 1Y]]+Table2[[#This Row],[Rank 6M]]+Table2[[#This Row],[Rank Sharpe]])/3</f>
        <v>306.66666666666669</v>
      </c>
    </row>
    <row r="281" spans="1:48" x14ac:dyDescent="0.3">
      <c r="A281" t="s">
        <v>1302</v>
      </c>
      <c r="B281" t="s">
        <v>1303</v>
      </c>
      <c r="C281" t="s">
        <v>3140</v>
      </c>
      <c r="D281" t="s">
        <v>196</v>
      </c>
      <c r="E281">
        <v>8845.7884620000004</v>
      </c>
      <c r="F281">
        <v>448.7</v>
      </c>
      <c r="G281">
        <v>18.784991583320899</v>
      </c>
      <c r="H281">
        <f>(Table2[[#This Row],[1Y Return vs Nifty]]-AVERAGE(Table2[1Y Return vs Nifty]))/_xlfn.STDEV.P(Table2[1Y Return vs Nifty])</f>
        <v>-2.6167670289394915E-2</v>
      </c>
      <c r="I281">
        <v>11.5124025211198</v>
      </c>
      <c r="J281">
        <f>(Table2[[#This Row],[1M Return vs Nifty]]-AVERAGE(Table2[1M Return vs Nifty]))/_xlfn.STDEV.P(Table2[1M Return vs Nifty])</f>
        <v>1.3900721093644424</v>
      </c>
      <c r="K281">
        <v>38.736162745804997</v>
      </c>
      <c r="L281">
        <f>(Table2[[#This Row],[6M Return vs Nifty]]-AVERAGE(Table2[6M Return vs Nifty]))/_xlfn.STDEV.P(Table2[6M Return vs Nifty])</f>
        <v>1.1214281100904762</v>
      </c>
      <c r="M281">
        <v>8.61461338972763</v>
      </c>
      <c r="N281">
        <f>(Table2[[#This Row],[1W Return vs Nifty]]-AVERAGE(Table2[1W Return vs Nifty]))/_xlfn.STDEV.P(Table2[1W Return vs Nifty])</f>
        <v>1.2463088302394549</v>
      </c>
      <c r="O281">
        <v>427.3</v>
      </c>
      <c r="P281">
        <v>424.08857449745301</v>
      </c>
      <c r="Q281">
        <v>362.02692923631901</v>
      </c>
      <c r="R281">
        <v>72.241918312356404</v>
      </c>
      <c r="S281" s="1">
        <f>(Table2[[#This Row],[Close Price]]-Table2[[#This Row],[20D EMA]])/Table2[[#This Row],[20D EMA]]</f>
        <v>5.0081909665340457E-2</v>
      </c>
      <c r="T281" s="1">
        <f>(Table2[[#This Row],[Close Price]]-Table2[[#This Row],[50D EMA]])/Table2[[#This Row],[50D EMA]]</f>
        <v>5.8033691503506395E-2</v>
      </c>
      <c r="U281" s="1">
        <f>(Table2[[#This Row],[Close Price]]-Table2[[#This Row],[200D EMA]])/Table2[[#This Row],[200D EMA]]</f>
        <v>0.2394105624863716</v>
      </c>
      <c r="V281">
        <v>1.0326577352497699</v>
      </c>
      <c r="W281">
        <v>443.25</v>
      </c>
      <c r="X281">
        <v>450.9</v>
      </c>
      <c r="Y281">
        <v>438.55</v>
      </c>
      <c r="Z281">
        <v>451.8</v>
      </c>
      <c r="AA281">
        <v>438.55</v>
      </c>
      <c r="AB281">
        <v>451.8</v>
      </c>
      <c r="AC281" s="1">
        <f>(Table2[[#This Row],[Close Price]]/Table2[[#This Row],[Day Low]])-1</f>
        <v>1.2295544275239711E-2</v>
      </c>
      <c r="AD281" s="1">
        <f>(Table2[[#This Row],[Day High]]/Table2[[#This Row],[Close Price]])-1</f>
        <v>4.9030532649876335E-3</v>
      </c>
      <c r="AE281" s="1">
        <f>(Table2[[#This Row],[Close Price]]/Table2[[#This Row],[Current Week Low]])-1</f>
        <v>2.3144453312051061E-2</v>
      </c>
      <c r="AF281" s="1">
        <f>(Table2[[#This Row],[Current Week High]]/Table2[[#This Row],[Close Price]])-1</f>
        <v>6.9088477824827965E-3</v>
      </c>
      <c r="AG281" s="1">
        <f>(Table2[[#This Row],[Close Price]]/Table2[[#This Row],[Current Month Low]])-1</f>
        <v>2.3144453312051061E-2</v>
      </c>
      <c r="AH281" s="1">
        <f>(Table2[[#This Row],[Current Month High]]/Table2[[#This Row],[Close Price]])-1</f>
        <v>6.9088477824827965E-3</v>
      </c>
      <c r="AI281">
        <v>8.1568977044796007</v>
      </c>
      <c r="AJ281">
        <v>86.880466472303198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0.11</v>
      </c>
      <c r="AM281" t="s">
        <v>3180</v>
      </c>
      <c r="AN281">
        <v>6.76</v>
      </c>
      <c r="AO281" t="s">
        <v>3180</v>
      </c>
      <c r="AQ281">
        <f>(Table2[[#This Row],[Sharpe Ratio]]-AVERAGE(Table2[Sharpe Ratio]))/_xlfn.STDEV.P(Table2[Sharpe Ratio])</f>
        <v>-0.73432109200939777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2.9973202873955809</v>
      </c>
      <c r="AS281">
        <f>_xlfn.RANK.AVG(Table2[[#This Row],[1Y Return vs Nifty Z-Score]],Table2[1Y Return vs Nifty Z-Score])</f>
        <v>305</v>
      </c>
      <c r="AT281">
        <f>_xlfn.RANK.AVG(Table2[[#This Row],[6M Return vs Nifty Z-Score]],Table2[6M Return vs Nifty Z-Score])</f>
        <v>79</v>
      </c>
      <c r="AU281">
        <f>_xlfn.RANK.AVG(Table2[[#This Row],[Sharpe Ratio Z-Score]],Table2[Sharpe Ratio Z-Score])</f>
        <v>537.5</v>
      </c>
      <c r="AV281">
        <f>(Table2[[#This Row],[Rank 1Y]]+Table2[[#This Row],[Rank 6M]]+Table2[[#This Row],[Rank Sharpe]])/3</f>
        <v>307.16666666666669</v>
      </c>
    </row>
    <row r="282" spans="1:48" x14ac:dyDescent="0.3">
      <c r="A282" t="s">
        <v>318</v>
      </c>
      <c r="B282" t="s">
        <v>319</v>
      </c>
      <c r="C282" t="s">
        <v>3145</v>
      </c>
      <c r="D282" t="s">
        <v>173</v>
      </c>
      <c r="E282">
        <v>81915.540426374995</v>
      </c>
      <c r="F282">
        <v>235.25</v>
      </c>
      <c r="G282">
        <v>54.981696618630302</v>
      </c>
      <c r="H282">
        <f>(Table2[[#This Row],[1Y Return vs Nifty]]-AVERAGE(Table2[1Y Return vs Nifty]))/_xlfn.STDEV.P(Table2[1Y Return vs Nifty])</f>
        <v>0.62514864569780493</v>
      </c>
      <c r="I282">
        <v>-10.0507127439136</v>
      </c>
      <c r="J282">
        <f>(Table2[[#This Row],[1M Return vs Nifty]]-AVERAGE(Table2[1M Return vs Nifty]))/_xlfn.STDEV.P(Table2[1M Return vs Nifty])</f>
        <v>-0.99916867952286337</v>
      </c>
      <c r="K282">
        <v>-26.314827381181399</v>
      </c>
      <c r="L282">
        <f>(Table2[[#This Row],[6M Return vs Nifty]]-AVERAGE(Table2[6M Return vs Nifty]))/_xlfn.STDEV.P(Table2[6M Return vs Nifty])</f>
        <v>-1.1023345050116853</v>
      </c>
      <c r="M282">
        <v>2.1584838455544002</v>
      </c>
      <c r="N282">
        <f>(Table2[[#This Row],[1W Return vs Nifty]]-AVERAGE(Table2[1W Return vs Nifty]))/_xlfn.STDEV.P(Table2[1W Return vs Nifty])</f>
        <v>-0.24774311037362312</v>
      </c>
      <c r="O282">
        <v>244.25</v>
      </c>
      <c r="P282">
        <v>260.16154170358999</v>
      </c>
      <c r="Q282">
        <v>253.74585323118399</v>
      </c>
      <c r="R282">
        <v>43.336635913656302</v>
      </c>
      <c r="S282" s="1">
        <f>(Table2[[#This Row],[Close Price]]-Table2[[#This Row],[20D EMA]])/Table2[[#This Row],[20D EMA]]</f>
        <v>-3.6847492323439097E-2</v>
      </c>
      <c r="T282" s="1">
        <f>(Table2[[#This Row],[Close Price]]-Table2[[#This Row],[50D EMA]])/Table2[[#This Row],[50D EMA]]</f>
        <v>-9.5754128532850064E-2</v>
      </c>
      <c r="U282" s="1">
        <f>(Table2[[#This Row],[Close Price]]-Table2[[#This Row],[200D EMA]])/Table2[[#This Row],[200D EMA]]</f>
        <v>-7.2891253179742391E-2</v>
      </c>
      <c r="V282">
        <v>1.76328691658176</v>
      </c>
      <c r="W282">
        <v>229.5</v>
      </c>
      <c r="X282">
        <v>236.4</v>
      </c>
      <c r="Y282">
        <v>229.5</v>
      </c>
      <c r="Z282">
        <v>242.95</v>
      </c>
      <c r="AA282">
        <v>229.5</v>
      </c>
      <c r="AB282">
        <v>243</v>
      </c>
      <c r="AC282" s="1">
        <f>(Table2[[#This Row],[Close Price]]/Table2[[#This Row],[Day Low]])-1</f>
        <v>2.5054466230936878E-2</v>
      </c>
      <c r="AD282" s="1">
        <f>(Table2[[#This Row],[Day High]]/Table2[[#This Row],[Close Price]])-1</f>
        <v>4.8884165781084565E-3</v>
      </c>
      <c r="AE282" s="1">
        <f>(Table2[[#This Row],[Close Price]]/Table2[[#This Row],[Current Week Low]])-1</f>
        <v>2.5054466230936878E-2</v>
      </c>
      <c r="AF282" s="1">
        <f>(Table2[[#This Row],[Current Week High]]/Table2[[#This Row],[Close Price]])-1</f>
        <v>3.2731137088203965E-2</v>
      </c>
      <c r="AG282" s="1">
        <f>(Table2[[#This Row],[Close Price]]/Table2[[#This Row],[Current Month Low]])-1</f>
        <v>2.5054466230936878E-2</v>
      </c>
      <c r="AH282" s="1">
        <f>(Table2[[#This Row],[Current Month High]]/Table2[[#This Row],[Close Price]])-1</f>
        <v>3.2943676939426236E-2</v>
      </c>
      <c r="AI282">
        <v>42.550478214665198</v>
      </c>
      <c r="AJ282">
        <v>92.906929069290598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-0.16</v>
      </c>
      <c r="AM282" t="s">
        <v>3179</v>
      </c>
      <c r="AN282">
        <v>-7.33</v>
      </c>
      <c r="AO282" t="s">
        <v>3179</v>
      </c>
      <c r="AP282">
        <v>0.147411733312696</v>
      </c>
      <c r="AQ282">
        <f>(Table2[[#This Row],[Sharpe Ratio]]-AVERAGE(Table2[Sharpe Ratio]))/_xlfn.STDEV.P(Table2[Sharpe Ratio])</f>
        <v>1.0298335696279519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141</v>
      </c>
      <c r="AT282">
        <f>_xlfn.RANK.AVG(Table2[[#This Row],[6M Return vs Nifty Z-Score]],Table2[6M Return vs Nifty Z-Score])</f>
        <v>675</v>
      </c>
      <c r="AU282">
        <f>_xlfn.RANK.AVG(Table2[[#This Row],[Sharpe Ratio Z-Score]],Table2[Sharpe Ratio Z-Score])</f>
        <v>108</v>
      </c>
      <c r="AV282">
        <f>(Table2[[#This Row],[Rank 1Y]]+Table2[[#This Row],[Rank 6M]]+Table2[[#This Row],[Rank Sharpe]])/3</f>
        <v>308</v>
      </c>
    </row>
    <row r="283" spans="1:48" x14ac:dyDescent="0.3">
      <c r="A283" t="s">
        <v>1327</v>
      </c>
      <c r="B283" t="s">
        <v>1328</v>
      </c>
      <c r="C283" t="s">
        <v>3137</v>
      </c>
      <c r="D283" t="s">
        <v>46</v>
      </c>
      <c r="E283">
        <v>8547.1912076499993</v>
      </c>
      <c r="F283">
        <v>1311.5</v>
      </c>
      <c r="G283">
        <v>19.199269497939799</v>
      </c>
      <c r="H283">
        <f>(Table2[[#This Row],[1Y Return vs Nifty]]-AVERAGE(Table2[1Y Return vs Nifty]))/_xlfn.STDEV.P(Table2[1Y Return vs Nifty])</f>
        <v>-1.8713235835175118E-2</v>
      </c>
      <c r="I283">
        <v>-7.19677851742287</v>
      </c>
      <c r="J283">
        <f>(Table2[[#This Row],[1M Return vs Nifty]]-AVERAGE(Table2[1M Return vs Nifty]))/_xlfn.STDEV.P(Table2[1M Return vs Nifty])</f>
        <v>-0.68294646492521616</v>
      </c>
      <c r="K283">
        <v>5.0093228607737403</v>
      </c>
      <c r="L283">
        <f>(Table2[[#This Row],[6M Return vs Nifty]]-AVERAGE(Table2[6M Return vs Nifty]))/_xlfn.STDEV.P(Table2[6M Return vs Nifty])</f>
        <v>-3.1521068937546692E-2</v>
      </c>
      <c r="M283">
        <v>1.58431782445889</v>
      </c>
      <c r="N283">
        <f>(Table2[[#This Row],[1W Return vs Nifty]]-AVERAGE(Table2[1W Return vs Nifty]))/_xlfn.STDEV.P(Table2[1W Return vs Nifty])</f>
        <v>-0.38061433796942729</v>
      </c>
      <c r="O283">
        <v>1387.52</v>
      </c>
      <c r="P283">
        <v>1456.53847036959</v>
      </c>
      <c r="Q283">
        <v>1358.9306854618201</v>
      </c>
      <c r="R283">
        <v>34.193077619556703</v>
      </c>
      <c r="S283" s="1">
        <f>(Table2[[#This Row],[Close Price]]-Table2[[#This Row],[20D EMA]])/Table2[[#This Row],[20D EMA]]</f>
        <v>-5.4788399446494454E-2</v>
      </c>
      <c r="T283" s="1">
        <f>(Table2[[#This Row],[Close Price]]-Table2[[#This Row],[50D EMA]])/Table2[[#This Row],[50D EMA]]</f>
        <v>-9.9577507439804952E-2</v>
      </c>
      <c r="U283" s="1">
        <f>(Table2[[#This Row],[Close Price]]-Table2[[#This Row],[200D EMA]])/Table2[[#This Row],[200D EMA]]</f>
        <v>-3.490294683109698E-2</v>
      </c>
      <c r="V283">
        <v>0.74343997967656605</v>
      </c>
      <c r="W283">
        <v>1306.6500000000001</v>
      </c>
      <c r="X283">
        <v>1351.5</v>
      </c>
      <c r="Y283">
        <v>1306.6500000000001</v>
      </c>
      <c r="Z283">
        <v>1415.6</v>
      </c>
      <c r="AA283">
        <v>1306.6500000000001</v>
      </c>
      <c r="AB283">
        <v>1415.6</v>
      </c>
      <c r="AC283" s="1">
        <f>(Table2[[#This Row],[Close Price]]/Table2[[#This Row],[Day Low]])-1</f>
        <v>3.7117820380361266E-3</v>
      </c>
      <c r="AD283" s="1">
        <f>(Table2[[#This Row],[Day High]]/Table2[[#This Row],[Close Price]])-1</f>
        <v>3.0499428135722484E-2</v>
      </c>
      <c r="AE283" s="1">
        <f>(Table2[[#This Row],[Close Price]]/Table2[[#This Row],[Current Week Low]])-1</f>
        <v>3.7117820380361266E-3</v>
      </c>
      <c r="AF283" s="1">
        <f>(Table2[[#This Row],[Current Week High]]/Table2[[#This Row],[Close Price]])-1</f>
        <v>7.9374761723217668E-2</v>
      </c>
      <c r="AG283" s="1">
        <f>(Table2[[#This Row],[Close Price]]/Table2[[#This Row],[Current Month Low]])-1</f>
        <v>3.7117820380361266E-3</v>
      </c>
      <c r="AH283" s="1">
        <f>(Table2[[#This Row],[Current Month High]]/Table2[[#This Row],[Close Price]])-1</f>
        <v>7.9374761723217668E-2</v>
      </c>
      <c r="AI283">
        <v>43.339687380861598</v>
      </c>
      <c r="AJ283">
        <v>62.899018755434099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-0.13</v>
      </c>
      <c r="AM283" t="s">
        <v>3179</v>
      </c>
      <c r="AN283">
        <v>-9.2200000000000006</v>
      </c>
      <c r="AO283" t="s">
        <v>3179</v>
      </c>
      <c r="AP283">
        <v>7.5379921009008005E-2</v>
      </c>
      <c r="AQ283">
        <f>(Table2[[#This Row],[Sharpe Ratio]]-AVERAGE(Table2[Sharpe Ratio]))/_xlfn.STDEV.P(Table2[Sharpe Ratio])</f>
        <v>0.16779053814021841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302</v>
      </c>
      <c r="AT283">
        <f>_xlfn.RANK.AVG(Table2[[#This Row],[6M Return vs Nifty Z-Score]],Table2[6M Return vs Nifty Z-Score])</f>
        <v>323</v>
      </c>
      <c r="AU283">
        <f>_xlfn.RANK.AVG(Table2[[#This Row],[Sharpe Ratio Z-Score]],Table2[Sharpe Ratio Z-Score])</f>
        <v>300</v>
      </c>
      <c r="AV283">
        <f>(Table2[[#This Row],[Rank 1Y]]+Table2[[#This Row],[Rank 6M]]+Table2[[#This Row],[Rank Sharpe]])/3</f>
        <v>308.33333333333331</v>
      </c>
    </row>
    <row r="284" spans="1:48" x14ac:dyDescent="0.3">
      <c r="A284" t="s">
        <v>1972</v>
      </c>
      <c r="B284" t="s">
        <v>1973</v>
      </c>
      <c r="C284" t="s">
        <v>3145</v>
      </c>
      <c r="D284" t="s">
        <v>117</v>
      </c>
      <c r="E284">
        <v>3530.4412275</v>
      </c>
      <c r="F284">
        <v>808.75</v>
      </c>
      <c r="G284">
        <v>50.557111435419301</v>
      </c>
      <c r="H284">
        <f>(Table2[[#This Row],[1Y Return vs Nifty]]-AVERAGE(Table2[1Y Return vs Nifty]))/_xlfn.STDEV.P(Table2[1Y Return vs Nifty])</f>
        <v>0.54553353933689785</v>
      </c>
      <c r="I284">
        <v>-5.0743205138705898</v>
      </c>
      <c r="J284">
        <f>(Table2[[#This Row],[1M Return vs Nifty]]-AVERAGE(Table2[1M Return vs Nifty]))/_xlfn.STDEV.P(Table2[1M Return vs Nifty])</f>
        <v>-0.44777343113771756</v>
      </c>
      <c r="K284">
        <v>-11.157367458497999</v>
      </c>
      <c r="L284">
        <f>(Table2[[#This Row],[6M Return vs Nifty]]-AVERAGE(Table2[6M Return vs Nifty]))/_xlfn.STDEV.P(Table2[6M Return vs Nifty])</f>
        <v>-0.58417801500017552</v>
      </c>
      <c r="M284">
        <v>6.2149777244030098</v>
      </c>
      <c r="N284">
        <f>(Table2[[#This Row],[1W Return vs Nifty]]-AVERAGE(Table2[1W Return vs Nifty]))/_xlfn.STDEV.P(Table2[1W Return vs Nifty])</f>
        <v>0.69099464423798418</v>
      </c>
      <c r="O284">
        <v>798.58</v>
      </c>
      <c r="P284">
        <v>812.93640585590094</v>
      </c>
      <c r="Q284">
        <v>782.75427816733895</v>
      </c>
      <c r="R284">
        <v>57.977154736028197</v>
      </c>
      <c r="S284" s="1">
        <f>(Table2[[#This Row],[Close Price]]-Table2[[#This Row],[20D EMA]])/Table2[[#This Row],[20D EMA]]</f>
        <v>1.2735104811039543E-2</v>
      </c>
      <c r="T284" s="1">
        <f>(Table2[[#This Row],[Close Price]]-Table2[[#This Row],[50D EMA]])/Table2[[#This Row],[50D EMA]]</f>
        <v>-5.1497335163545564E-3</v>
      </c>
      <c r="U284" s="1">
        <f>(Table2[[#This Row],[Close Price]]-Table2[[#This Row],[200D EMA]])/Table2[[#This Row],[200D EMA]]</f>
        <v>3.3210577773557216E-2</v>
      </c>
      <c r="V284">
        <v>0.47807566616804398</v>
      </c>
      <c r="W284">
        <v>788.2</v>
      </c>
      <c r="X284">
        <v>812</v>
      </c>
      <c r="Y284">
        <v>781.95</v>
      </c>
      <c r="Z284">
        <v>812</v>
      </c>
      <c r="AA284">
        <v>781.95</v>
      </c>
      <c r="AB284">
        <v>825</v>
      </c>
      <c r="AC284" s="1">
        <f>(Table2[[#This Row],[Close Price]]/Table2[[#This Row],[Day Low]])-1</f>
        <v>2.6072062928190753E-2</v>
      </c>
      <c r="AD284" s="1">
        <f>(Table2[[#This Row],[Day High]]/Table2[[#This Row],[Close Price]])-1</f>
        <v>4.0185471406490869E-3</v>
      </c>
      <c r="AE284" s="1">
        <f>(Table2[[#This Row],[Close Price]]/Table2[[#This Row],[Current Week Low]])-1</f>
        <v>3.4273291131146522E-2</v>
      </c>
      <c r="AF284" s="1">
        <f>(Table2[[#This Row],[Current Week High]]/Table2[[#This Row],[Close Price]])-1</f>
        <v>4.0185471406490869E-3</v>
      </c>
      <c r="AG284" s="1">
        <f>(Table2[[#This Row],[Close Price]]/Table2[[#This Row],[Current Month Low]])-1</f>
        <v>3.4273291131146522E-2</v>
      </c>
      <c r="AH284" s="1">
        <f>(Table2[[#This Row],[Current Month High]]/Table2[[#This Row],[Close Price]])-1</f>
        <v>2.0092735703245657E-2</v>
      </c>
      <c r="AI284">
        <v>33.9103554868624</v>
      </c>
      <c r="AJ284">
        <v>89.269833840393105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0.02</v>
      </c>
      <c r="AM284" t="s">
        <v>3180</v>
      </c>
      <c r="AN284">
        <v>-1.31</v>
      </c>
      <c r="AO284" t="s">
        <v>3179</v>
      </c>
      <c r="AP284">
        <v>9.5276547515131996E-2</v>
      </c>
      <c r="AQ284">
        <f>(Table2[[#This Row],[Sharpe Ratio]]-AVERAGE(Table2[Sharpe Ratio]))/_xlfn.STDEV.P(Table2[Sharpe Ratio])</f>
        <v>0.40590405605930258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159</v>
      </c>
      <c r="AT284">
        <f>_xlfn.RANK.AVG(Table2[[#This Row],[6M Return vs Nifty Z-Score]],Table2[6M Return vs Nifty Z-Score])</f>
        <v>531</v>
      </c>
      <c r="AU284">
        <f>_xlfn.RANK.AVG(Table2[[#This Row],[Sharpe Ratio Z-Score]],Table2[Sharpe Ratio Z-Score])</f>
        <v>236</v>
      </c>
      <c r="AV284">
        <f>(Table2[[#This Row],[Rank 1Y]]+Table2[[#This Row],[Rank 6M]]+Table2[[#This Row],[Rank Sharpe]])/3</f>
        <v>308.66666666666669</v>
      </c>
    </row>
    <row r="285" spans="1:48" x14ac:dyDescent="0.3">
      <c r="A285" t="s">
        <v>1825</v>
      </c>
      <c r="B285" t="s">
        <v>1826</v>
      </c>
      <c r="C285" t="s">
        <v>3140</v>
      </c>
      <c r="D285" t="s">
        <v>196</v>
      </c>
      <c r="E285">
        <v>4270.9845525000001</v>
      </c>
      <c r="F285">
        <v>654.70000000000005</v>
      </c>
      <c r="G285">
        <v>37.744275171743702</v>
      </c>
      <c r="H285">
        <f>(Table2[[#This Row],[1Y Return vs Nifty]]-AVERAGE(Table2[1Y Return vs Nifty]))/_xlfn.STDEV.P(Table2[1Y Return vs Nifty])</f>
        <v>0.31498191027387268</v>
      </c>
      <c r="I285">
        <v>-7.3727909780732599</v>
      </c>
      <c r="J285">
        <f>(Table2[[#This Row],[1M Return vs Nifty]]-AVERAGE(Table2[1M Return vs Nifty]))/_xlfn.STDEV.P(Table2[1M Return vs Nifty])</f>
        <v>-0.70244903425109972</v>
      </c>
      <c r="K285">
        <v>0.395218916748793</v>
      </c>
      <c r="L285">
        <f>(Table2[[#This Row],[6M Return vs Nifty]]-AVERAGE(Table2[6M Return vs Nifty]))/_xlfn.STDEV.P(Table2[6M Return vs Nifty])</f>
        <v>-0.18925382339506069</v>
      </c>
      <c r="M285">
        <v>4.6814614270381698</v>
      </c>
      <c r="N285">
        <f>(Table2[[#This Row],[1W Return vs Nifty]]-AVERAGE(Table2[1W Return vs Nifty]))/_xlfn.STDEV.P(Table2[1W Return vs Nifty])</f>
        <v>0.3361143735799198</v>
      </c>
      <c r="O285">
        <v>658.76</v>
      </c>
      <c r="P285">
        <v>687.96583116083002</v>
      </c>
      <c r="Q285">
        <v>641.53828584647499</v>
      </c>
      <c r="R285">
        <v>54.258572986677997</v>
      </c>
      <c r="S285" s="1">
        <f>(Table2[[#This Row],[Close Price]]-Table2[[#This Row],[20D EMA]])/Table2[[#This Row],[20D EMA]]</f>
        <v>-6.1630942983786898E-3</v>
      </c>
      <c r="T285" s="1">
        <f>(Table2[[#This Row],[Close Price]]-Table2[[#This Row],[50D EMA]])/Table2[[#This Row],[50D EMA]]</f>
        <v>-4.8353900228881017E-2</v>
      </c>
      <c r="U285" s="1">
        <f>(Table2[[#This Row],[Close Price]]-Table2[[#This Row],[200D EMA]])/Table2[[#This Row],[200D EMA]]</f>
        <v>2.051586700887054E-2</v>
      </c>
      <c r="V285">
        <v>0.29604333494445401</v>
      </c>
      <c r="W285">
        <v>635</v>
      </c>
      <c r="X285">
        <v>662.8</v>
      </c>
      <c r="Y285">
        <v>630.45000000000005</v>
      </c>
      <c r="Z285">
        <v>662.8</v>
      </c>
      <c r="AA285">
        <v>630.45000000000005</v>
      </c>
      <c r="AB285">
        <v>662.8</v>
      </c>
      <c r="AC285" s="1">
        <f>(Table2[[#This Row],[Close Price]]/Table2[[#This Row],[Day Low]])-1</f>
        <v>3.1023622047244181E-2</v>
      </c>
      <c r="AD285" s="1">
        <f>(Table2[[#This Row],[Day High]]/Table2[[#This Row],[Close Price]])-1</f>
        <v>1.237207881472413E-2</v>
      </c>
      <c r="AE285" s="1">
        <f>(Table2[[#This Row],[Close Price]]/Table2[[#This Row],[Current Week Low]])-1</f>
        <v>3.8464588785787956E-2</v>
      </c>
      <c r="AF285" s="1">
        <f>(Table2[[#This Row],[Current Week High]]/Table2[[#This Row],[Close Price]])-1</f>
        <v>1.237207881472413E-2</v>
      </c>
      <c r="AG285" s="1">
        <f>(Table2[[#This Row],[Close Price]]/Table2[[#This Row],[Current Month Low]])-1</f>
        <v>3.8464588785787956E-2</v>
      </c>
      <c r="AH285" s="1">
        <f>(Table2[[#This Row],[Current Month High]]/Table2[[#This Row],[Close Price]])-1</f>
        <v>1.237207881472413E-2</v>
      </c>
      <c r="AI285">
        <v>26.378493966702202</v>
      </c>
      <c r="AJ285">
        <v>69.633372198471307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-7.0000000000000007E-2</v>
      </c>
      <c r="AM285" t="s">
        <v>3179</v>
      </c>
      <c r="AN285">
        <v>-2.33</v>
      </c>
      <c r="AO285" t="s">
        <v>3179</v>
      </c>
      <c r="AP285">
        <v>6.4481854321533E-2</v>
      </c>
      <c r="AQ285">
        <f>(Table2[[#This Row],[Sharpe Ratio]]-AVERAGE(Table2[Sharpe Ratio]))/_xlfn.STDEV.P(Table2[Sharpe Ratio])</f>
        <v>3.7367574394442479E-2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208</v>
      </c>
      <c r="AT285">
        <f>_xlfn.RANK.AVG(Table2[[#This Row],[6M Return vs Nifty Z-Score]],Table2[6M Return vs Nifty Z-Score])</f>
        <v>381</v>
      </c>
      <c r="AU285">
        <f>_xlfn.RANK.AVG(Table2[[#This Row],[Sharpe Ratio Z-Score]],Table2[Sharpe Ratio Z-Score])</f>
        <v>338</v>
      </c>
      <c r="AV285">
        <f>(Table2[[#This Row],[Rank 1Y]]+Table2[[#This Row],[Rank 6M]]+Table2[[#This Row],[Rank Sharpe]])/3</f>
        <v>309</v>
      </c>
    </row>
    <row r="286" spans="1:48" x14ac:dyDescent="0.3">
      <c r="A286" t="s">
        <v>412</v>
      </c>
      <c r="B286" t="s">
        <v>413</v>
      </c>
      <c r="C286" t="s">
        <v>3134</v>
      </c>
      <c r="D286" t="s">
        <v>54</v>
      </c>
      <c r="E286">
        <v>54211.765651875001</v>
      </c>
      <c r="F286">
        <v>4919.8500000000004</v>
      </c>
      <c r="G286">
        <v>27.263037925288</v>
      </c>
      <c r="H286">
        <f>(Table2[[#This Row],[1Y Return vs Nifty]]-AVERAGE(Table2[1Y Return vs Nifty]))/_xlfn.STDEV.P(Table2[1Y Return vs Nifty])</f>
        <v>0.12638461050058966</v>
      </c>
      <c r="I286">
        <v>-4.1209950686096599</v>
      </c>
      <c r="J286">
        <f>(Table2[[#This Row],[1M Return vs Nifty]]-AVERAGE(Table2[1M Return vs Nifty]))/_xlfn.STDEV.P(Table2[1M Return vs Nifty])</f>
        <v>-0.34214286658774695</v>
      </c>
      <c r="K286">
        <v>-3.9359933881775602</v>
      </c>
      <c r="L286">
        <f>(Table2[[#This Row],[6M Return vs Nifty]]-AVERAGE(Table2[6M Return vs Nifty]))/_xlfn.STDEV.P(Table2[6M Return vs Nifty])</f>
        <v>-0.33731595101162443</v>
      </c>
      <c r="M286">
        <v>6.7503732343278999</v>
      </c>
      <c r="N286">
        <f>(Table2[[#This Row],[1W Return vs Nifty]]-AVERAGE(Table2[1W Return vs Nifty]))/_xlfn.STDEV.P(Table2[1W Return vs Nifty])</f>
        <v>0.81489375362322602</v>
      </c>
      <c r="O286">
        <v>4919.67</v>
      </c>
      <c r="P286">
        <v>4872.7303313421899</v>
      </c>
      <c r="Q286">
        <v>4394.0745467576198</v>
      </c>
      <c r="R286">
        <v>51.660127586280701</v>
      </c>
      <c r="S286" s="1">
        <f>(Table2[[#This Row],[Close Price]]-Table2[[#This Row],[20D EMA]])/Table2[[#This Row],[20D EMA]]</f>
        <v>3.6587819914809536E-5</v>
      </c>
      <c r="T286" s="1">
        <f>(Table2[[#This Row],[Close Price]]-Table2[[#This Row],[50D EMA]])/Table2[[#This Row],[50D EMA]]</f>
        <v>9.6700751844872625E-3</v>
      </c>
      <c r="U286" s="1">
        <f>(Table2[[#This Row],[Close Price]]-Table2[[#This Row],[200D EMA]])/Table2[[#This Row],[200D EMA]]</f>
        <v>0.11965556060726128</v>
      </c>
      <c r="V286">
        <v>0.60548719124401795</v>
      </c>
      <c r="W286">
        <v>4814.95</v>
      </c>
      <c r="X286">
        <v>5020</v>
      </c>
      <c r="Y286">
        <v>4814.95</v>
      </c>
      <c r="Z286">
        <v>5025</v>
      </c>
      <c r="AA286">
        <v>4804.25</v>
      </c>
      <c r="AB286">
        <v>5025</v>
      </c>
      <c r="AC286" s="1">
        <f>(Table2[[#This Row],[Close Price]]/Table2[[#This Row],[Day Low]])-1</f>
        <v>2.17863113843344E-2</v>
      </c>
      <c r="AD286" s="1">
        <f>(Table2[[#This Row],[Day High]]/Table2[[#This Row],[Close Price]])-1</f>
        <v>2.0356311676168914E-2</v>
      </c>
      <c r="AE286" s="1">
        <f>(Table2[[#This Row],[Close Price]]/Table2[[#This Row],[Current Week Low]])-1</f>
        <v>2.17863113843344E-2</v>
      </c>
      <c r="AF286" s="1">
        <f>(Table2[[#This Row],[Current Week High]]/Table2[[#This Row],[Close Price]])-1</f>
        <v>2.1372602823256814E-2</v>
      </c>
      <c r="AG286" s="1">
        <f>(Table2[[#This Row],[Close Price]]/Table2[[#This Row],[Current Month Low]])-1</f>
        <v>2.4062028412343395E-2</v>
      </c>
      <c r="AH286" s="1">
        <f>(Table2[[#This Row],[Current Month High]]/Table2[[#This Row],[Close Price]])-1</f>
        <v>2.1372602823256814E-2</v>
      </c>
      <c r="AI286">
        <v>12.5207069321219</v>
      </c>
      <c r="AJ286">
        <v>58.421213633655803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0.14000000000000001</v>
      </c>
      <c r="AM286" t="s">
        <v>3180</v>
      </c>
      <c r="AN286">
        <v>-3.48</v>
      </c>
      <c r="AO286" t="s">
        <v>3179</v>
      </c>
      <c r="AP286">
        <v>9.2844991118875994E-2</v>
      </c>
      <c r="AQ286">
        <f>(Table2[[#This Row],[Sharpe Ratio]]-AVERAGE(Table2[Sharpe Ratio]))/_xlfn.STDEV.P(Table2[Sharpe Ratio])</f>
        <v>0.37680432664773822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0.6386238731721825</v>
      </c>
      <c r="AS286">
        <f>_xlfn.RANK.AVG(Table2[[#This Row],[1Y Return vs Nifty Z-Score]],Table2[1Y Return vs Nifty Z-Score])</f>
        <v>256</v>
      </c>
      <c r="AT286">
        <f>_xlfn.RANK.AVG(Table2[[#This Row],[6M Return vs Nifty Z-Score]],Table2[6M Return vs Nifty Z-Score])</f>
        <v>430</v>
      </c>
      <c r="AU286">
        <f>_xlfn.RANK.AVG(Table2[[#This Row],[Sharpe Ratio Z-Score]],Table2[Sharpe Ratio Z-Score])</f>
        <v>244</v>
      </c>
      <c r="AV286">
        <f>(Table2[[#This Row],[Rank 1Y]]+Table2[[#This Row],[Rank 6M]]+Table2[[#This Row],[Rank Sharpe]])/3</f>
        <v>310</v>
      </c>
    </row>
    <row r="287" spans="1:48" x14ac:dyDescent="0.3">
      <c r="A287" t="s">
        <v>376</v>
      </c>
      <c r="B287" t="s">
        <v>377</v>
      </c>
      <c r="C287" t="s">
        <v>3143</v>
      </c>
      <c r="D287" t="s">
        <v>83</v>
      </c>
      <c r="E287">
        <v>64287.848991119899</v>
      </c>
      <c r="F287">
        <v>312.39999999999998</v>
      </c>
      <c r="G287">
        <v>39.995201984330798</v>
      </c>
      <c r="H287">
        <f>(Table2[[#This Row],[1Y Return vs Nifty]]-AVERAGE(Table2[1Y Return vs Nifty]))/_xlfn.STDEV.P(Table2[1Y Return vs Nifty])</f>
        <v>0.35548463994777285</v>
      </c>
      <c r="I287">
        <v>-2.72861895265632</v>
      </c>
      <c r="J287">
        <f>(Table2[[#This Row],[1M Return vs Nifty]]-AVERAGE(Table2[1M Return vs Nifty]))/_xlfn.STDEV.P(Table2[1M Return vs Nifty])</f>
        <v>-0.18786451817568842</v>
      </c>
      <c r="K287">
        <v>16.583272253271598</v>
      </c>
      <c r="L287">
        <f>(Table2[[#This Row],[6M Return vs Nifty]]-AVERAGE(Table2[6M Return vs Nifty]))/_xlfn.STDEV.P(Table2[6M Return vs Nifty])</f>
        <v>0.36413341561185636</v>
      </c>
      <c r="M287">
        <v>4.6515571848084498</v>
      </c>
      <c r="N287">
        <f>(Table2[[#This Row],[1W Return vs Nifty]]-AVERAGE(Table2[1W Return vs Nifty]))/_xlfn.STDEV.P(Table2[1W Return vs Nifty])</f>
        <v>0.32919405222791104</v>
      </c>
      <c r="O287">
        <v>312.37</v>
      </c>
      <c r="P287">
        <v>317.59471990521502</v>
      </c>
      <c r="Q287">
        <v>282.40643775542901</v>
      </c>
      <c r="R287">
        <v>49.631491409045402</v>
      </c>
      <c r="S287" s="1">
        <f>(Table2[[#This Row],[Close Price]]-Table2[[#This Row],[20D EMA]])/Table2[[#This Row],[20D EMA]]</f>
        <v>9.6039952620202685E-5</v>
      </c>
      <c r="T287" s="1">
        <f>(Table2[[#This Row],[Close Price]]-Table2[[#This Row],[50D EMA]])/Table2[[#This Row],[50D EMA]]</f>
        <v>-1.6356442911788279E-2</v>
      </c>
      <c r="U287" s="1">
        <f>(Table2[[#This Row],[Close Price]]-Table2[[#This Row],[200D EMA]])/Table2[[#This Row],[200D EMA]]</f>
        <v>0.10620707687459355</v>
      </c>
      <c r="V287">
        <v>1.4445395431114101</v>
      </c>
      <c r="W287">
        <v>307.3</v>
      </c>
      <c r="X287">
        <v>314.39999999999998</v>
      </c>
      <c r="Y287">
        <v>307.3</v>
      </c>
      <c r="Z287">
        <v>320</v>
      </c>
      <c r="AA287">
        <v>307.3</v>
      </c>
      <c r="AB287">
        <v>323.39999999999998</v>
      </c>
      <c r="AC287" s="1">
        <f>(Table2[[#This Row],[Close Price]]/Table2[[#This Row],[Day Low]])-1</f>
        <v>1.6596160104132673E-2</v>
      </c>
      <c r="AD287" s="1">
        <f>(Table2[[#This Row],[Day High]]/Table2[[#This Row],[Close Price]])-1</f>
        <v>6.4020486555698142E-3</v>
      </c>
      <c r="AE287" s="1">
        <f>(Table2[[#This Row],[Close Price]]/Table2[[#This Row],[Current Week Low]])-1</f>
        <v>1.6596160104132673E-2</v>
      </c>
      <c r="AF287" s="1">
        <f>(Table2[[#This Row],[Current Week High]]/Table2[[#This Row],[Close Price]])-1</f>
        <v>2.4327784891165161E-2</v>
      </c>
      <c r="AG287" s="1">
        <f>(Table2[[#This Row],[Close Price]]/Table2[[#This Row],[Current Month Low]])-1</f>
        <v>1.6596160104132673E-2</v>
      </c>
      <c r="AH287" s="1">
        <f>(Table2[[#This Row],[Current Month High]]/Table2[[#This Row],[Close Price]])-1</f>
        <v>3.5211267605633756E-2</v>
      </c>
      <c r="AI287">
        <v>15.5409731113956</v>
      </c>
      <c r="AJ287">
        <v>76.2979683972912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0.04</v>
      </c>
      <c r="AM287" t="s">
        <v>3180</v>
      </c>
      <c r="AN287">
        <v>-2.97</v>
      </c>
      <c r="AO287" t="s">
        <v>3179</v>
      </c>
      <c r="AQ287">
        <f>(Table2[[#This Row],[Sharpe Ratio]]-AVERAGE(Table2[Sharpe Ratio]))/_xlfn.STDEV.P(Table2[Sharpe Ratio])</f>
        <v>-0.73432109200939777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198</v>
      </c>
      <c r="AT287">
        <f>_xlfn.RANK.AVG(Table2[[#This Row],[6M Return vs Nifty Z-Score]],Table2[6M Return vs Nifty Z-Score])</f>
        <v>196</v>
      </c>
      <c r="AU287">
        <f>_xlfn.RANK.AVG(Table2[[#This Row],[Sharpe Ratio Z-Score]],Table2[Sharpe Ratio Z-Score])</f>
        <v>537.5</v>
      </c>
      <c r="AV287">
        <f>(Table2[[#This Row],[Rank 1Y]]+Table2[[#This Row],[Rank 6M]]+Table2[[#This Row],[Rank Sharpe]])/3</f>
        <v>310.5</v>
      </c>
    </row>
    <row r="288" spans="1:48" x14ac:dyDescent="0.3">
      <c r="A288" t="s">
        <v>760</v>
      </c>
      <c r="B288" t="s">
        <v>761</v>
      </c>
      <c r="C288" t="s">
        <v>3132</v>
      </c>
      <c r="D288" t="s">
        <v>204</v>
      </c>
      <c r="E288">
        <v>21654.4326108799</v>
      </c>
      <c r="F288">
        <v>383.8</v>
      </c>
      <c r="G288">
        <v>14.882101762202</v>
      </c>
      <c r="H288">
        <f>(Table2[[#This Row],[1Y Return vs Nifty]]-AVERAGE(Table2[1Y Return vs Nifty]))/_xlfn.STDEV.P(Table2[1Y Return vs Nifty])</f>
        <v>-9.6395493996425718E-2</v>
      </c>
      <c r="I288">
        <v>-6.1151196279516</v>
      </c>
      <c r="J288">
        <f>(Table2[[#This Row],[1M Return vs Nifty]]-AVERAGE(Table2[1M Return vs Nifty]))/_xlfn.STDEV.P(Table2[1M Return vs Nifty])</f>
        <v>-0.56309627135981521</v>
      </c>
      <c r="K288">
        <v>23.6180943270166</v>
      </c>
      <c r="L288">
        <f>(Table2[[#This Row],[6M Return vs Nifty]]-AVERAGE(Table2[6M Return vs Nifty]))/_xlfn.STDEV.P(Table2[6M Return vs Nifty])</f>
        <v>0.60461821531976701</v>
      </c>
      <c r="M288">
        <v>-0.98249112788572301</v>
      </c>
      <c r="N288">
        <f>(Table2[[#This Row],[1W Return vs Nifty]]-AVERAGE(Table2[1W Return vs Nifty]))/_xlfn.STDEV.P(Table2[1W Return vs Nifty])</f>
        <v>-0.97461510424813325</v>
      </c>
      <c r="O288">
        <v>394.36</v>
      </c>
      <c r="P288">
        <v>392.48936134070499</v>
      </c>
      <c r="Q288">
        <v>353.03323254743401</v>
      </c>
      <c r="R288">
        <v>30.951318589403702</v>
      </c>
      <c r="S288" s="1">
        <f>(Table2[[#This Row],[Close Price]]-Table2[[#This Row],[20D EMA]])/Table2[[#This Row],[20D EMA]]</f>
        <v>-2.677756364742875E-2</v>
      </c>
      <c r="T288" s="1">
        <f>(Table2[[#This Row],[Close Price]]-Table2[[#This Row],[50D EMA]])/Table2[[#This Row],[50D EMA]]</f>
        <v>-2.2139100308408297E-2</v>
      </c>
      <c r="U288" s="1">
        <f>(Table2[[#This Row],[Close Price]]-Table2[[#This Row],[200D EMA]])/Table2[[#This Row],[200D EMA]]</f>
        <v>8.7149776893687012E-2</v>
      </c>
      <c r="V288">
        <v>0.12709833810392901</v>
      </c>
      <c r="W288">
        <v>380.6</v>
      </c>
      <c r="X288">
        <v>387.55</v>
      </c>
      <c r="Y288">
        <v>380.6</v>
      </c>
      <c r="Z288">
        <v>392.4</v>
      </c>
      <c r="AA288">
        <v>380.6</v>
      </c>
      <c r="AB288">
        <v>393.2</v>
      </c>
      <c r="AC288" s="1">
        <f>(Table2[[#This Row],[Close Price]]/Table2[[#This Row],[Day Low]])-1</f>
        <v>8.4077771939043977E-3</v>
      </c>
      <c r="AD288" s="1">
        <f>(Table2[[#This Row],[Day High]]/Table2[[#This Row],[Close Price]])-1</f>
        <v>9.7707139134965981E-3</v>
      </c>
      <c r="AE288" s="1">
        <f>(Table2[[#This Row],[Close Price]]/Table2[[#This Row],[Current Week Low]])-1</f>
        <v>8.4077771939043977E-3</v>
      </c>
      <c r="AF288" s="1">
        <f>(Table2[[#This Row],[Current Week High]]/Table2[[#This Row],[Close Price]])-1</f>
        <v>2.2407503908285387E-2</v>
      </c>
      <c r="AG288" s="1">
        <f>(Table2[[#This Row],[Close Price]]/Table2[[#This Row],[Current Month Low]])-1</f>
        <v>8.4077771939043977E-3</v>
      </c>
      <c r="AH288" s="1">
        <f>(Table2[[#This Row],[Current Month High]]/Table2[[#This Row],[Close Price]])-1</f>
        <v>2.4491922876498151E-2</v>
      </c>
      <c r="AI288">
        <v>22.381448671182898</v>
      </c>
      <c r="AJ288">
        <v>47.587002499519301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0.33</v>
      </c>
      <c r="AM288" t="s">
        <v>3180</v>
      </c>
      <c r="AN288">
        <v>-4.0999999999999996</v>
      </c>
      <c r="AO288" t="s">
        <v>3179</v>
      </c>
      <c r="AP288">
        <v>1.2460529024973001E-2</v>
      </c>
      <c r="AQ288">
        <f>(Table2[[#This Row],[Sharpe Ratio]]-AVERAGE(Table2[Sharpe Ratio]))/_xlfn.STDEV.P(Table2[Sharpe Ratio])</f>
        <v>-0.58519930996479053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-1.6146879642493979</v>
      </c>
      <c r="AS288">
        <f>_xlfn.RANK.AVG(Table2[[#This Row],[1Y Return vs Nifty Z-Score]],Table2[1Y Return vs Nifty Z-Score])</f>
        <v>322</v>
      </c>
      <c r="AT288">
        <f>_xlfn.RANK.AVG(Table2[[#This Row],[6M Return vs Nifty Z-Score]],Table2[6M Return vs Nifty Z-Score])</f>
        <v>131</v>
      </c>
      <c r="AU288">
        <f>_xlfn.RANK.AVG(Table2[[#This Row],[Sharpe Ratio Z-Score]],Table2[Sharpe Ratio Z-Score])</f>
        <v>482</v>
      </c>
      <c r="AV288">
        <f>(Table2[[#This Row],[Rank 1Y]]+Table2[[#This Row],[Rank 6M]]+Table2[[#This Row],[Rank Sharpe]])/3</f>
        <v>311.66666666666669</v>
      </c>
    </row>
    <row r="289" spans="1:48" x14ac:dyDescent="0.3">
      <c r="A289" t="s">
        <v>279</v>
      </c>
      <c r="B289" t="s">
        <v>280</v>
      </c>
      <c r="C289" t="s">
        <v>3141</v>
      </c>
      <c r="D289" t="s">
        <v>117</v>
      </c>
      <c r="E289">
        <v>94707.612421889993</v>
      </c>
      <c r="F289">
        <v>936.05</v>
      </c>
      <c r="G289">
        <v>24.531712060358299</v>
      </c>
      <c r="H289">
        <f>(Table2[[#This Row],[1Y Return vs Nifty]]-AVERAGE(Table2[1Y Return vs Nifty]))/_xlfn.STDEV.P(Table2[1Y Return vs Nifty])</f>
        <v>7.7237675762435551E-2</v>
      </c>
      <c r="I289">
        <v>-8.1979570432523996</v>
      </c>
      <c r="J289">
        <f>(Table2[[#This Row],[1M Return vs Nifty]]-AVERAGE(Table2[1M Return vs Nifty]))/_xlfn.STDEV.P(Table2[1M Return vs Nifty])</f>
        <v>-0.79387925647546664</v>
      </c>
      <c r="K289">
        <v>-7.7249553053040501</v>
      </c>
      <c r="L289">
        <f>(Table2[[#This Row],[6M Return vs Nifty]]-AVERAGE(Table2[6M Return vs Nifty]))/_xlfn.STDEV.P(Table2[6M Return vs Nifty])</f>
        <v>-0.4668412948212074</v>
      </c>
      <c r="M289">
        <v>-9.4626353062567906E-2</v>
      </c>
      <c r="N289">
        <f>(Table2[[#This Row],[1W Return vs Nifty]]-AVERAGE(Table2[1W Return vs Nifty]))/_xlfn.STDEV.P(Table2[1W Return vs Nifty])</f>
        <v>-0.76914895293403318</v>
      </c>
      <c r="O289">
        <v>941.52</v>
      </c>
      <c r="P289">
        <v>963.33770526291801</v>
      </c>
      <c r="Q289">
        <v>915.46854501676296</v>
      </c>
      <c r="R289">
        <v>51.742292091718497</v>
      </c>
      <c r="S289" s="1">
        <f>(Table2[[#This Row],[Close Price]]-Table2[[#This Row],[20D EMA]])/Table2[[#This Row],[20D EMA]]</f>
        <v>-5.809754439629564E-3</v>
      </c>
      <c r="T289" s="1">
        <f>(Table2[[#This Row],[Close Price]]-Table2[[#This Row],[50D EMA]])/Table2[[#This Row],[50D EMA]]</f>
        <v>-2.8326209089335481E-2</v>
      </c>
      <c r="U289" s="1">
        <f>(Table2[[#This Row],[Close Price]]-Table2[[#This Row],[200D EMA]])/Table2[[#This Row],[200D EMA]]</f>
        <v>2.2481881103692244E-2</v>
      </c>
      <c r="V289">
        <v>0.72520868159345098</v>
      </c>
      <c r="W289">
        <v>905.15</v>
      </c>
      <c r="X289">
        <v>939</v>
      </c>
      <c r="Y289">
        <v>897.8</v>
      </c>
      <c r="Z289">
        <v>939</v>
      </c>
      <c r="AA289">
        <v>897.8</v>
      </c>
      <c r="AB289">
        <v>939</v>
      </c>
      <c r="AC289" s="1">
        <f>(Table2[[#This Row],[Close Price]]/Table2[[#This Row],[Day Low]])-1</f>
        <v>3.4137988178754908E-2</v>
      </c>
      <c r="AD289" s="1">
        <f>(Table2[[#This Row],[Day High]]/Table2[[#This Row],[Close Price]])-1</f>
        <v>3.1515410501576913E-3</v>
      </c>
      <c r="AE289" s="1">
        <f>(Table2[[#This Row],[Close Price]]/Table2[[#This Row],[Current Week Low]])-1</f>
        <v>4.2604143461795418E-2</v>
      </c>
      <c r="AF289" s="1">
        <f>(Table2[[#This Row],[Current Week High]]/Table2[[#This Row],[Close Price]])-1</f>
        <v>3.1515410501576913E-3</v>
      </c>
      <c r="AG289" s="1">
        <f>(Table2[[#This Row],[Close Price]]/Table2[[#This Row],[Current Month Low]])-1</f>
        <v>4.2604143461795418E-2</v>
      </c>
      <c r="AH289" s="1">
        <f>(Table2[[#This Row],[Current Month High]]/Table2[[#This Row],[Close Price]])-1</f>
        <v>3.1515410501576913E-3</v>
      </c>
      <c r="AI289">
        <v>17.194594305859699</v>
      </c>
      <c r="AJ289">
        <v>56.726663876098698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-0.05</v>
      </c>
      <c r="AM289" t="s">
        <v>3179</v>
      </c>
      <c r="AN289">
        <v>-2.95</v>
      </c>
      <c r="AO289" t="s">
        <v>3179</v>
      </c>
      <c r="AP289">
        <v>0.112597428373637</v>
      </c>
      <c r="AQ289">
        <f>(Table2[[#This Row],[Sharpe Ratio]]-AVERAGE(Table2[Sharpe Ratio]))/_xlfn.STDEV.P(Table2[Sharpe Ratio])</f>
        <v>0.61319225506160691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276</v>
      </c>
      <c r="AT289">
        <f>_xlfn.RANK.AVG(Table2[[#This Row],[6M Return vs Nifty Z-Score]],Table2[6M Return vs Nifty Z-Score])</f>
        <v>477</v>
      </c>
      <c r="AU289">
        <f>_xlfn.RANK.AVG(Table2[[#This Row],[Sharpe Ratio Z-Score]],Table2[Sharpe Ratio Z-Score])</f>
        <v>191</v>
      </c>
      <c r="AV289">
        <f>(Table2[[#This Row],[Rank 1Y]]+Table2[[#This Row],[Rank 6M]]+Table2[[#This Row],[Rank Sharpe]])/3</f>
        <v>314.66666666666669</v>
      </c>
    </row>
    <row r="290" spans="1:48" x14ac:dyDescent="0.3">
      <c r="A290" t="s">
        <v>1204</v>
      </c>
      <c r="B290" t="s">
        <v>1205</v>
      </c>
      <c r="C290" t="s">
        <v>3140</v>
      </c>
      <c r="D290" t="s">
        <v>62</v>
      </c>
      <c r="E290">
        <v>9737.9823124100003</v>
      </c>
      <c r="F290">
        <v>7390.55</v>
      </c>
      <c r="G290">
        <v>71.6531199896949</v>
      </c>
      <c r="H290">
        <f>(Table2[[#This Row],[1Y Return vs Nifty]]-AVERAGE(Table2[1Y Return vs Nifty]))/_xlfn.STDEV.P(Table2[1Y Return vs Nifty])</f>
        <v>0.92513092424256493</v>
      </c>
      <c r="I290">
        <v>5.2015472293158096</v>
      </c>
      <c r="J290">
        <f>(Table2[[#This Row],[1M Return vs Nifty]]-AVERAGE(Table2[1M Return vs Nifty]))/_xlfn.STDEV.P(Table2[1M Return vs Nifty])</f>
        <v>0.69081540686032783</v>
      </c>
      <c r="K290">
        <v>-32.062881409293503</v>
      </c>
      <c r="L290">
        <f>(Table2[[#This Row],[6M Return vs Nifty]]-AVERAGE(Table2[6M Return vs Nifty]))/_xlfn.STDEV.P(Table2[6M Return vs Nifty])</f>
        <v>-1.2988312475262982</v>
      </c>
      <c r="M290">
        <v>15.516930868615701</v>
      </c>
      <c r="N290">
        <f>(Table2[[#This Row],[1W Return vs Nifty]]-AVERAGE(Table2[1W Return vs Nifty]))/_xlfn.STDEV.P(Table2[1W Return vs Nifty])</f>
        <v>2.8436158163372527</v>
      </c>
      <c r="O290">
        <v>7110.54</v>
      </c>
      <c r="P290">
        <v>7327.8559862176298</v>
      </c>
      <c r="Q290">
        <v>7086.4006908528299</v>
      </c>
      <c r="R290">
        <v>57.883261775083497</v>
      </c>
      <c r="S290" s="1">
        <f>(Table2[[#This Row],[Close Price]]-Table2[[#This Row],[20D EMA]])/Table2[[#This Row],[20D EMA]]</f>
        <v>3.9379568921629048E-2</v>
      </c>
      <c r="T290" s="1">
        <f>(Table2[[#This Row],[Close Price]]-Table2[[#This Row],[50D EMA]])/Table2[[#This Row],[50D EMA]]</f>
        <v>8.5555739496363508E-3</v>
      </c>
      <c r="U290" s="1">
        <f>(Table2[[#This Row],[Close Price]]-Table2[[#This Row],[200D EMA]])/Table2[[#This Row],[200D EMA]]</f>
        <v>4.2920139915284226E-2</v>
      </c>
      <c r="V290">
        <v>2.0708670371591902</v>
      </c>
      <c r="W290">
        <v>7273.75</v>
      </c>
      <c r="X290">
        <v>7475</v>
      </c>
      <c r="Y290">
        <v>7273.75</v>
      </c>
      <c r="Z290">
        <v>7888</v>
      </c>
      <c r="AA290">
        <v>7273.75</v>
      </c>
      <c r="AB290">
        <v>7998.95</v>
      </c>
      <c r="AC290" s="1">
        <f>(Table2[[#This Row],[Close Price]]/Table2[[#This Row],[Day Low]])-1</f>
        <v>1.6057741880048049E-2</v>
      </c>
      <c r="AD290" s="1">
        <f>(Table2[[#This Row],[Day High]]/Table2[[#This Row],[Close Price]])-1</f>
        <v>1.1426754436408615E-2</v>
      </c>
      <c r="AE290" s="1">
        <f>(Table2[[#This Row],[Close Price]]/Table2[[#This Row],[Current Week Low]])-1</f>
        <v>1.6057741880048049E-2</v>
      </c>
      <c r="AF290" s="1">
        <f>(Table2[[#This Row],[Current Week High]]/Table2[[#This Row],[Close Price]])-1</f>
        <v>6.7308928293564163E-2</v>
      </c>
      <c r="AG290" s="1">
        <f>(Table2[[#This Row],[Close Price]]/Table2[[#This Row],[Current Month Low]])-1</f>
        <v>1.6057741880048049E-2</v>
      </c>
      <c r="AH290" s="1">
        <f>(Table2[[#This Row],[Current Month High]]/Table2[[#This Row],[Close Price]])-1</f>
        <v>8.2321342795867558E-2</v>
      </c>
      <c r="AI290">
        <v>39.067457767013202</v>
      </c>
      <c r="AJ290">
        <v>121.738673867386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-0.05</v>
      </c>
      <c r="AM290" t="s">
        <v>3179</v>
      </c>
      <c r="AN290">
        <v>6.97</v>
      </c>
      <c r="AO290" t="s">
        <v>3180</v>
      </c>
      <c r="AP290">
        <v>0.13271190073219899</v>
      </c>
      <c r="AQ290">
        <f>(Table2[[#This Row],[Sharpe Ratio]]-AVERAGE(Table2[Sharpe Ratio]))/_xlfn.STDEV.P(Table2[Sharpe Ratio])</f>
        <v>0.85391285022929542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107</v>
      </c>
      <c r="AT290">
        <f>_xlfn.RANK.AVG(Table2[[#This Row],[6M Return vs Nifty Z-Score]],Table2[6M Return vs Nifty Z-Score])</f>
        <v>703</v>
      </c>
      <c r="AU290">
        <f>_xlfn.RANK.AVG(Table2[[#This Row],[Sharpe Ratio Z-Score]],Table2[Sharpe Ratio Z-Score])</f>
        <v>134</v>
      </c>
      <c r="AV290">
        <f>(Table2[[#This Row],[Rank 1Y]]+Table2[[#This Row],[Rank 6M]]+Table2[[#This Row],[Rank Sharpe]])/3</f>
        <v>314.66666666666669</v>
      </c>
    </row>
    <row r="291" spans="1:48" x14ac:dyDescent="0.3">
      <c r="A291" t="s">
        <v>574</v>
      </c>
      <c r="B291" t="s">
        <v>575</v>
      </c>
      <c r="C291" t="s">
        <v>3150</v>
      </c>
      <c r="D291" t="s">
        <v>160</v>
      </c>
      <c r="E291">
        <v>34183.704554390002</v>
      </c>
      <c r="F291">
        <v>1015.1</v>
      </c>
      <c r="G291">
        <v>24.720389357203398</v>
      </c>
      <c r="H291">
        <f>(Table2[[#This Row],[1Y Return vs Nifty]]-AVERAGE(Table2[1Y Return vs Nifty]))/_xlfn.STDEV.P(Table2[1Y Return vs Nifty])</f>
        <v>8.0632697540569703E-2</v>
      </c>
      <c r="I291">
        <v>-5.0872652231686297</v>
      </c>
      <c r="J291">
        <f>(Table2[[#This Row],[1M Return vs Nifty]]-AVERAGE(Table2[1M Return vs Nifty]))/_xlfn.STDEV.P(Table2[1M Return vs Nifty])</f>
        <v>-0.4492077335135583</v>
      </c>
      <c r="K291">
        <v>6.9313994143766697</v>
      </c>
      <c r="L291">
        <f>(Table2[[#This Row],[6M Return vs Nifty]]-AVERAGE(Table2[6M Return vs Nifty]))/_xlfn.STDEV.P(Table2[6M Return vs Nifty])</f>
        <v>3.4184956057965732E-2</v>
      </c>
      <c r="M291">
        <v>1.6971254340869699</v>
      </c>
      <c r="N291">
        <f>(Table2[[#This Row],[1W Return vs Nifty]]-AVERAGE(Table2[1W Return vs Nifty]))/_xlfn.STDEV.P(Table2[1W Return vs Nifty])</f>
        <v>-0.35450884753160511</v>
      </c>
      <c r="O291">
        <v>1050.6199999999999</v>
      </c>
      <c r="P291">
        <v>1061.1899062790501</v>
      </c>
      <c r="Q291">
        <v>921.79093460064496</v>
      </c>
      <c r="R291">
        <v>37.057055199861402</v>
      </c>
      <c r="S291" s="1">
        <f>(Table2[[#This Row],[Close Price]]-Table2[[#This Row],[20D EMA]])/Table2[[#This Row],[20D EMA]]</f>
        <v>-3.3808608250366329E-2</v>
      </c>
      <c r="T291" s="1">
        <f>(Table2[[#This Row],[Close Price]]-Table2[[#This Row],[50D EMA]])/Table2[[#This Row],[50D EMA]]</f>
        <v>-4.3432288609547218E-2</v>
      </c>
      <c r="U291" s="1">
        <f>(Table2[[#This Row],[Close Price]]-Table2[[#This Row],[200D EMA]])/Table2[[#This Row],[200D EMA]]</f>
        <v>0.10122584405734052</v>
      </c>
      <c r="V291">
        <v>0.32134293790931401</v>
      </c>
      <c r="W291">
        <v>1009.95</v>
      </c>
      <c r="X291">
        <v>1035.95</v>
      </c>
      <c r="Y291">
        <v>1008.35</v>
      </c>
      <c r="Z291">
        <v>1044.25</v>
      </c>
      <c r="AA291">
        <v>1008.35</v>
      </c>
      <c r="AB291">
        <v>1050</v>
      </c>
      <c r="AC291" s="1">
        <f>(Table2[[#This Row],[Close Price]]/Table2[[#This Row],[Day Low]])-1</f>
        <v>5.0992623397196901E-3</v>
      </c>
      <c r="AD291" s="1">
        <f>(Table2[[#This Row],[Day High]]/Table2[[#This Row],[Close Price]])-1</f>
        <v>2.0539848290808793E-2</v>
      </c>
      <c r="AE291" s="1">
        <f>(Table2[[#This Row],[Close Price]]/Table2[[#This Row],[Current Week Low]])-1</f>
        <v>6.6941042296821962E-3</v>
      </c>
      <c r="AF291" s="1">
        <f>(Table2[[#This Row],[Current Week High]]/Table2[[#This Row],[Close Price]])-1</f>
        <v>2.8716382622401726E-2</v>
      </c>
      <c r="AG291" s="1">
        <f>(Table2[[#This Row],[Close Price]]/Table2[[#This Row],[Current Month Low]])-1</f>
        <v>6.6941042296821962E-3</v>
      </c>
      <c r="AH291" s="1">
        <f>(Table2[[#This Row],[Current Month High]]/Table2[[#This Row],[Close Price]])-1</f>
        <v>3.4380849177420902E-2</v>
      </c>
      <c r="AI291">
        <v>29.4453748399172</v>
      </c>
      <c r="AJ291">
        <v>57.9799237413431</v>
      </c>
      <c r="AK291" t="str">
        <f>IF(AND(Table2[[#This Row],[20D EMA]]&gt;Table2[[#This Row],[50D EMA]],Table2[[#This Row],[50D EMA]]&gt;Table2[[#This Row],[200D EMA]]),"Uptrend","Downtrend/NoTrend")</f>
        <v>Downtrend/NoTrend</v>
      </c>
      <c r="AL291">
        <v>0.16</v>
      </c>
      <c r="AM291" t="s">
        <v>3180</v>
      </c>
      <c r="AN291">
        <v>-1.98</v>
      </c>
      <c r="AO291" t="s">
        <v>3179</v>
      </c>
      <c r="AP291">
        <v>5.1480879448448001E-2</v>
      </c>
      <c r="AQ291">
        <f>(Table2[[#This Row],[Sharpe Ratio]]-AVERAGE(Table2[Sharpe Ratio]))/_xlfn.STDEV.P(Table2[Sharpe Ratio])</f>
        <v>-0.11822201072718899</v>
      </c>
      <c r="AR2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1">
        <f>_xlfn.RANK.AVG(Table2[[#This Row],[1Y Return vs Nifty Z-Score]],Table2[1Y Return vs Nifty Z-Score])</f>
        <v>272</v>
      </c>
      <c r="AT291">
        <f>_xlfn.RANK.AVG(Table2[[#This Row],[6M Return vs Nifty Z-Score]],Table2[6M Return vs Nifty Z-Score])</f>
        <v>298</v>
      </c>
      <c r="AU291">
        <f>_xlfn.RANK.AVG(Table2[[#This Row],[Sharpe Ratio Z-Score]],Table2[Sharpe Ratio Z-Score])</f>
        <v>376</v>
      </c>
      <c r="AV291">
        <f>(Table2[[#This Row],[Rank 1Y]]+Table2[[#This Row],[Rank 6M]]+Table2[[#This Row],[Rank Sharpe]])/3</f>
        <v>315.33333333333331</v>
      </c>
    </row>
    <row r="292" spans="1:48" x14ac:dyDescent="0.3">
      <c r="A292" t="s">
        <v>287</v>
      </c>
      <c r="B292" t="s">
        <v>288</v>
      </c>
      <c r="C292" t="s">
        <v>3134</v>
      </c>
      <c r="D292" t="s">
        <v>214</v>
      </c>
      <c r="E292">
        <v>91726.843513999993</v>
      </c>
      <c r="F292">
        <v>4294</v>
      </c>
      <c r="G292">
        <v>29.225394405191199</v>
      </c>
      <c r="H292">
        <f>(Table2[[#This Row],[1Y Return vs Nifty]]-AVERAGE(Table2[1Y Return vs Nifty]))/_xlfn.STDEV.P(Table2[1Y Return vs Nifty])</f>
        <v>0.16169486296410471</v>
      </c>
      <c r="I292">
        <v>5.0302420464814199</v>
      </c>
      <c r="J292">
        <f>(Table2[[#This Row],[1M Return vs Nifty]]-AVERAGE(Table2[1M Return vs Nifty]))/_xlfn.STDEV.P(Table2[1M Return vs Nifty])</f>
        <v>0.67183441431147184</v>
      </c>
      <c r="K292">
        <v>2.7206120923333401</v>
      </c>
      <c r="L292">
        <f>(Table2[[#This Row],[6M Return vs Nifty]]-AVERAGE(Table2[6M Return vs Nifty]))/_xlfn.STDEV.P(Table2[6M Return vs Nifty])</f>
        <v>-0.10976045366795839</v>
      </c>
      <c r="M292">
        <v>0.34309539788452298</v>
      </c>
      <c r="N292">
        <f>(Table2[[#This Row],[1W Return vs Nifty]]-AVERAGE(Table2[1W Return vs Nifty]))/_xlfn.STDEV.P(Table2[1W Return vs Nifty])</f>
        <v>-0.66785311818095217</v>
      </c>
      <c r="O292">
        <v>4400.33</v>
      </c>
      <c r="P292">
        <v>4377.32569548638</v>
      </c>
      <c r="Q292">
        <v>3953.7907069079201</v>
      </c>
      <c r="R292">
        <v>36.670084312071197</v>
      </c>
      <c r="S292" s="1">
        <f>(Table2[[#This Row],[Close Price]]-Table2[[#This Row],[20D EMA]])/Table2[[#This Row],[20D EMA]]</f>
        <v>-2.41640967836503E-2</v>
      </c>
      <c r="T292" s="1">
        <f>(Table2[[#This Row],[Close Price]]-Table2[[#This Row],[50D EMA]])/Table2[[#This Row],[50D EMA]]</f>
        <v>-1.9035754084348849E-2</v>
      </c>
      <c r="U292" s="1">
        <f>(Table2[[#This Row],[Close Price]]-Table2[[#This Row],[200D EMA]])/Table2[[#This Row],[200D EMA]]</f>
        <v>8.6046358624314256E-2</v>
      </c>
      <c r="V292">
        <v>0.90820071139907399</v>
      </c>
      <c r="W292">
        <v>4182.5</v>
      </c>
      <c r="X292">
        <v>4328</v>
      </c>
      <c r="Y292">
        <v>4182.5</v>
      </c>
      <c r="Z292">
        <v>4342.05</v>
      </c>
      <c r="AA292">
        <v>4182.5</v>
      </c>
      <c r="AB292">
        <v>4359.1499999999996</v>
      </c>
      <c r="AC292" s="1">
        <f>(Table2[[#This Row],[Close Price]]/Table2[[#This Row],[Day Low]])-1</f>
        <v>2.6658696951584071E-2</v>
      </c>
      <c r="AD292" s="1">
        <f>(Table2[[#This Row],[Day High]]/Table2[[#This Row],[Close Price]])-1</f>
        <v>7.9180251513739641E-3</v>
      </c>
      <c r="AE292" s="1">
        <f>(Table2[[#This Row],[Close Price]]/Table2[[#This Row],[Current Week Low]])-1</f>
        <v>2.6658696951584071E-2</v>
      </c>
      <c r="AF292" s="1">
        <f>(Table2[[#This Row],[Current Week High]]/Table2[[#This Row],[Close Price]])-1</f>
        <v>1.1190032603632938E-2</v>
      </c>
      <c r="AG292" s="1">
        <f>(Table2[[#This Row],[Close Price]]/Table2[[#This Row],[Current Month Low]])-1</f>
        <v>2.6658696951584071E-2</v>
      </c>
      <c r="AH292" s="1">
        <f>(Table2[[#This Row],[Current Month High]]/Table2[[#This Row],[Close Price]])-1</f>
        <v>1.5172333488588707E-2</v>
      </c>
      <c r="AI292">
        <v>13.2743362831858</v>
      </c>
      <c r="AJ292">
        <v>57.592439673364503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-0.03</v>
      </c>
      <c r="AM292" t="s">
        <v>3179</v>
      </c>
      <c r="AN292">
        <v>-8.83</v>
      </c>
      <c r="AO292" t="s">
        <v>3179</v>
      </c>
      <c r="AP292">
        <v>5.9352854298940001E-2</v>
      </c>
      <c r="AQ292">
        <f>(Table2[[#This Row],[Sharpe Ratio]]-AVERAGE(Table2[Sharpe Ratio]))/_xlfn.STDEV.P(Table2[Sharpe Ratio])</f>
        <v>-2.401389841004432E-2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3.1901807016621708E-2</v>
      </c>
      <c r="AS292">
        <f>_xlfn.RANK.AVG(Table2[[#This Row],[1Y Return vs Nifty Z-Score]],Table2[1Y Return vs Nifty Z-Score])</f>
        <v>242</v>
      </c>
      <c r="AT292">
        <f>_xlfn.RANK.AVG(Table2[[#This Row],[6M Return vs Nifty Z-Score]],Table2[6M Return vs Nifty Z-Score])</f>
        <v>351</v>
      </c>
      <c r="AU292">
        <f>_xlfn.RANK.AVG(Table2[[#This Row],[Sharpe Ratio Z-Score]],Table2[Sharpe Ratio Z-Score])</f>
        <v>355</v>
      </c>
      <c r="AV292">
        <f>(Table2[[#This Row],[Rank 1Y]]+Table2[[#This Row],[Rank 6M]]+Table2[[#This Row],[Rank Sharpe]])/3</f>
        <v>316</v>
      </c>
    </row>
    <row r="293" spans="1:48" x14ac:dyDescent="0.3">
      <c r="A293" t="s">
        <v>1543</v>
      </c>
      <c r="B293" t="s">
        <v>1544</v>
      </c>
      <c r="C293" t="s">
        <v>3144</v>
      </c>
      <c r="D293" t="s">
        <v>196</v>
      </c>
      <c r="E293">
        <v>6437.6263084800003</v>
      </c>
      <c r="F293">
        <v>1595.8</v>
      </c>
      <c r="G293">
        <v>59.583164513179803</v>
      </c>
      <c r="H293">
        <f>(Table2[[#This Row],[1Y Return vs Nifty]]-AVERAGE(Table2[1Y Return vs Nifty]))/_xlfn.STDEV.P(Table2[1Y Return vs Nifty])</f>
        <v>0.70794654440951954</v>
      </c>
      <c r="I293">
        <v>-8.0573057884937498</v>
      </c>
      <c r="J293">
        <f>(Table2[[#This Row],[1M Return vs Nifty]]-AVERAGE(Table2[1M Return vs Nifty]))/_xlfn.STDEV.P(Table2[1M Return vs Nifty])</f>
        <v>-0.77829478685003728</v>
      </c>
      <c r="K293">
        <v>1.2277801050819099</v>
      </c>
      <c r="L293">
        <f>(Table2[[#This Row],[6M Return vs Nifty]]-AVERAGE(Table2[6M Return vs Nifty]))/_xlfn.STDEV.P(Table2[6M Return vs Nifty])</f>
        <v>-0.1607927893387604</v>
      </c>
      <c r="M293">
        <v>-4.5125146364488504</v>
      </c>
      <c r="N293">
        <f>(Table2[[#This Row],[1W Return vs Nifty]]-AVERAGE(Table2[1W Return vs Nifty]))/_xlfn.STDEV.P(Table2[1W Return vs Nifty])</f>
        <v>-1.7915191699570436</v>
      </c>
      <c r="O293">
        <v>1817.62</v>
      </c>
      <c r="P293">
        <v>1873.5524754843</v>
      </c>
      <c r="Q293">
        <v>1622.36749462233</v>
      </c>
      <c r="R293">
        <v>29.266655639469299</v>
      </c>
      <c r="S293" s="1">
        <f>(Table2[[#This Row],[Close Price]]-Table2[[#This Row],[20D EMA]])/Table2[[#This Row],[20D EMA]]</f>
        <v>-0.12203870996137804</v>
      </c>
      <c r="T293" s="1">
        <f>(Table2[[#This Row],[Close Price]]-Table2[[#This Row],[50D EMA]])/Table2[[#This Row],[50D EMA]]</f>
        <v>-0.14824910383815271</v>
      </c>
      <c r="U293" s="1">
        <f>(Table2[[#This Row],[Close Price]]-Table2[[#This Row],[200D EMA]])/Table2[[#This Row],[200D EMA]]</f>
        <v>-1.6375756239195786E-2</v>
      </c>
      <c r="V293">
        <v>1.9202197065768001</v>
      </c>
      <c r="W293">
        <v>1566.85</v>
      </c>
      <c r="X293">
        <v>1612.35</v>
      </c>
      <c r="Y293">
        <v>1527.9</v>
      </c>
      <c r="Z293">
        <v>1640.9</v>
      </c>
      <c r="AA293">
        <v>1527.9</v>
      </c>
      <c r="AB293">
        <v>1640.9</v>
      </c>
      <c r="AC293" s="1">
        <f>(Table2[[#This Row],[Close Price]]/Table2[[#This Row],[Day Low]])-1</f>
        <v>1.8476561253470303E-2</v>
      </c>
      <c r="AD293" s="1">
        <f>(Table2[[#This Row],[Day High]]/Table2[[#This Row],[Close Price]])-1</f>
        <v>1.0370973806241413E-2</v>
      </c>
      <c r="AE293" s="1">
        <f>(Table2[[#This Row],[Close Price]]/Table2[[#This Row],[Current Week Low]])-1</f>
        <v>4.4440081157143707E-2</v>
      </c>
      <c r="AF293" s="1">
        <f>(Table2[[#This Row],[Current Week High]]/Table2[[#This Row],[Close Price]])-1</f>
        <v>2.8261686928186647E-2</v>
      </c>
      <c r="AG293" s="1">
        <f>(Table2[[#This Row],[Close Price]]/Table2[[#This Row],[Current Month Low]])-1</f>
        <v>4.4440081157143707E-2</v>
      </c>
      <c r="AH293" s="1">
        <f>(Table2[[#This Row],[Current Month High]]/Table2[[#This Row],[Close Price]])-1</f>
        <v>2.8261686928186647E-2</v>
      </c>
      <c r="AI293">
        <v>47.881940092743399</v>
      </c>
      <c r="AJ293">
        <v>87.741176470588201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-0.17</v>
      </c>
      <c r="AM293" t="s">
        <v>3179</v>
      </c>
      <c r="AN293">
        <v>-30.03</v>
      </c>
      <c r="AO293" t="s">
        <v>3179</v>
      </c>
      <c r="AP293">
        <v>2.4364616963348001E-2</v>
      </c>
      <c r="AQ293">
        <f>(Table2[[#This Row],[Sharpe Ratio]]-AVERAGE(Table2[Sharpe Ratio]))/_xlfn.STDEV.P(Table2[Sharpe Ratio])</f>
        <v>-0.44273675452846217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125</v>
      </c>
      <c r="AT293">
        <f>_xlfn.RANK.AVG(Table2[[#This Row],[6M Return vs Nifty Z-Score]],Table2[6M Return vs Nifty Z-Score])</f>
        <v>369</v>
      </c>
      <c r="AU293">
        <f>_xlfn.RANK.AVG(Table2[[#This Row],[Sharpe Ratio Z-Score]],Table2[Sharpe Ratio Z-Score])</f>
        <v>456</v>
      </c>
      <c r="AV293">
        <f>(Table2[[#This Row],[Rank 1Y]]+Table2[[#This Row],[Rank 6M]]+Table2[[#This Row],[Rank Sharpe]])/3</f>
        <v>316.66666666666669</v>
      </c>
    </row>
    <row r="294" spans="1:48" x14ac:dyDescent="0.3">
      <c r="A294" t="s">
        <v>257</v>
      </c>
      <c r="B294" t="s">
        <v>258</v>
      </c>
      <c r="C294" t="s">
        <v>3138</v>
      </c>
      <c r="D294" t="s">
        <v>51</v>
      </c>
      <c r="E294">
        <v>99461.198741550004</v>
      </c>
      <c r="F294">
        <v>988.45</v>
      </c>
      <c r="G294">
        <v>43.098879634336697</v>
      </c>
      <c r="H294">
        <f>(Table2[[#This Row],[1Y Return vs Nifty]]-AVERAGE(Table2[1Y Return vs Nifty]))/_xlfn.STDEV.P(Table2[1Y Return vs Nifty])</f>
        <v>0.41133159869834779</v>
      </c>
      <c r="I294">
        <v>-1.95223469310738</v>
      </c>
      <c r="J294">
        <f>(Table2[[#This Row],[1M Return vs Nifty]]-AVERAGE(Table2[1M Return vs Nifty]))/_xlfn.STDEV.P(Table2[1M Return vs Nifty])</f>
        <v>-0.10183942773931713</v>
      </c>
      <c r="K294">
        <v>-10.894637131763901</v>
      </c>
      <c r="L294">
        <f>(Table2[[#This Row],[6M Return vs Nifty]]-AVERAGE(Table2[6M Return vs Nifty]))/_xlfn.STDEV.P(Table2[6M Return vs Nifty])</f>
        <v>-0.57519660092324376</v>
      </c>
      <c r="M294">
        <v>0.73357060817961794</v>
      </c>
      <c r="N294">
        <f>(Table2[[#This Row],[1W Return vs Nifty]]-AVERAGE(Table2[1W Return vs Nifty]))/_xlfn.STDEV.P(Table2[1W Return vs Nifty])</f>
        <v>-0.57749089082614224</v>
      </c>
      <c r="O294">
        <v>1016.6</v>
      </c>
      <c r="P294">
        <v>1055.14457807702</v>
      </c>
      <c r="Q294">
        <v>998.517209987039</v>
      </c>
      <c r="R294">
        <v>35.748222635049999</v>
      </c>
      <c r="S294" s="1">
        <f>(Table2[[#This Row],[Close Price]]-Table2[[#This Row],[20D EMA]])/Table2[[#This Row],[20D EMA]]</f>
        <v>-2.7690340350186873E-2</v>
      </c>
      <c r="T294" s="1">
        <f>(Table2[[#This Row],[Close Price]]-Table2[[#This Row],[50D EMA]])/Table2[[#This Row],[50D EMA]]</f>
        <v>-6.3208947344988026E-2</v>
      </c>
      <c r="U294" s="1">
        <f>(Table2[[#This Row],[Close Price]]-Table2[[#This Row],[200D EMA]])/Table2[[#This Row],[200D EMA]]</f>
        <v>-1.0082159712770123E-2</v>
      </c>
      <c r="V294">
        <v>0.421215362062835</v>
      </c>
      <c r="W294">
        <v>969.65</v>
      </c>
      <c r="X294">
        <v>1005.35</v>
      </c>
      <c r="Y294">
        <v>969.65</v>
      </c>
      <c r="Z294">
        <v>1011.65</v>
      </c>
      <c r="AA294">
        <v>969.65</v>
      </c>
      <c r="AB294">
        <v>1013.9</v>
      </c>
      <c r="AC294" s="1">
        <f>(Table2[[#This Row],[Close Price]]/Table2[[#This Row],[Day Low]])-1</f>
        <v>1.9388439127520307E-2</v>
      </c>
      <c r="AD294" s="1">
        <f>(Table2[[#This Row],[Day High]]/Table2[[#This Row],[Close Price]])-1</f>
        <v>1.7097475846021615E-2</v>
      </c>
      <c r="AE294" s="1">
        <f>(Table2[[#This Row],[Close Price]]/Table2[[#This Row],[Current Week Low]])-1</f>
        <v>1.9388439127520307E-2</v>
      </c>
      <c r="AF294" s="1">
        <f>(Table2[[#This Row],[Current Week High]]/Table2[[#This Row],[Close Price]])-1</f>
        <v>2.3471091102230668E-2</v>
      </c>
      <c r="AG294" s="1">
        <f>(Table2[[#This Row],[Close Price]]/Table2[[#This Row],[Current Month Low]])-1</f>
        <v>1.9388439127520307E-2</v>
      </c>
      <c r="AH294" s="1">
        <f>(Table2[[#This Row],[Current Month High]]/Table2[[#This Row],[Close Price]])-1</f>
        <v>2.5747382265162599E-2</v>
      </c>
      <c r="AI294">
        <v>33.977439425362903</v>
      </c>
      <c r="AJ294">
        <v>70.613618710623896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-0.18</v>
      </c>
      <c r="AM294" t="s">
        <v>3179</v>
      </c>
      <c r="AN294">
        <v>-3.33</v>
      </c>
      <c r="AO294" t="s">
        <v>3179</v>
      </c>
      <c r="AP294">
        <v>9.1341817526628996E-2</v>
      </c>
      <c r="AQ294">
        <f>(Table2[[#This Row],[Sharpe Ratio]]-AVERAGE(Table2[Sharpe Ratio]))/_xlfn.STDEV.P(Table2[Sharpe Ratio])</f>
        <v>0.35881504831541222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182</v>
      </c>
      <c r="AT294">
        <f>_xlfn.RANK.AVG(Table2[[#This Row],[6M Return vs Nifty Z-Score]],Table2[6M Return vs Nifty Z-Score])</f>
        <v>522</v>
      </c>
      <c r="AU294">
        <f>_xlfn.RANK.AVG(Table2[[#This Row],[Sharpe Ratio Z-Score]],Table2[Sharpe Ratio Z-Score])</f>
        <v>249</v>
      </c>
      <c r="AV294">
        <f>(Table2[[#This Row],[Rank 1Y]]+Table2[[#This Row],[Rank 6M]]+Table2[[#This Row],[Rank Sharpe]])/3</f>
        <v>317.66666666666669</v>
      </c>
    </row>
    <row r="295" spans="1:48" x14ac:dyDescent="0.3">
      <c r="A295" t="s">
        <v>267</v>
      </c>
      <c r="B295" t="s">
        <v>268</v>
      </c>
      <c r="C295" t="s">
        <v>3140</v>
      </c>
      <c r="D295" t="s">
        <v>99</v>
      </c>
      <c r="E295">
        <v>96404.415484259996</v>
      </c>
      <c r="F295">
        <v>4820.7</v>
      </c>
      <c r="G295">
        <v>26.3111472537799</v>
      </c>
      <c r="H295">
        <f>(Table2[[#This Row],[1Y Return vs Nifty]]-AVERAGE(Table2[1Y Return vs Nifty]))/_xlfn.STDEV.P(Table2[1Y Return vs Nifty])</f>
        <v>0.10925647895423887</v>
      </c>
      <c r="I295">
        <v>-10.467163460421199</v>
      </c>
      <c r="J295">
        <f>(Table2[[#This Row],[1M Return vs Nifty]]-AVERAGE(Table2[1M Return vs Nifty]))/_xlfn.STDEV.P(Table2[1M Return vs Nifty])</f>
        <v>-1.0453123385541161</v>
      </c>
      <c r="K295">
        <v>-0.83523648383319404</v>
      </c>
      <c r="L295">
        <f>(Table2[[#This Row],[6M Return vs Nifty]]-AVERAGE(Table2[6M Return vs Nifty]))/_xlfn.STDEV.P(Table2[6M Return vs Nifty])</f>
        <v>-0.23131683756322857</v>
      </c>
      <c r="M295">
        <v>-0.98202791294750802</v>
      </c>
      <c r="N295">
        <f>(Table2[[#This Row],[1W Return vs Nifty]]-AVERAGE(Table2[1W Return vs Nifty]))/_xlfn.STDEV.P(Table2[1W Return vs Nifty])</f>
        <v>-0.97450790888090488</v>
      </c>
      <c r="O295">
        <v>5134.51</v>
      </c>
      <c r="P295">
        <v>5345.0017161535097</v>
      </c>
      <c r="Q295">
        <v>5001.8670611212601</v>
      </c>
      <c r="R295">
        <v>29.6282319899396</v>
      </c>
      <c r="S295" s="1">
        <f>(Table2[[#This Row],[Close Price]]-Table2[[#This Row],[20D EMA]])/Table2[[#This Row],[20D EMA]]</f>
        <v>-6.1117808710081468E-2</v>
      </c>
      <c r="T295" s="1">
        <f>(Table2[[#This Row],[Close Price]]-Table2[[#This Row],[50D EMA]])/Table2[[#This Row],[50D EMA]]</f>
        <v>-9.8091964043525076E-2</v>
      </c>
      <c r="U295" s="1">
        <f>(Table2[[#This Row],[Close Price]]-Table2[[#This Row],[200D EMA]])/Table2[[#This Row],[200D EMA]]</f>
        <v>-3.6219887275582327E-2</v>
      </c>
      <c r="V295">
        <v>0.94023582159360097</v>
      </c>
      <c r="W295">
        <v>4760.8999999999996</v>
      </c>
      <c r="X295">
        <v>4878.3</v>
      </c>
      <c r="Y295">
        <v>4726.5</v>
      </c>
      <c r="Z295">
        <v>5127.5</v>
      </c>
      <c r="AA295">
        <v>4726.5</v>
      </c>
      <c r="AB295">
        <v>5127.5</v>
      </c>
      <c r="AC295" s="1">
        <f>(Table2[[#This Row],[Close Price]]/Table2[[#This Row],[Day Low]])-1</f>
        <v>1.256065029721265E-2</v>
      </c>
      <c r="AD295" s="1">
        <f>(Table2[[#This Row],[Day High]]/Table2[[#This Row],[Close Price]])-1</f>
        <v>1.1948472213578976E-2</v>
      </c>
      <c r="AE295" s="1">
        <f>(Table2[[#This Row],[Close Price]]/Table2[[#This Row],[Current Week Low]])-1</f>
        <v>1.9930180894953908E-2</v>
      </c>
      <c r="AF295" s="1">
        <f>(Table2[[#This Row],[Current Week High]]/Table2[[#This Row],[Close Price]])-1</f>
        <v>6.3642209637604585E-2</v>
      </c>
      <c r="AG295" s="1">
        <f>(Table2[[#This Row],[Close Price]]/Table2[[#This Row],[Current Month Low]])-1</f>
        <v>1.9930180894953908E-2</v>
      </c>
      <c r="AH295" s="1">
        <f>(Table2[[#This Row],[Current Month High]]/Table2[[#This Row],[Close Price]])-1</f>
        <v>6.3642209637604585E-2</v>
      </c>
      <c r="AI295">
        <v>29.571431534839299</v>
      </c>
      <c r="AJ295">
        <v>55.750125195870901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-0.01</v>
      </c>
      <c r="AM295" t="s">
        <v>3179</v>
      </c>
      <c r="AN295">
        <v>-7.58</v>
      </c>
      <c r="AO295" t="s">
        <v>3179</v>
      </c>
      <c r="AP295">
        <v>7.7831478442797003E-2</v>
      </c>
      <c r="AQ295">
        <f>(Table2[[#This Row],[Sharpe Ratio]]-AVERAGE(Table2[Sharpe Ratio]))/_xlfn.STDEV.P(Table2[Sharpe Ratio])</f>
        <v>0.19712963061202554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261</v>
      </c>
      <c r="AT295">
        <f>_xlfn.RANK.AVG(Table2[[#This Row],[6M Return vs Nifty Z-Score]],Table2[6M Return vs Nifty Z-Score])</f>
        <v>399</v>
      </c>
      <c r="AU295">
        <f>_xlfn.RANK.AVG(Table2[[#This Row],[Sharpe Ratio Z-Score]],Table2[Sharpe Ratio Z-Score])</f>
        <v>293</v>
      </c>
      <c r="AV295">
        <f>(Table2[[#This Row],[Rank 1Y]]+Table2[[#This Row],[Rank 6M]]+Table2[[#This Row],[Rank Sharpe]])/3</f>
        <v>317.66666666666669</v>
      </c>
    </row>
    <row r="296" spans="1:48" x14ac:dyDescent="0.3">
      <c r="A296" t="s">
        <v>421</v>
      </c>
      <c r="B296" t="s">
        <v>422</v>
      </c>
      <c r="C296" t="s">
        <v>3147</v>
      </c>
      <c r="D296" t="s">
        <v>141</v>
      </c>
      <c r="E296">
        <v>53651.84101425</v>
      </c>
      <c r="F296">
        <v>1500.75</v>
      </c>
      <c r="G296">
        <v>20.643771197668599</v>
      </c>
      <c r="H296">
        <f>(Table2[[#This Row],[1Y Return vs Nifty]]-AVERAGE(Table2[1Y Return vs Nifty]))/_xlfn.STDEV.P(Table2[1Y Return vs Nifty])</f>
        <v>7.2788406421408639E-3</v>
      </c>
      <c r="I296">
        <v>-7.7278930293363697</v>
      </c>
      <c r="J296">
        <f>(Table2[[#This Row],[1M Return vs Nifty]]-AVERAGE(Table2[1M Return vs Nifty]))/_xlfn.STDEV.P(Table2[1M Return vs Nifty])</f>
        <v>-0.74179512569787565</v>
      </c>
      <c r="K296">
        <v>-11.125855602124799</v>
      </c>
      <c r="L296">
        <f>(Table2[[#This Row],[6M Return vs Nifty]]-AVERAGE(Table2[6M Return vs Nifty]))/_xlfn.STDEV.P(Table2[6M Return vs Nifty])</f>
        <v>-0.58310078484582439</v>
      </c>
      <c r="M296">
        <v>4.6615208700697099</v>
      </c>
      <c r="N296">
        <f>(Table2[[#This Row],[1W Return vs Nifty]]-AVERAGE(Table2[1W Return vs Nifty]))/_xlfn.STDEV.P(Table2[1W Return vs Nifty])</f>
        <v>0.33149980882687502</v>
      </c>
      <c r="O296">
        <v>1574.47</v>
      </c>
      <c r="P296">
        <v>1652.8443938284399</v>
      </c>
      <c r="Q296">
        <v>1562.08946163376</v>
      </c>
      <c r="R296">
        <v>39.010532574288398</v>
      </c>
      <c r="S296" s="1">
        <f>(Table2[[#This Row],[Close Price]]-Table2[[#This Row],[20D EMA]])/Table2[[#This Row],[20D EMA]]</f>
        <v>-4.6822105216358538E-2</v>
      </c>
      <c r="T296" s="1">
        <f>(Table2[[#This Row],[Close Price]]-Table2[[#This Row],[50D EMA]])/Table2[[#This Row],[50D EMA]]</f>
        <v>-9.2019789882426678E-2</v>
      </c>
      <c r="U296" s="1">
        <f>(Table2[[#This Row],[Close Price]]-Table2[[#This Row],[200D EMA]])/Table2[[#This Row],[200D EMA]]</f>
        <v>-3.9267572786520336E-2</v>
      </c>
      <c r="V296">
        <v>1.34674272416394</v>
      </c>
      <c r="W296">
        <v>1463.6</v>
      </c>
      <c r="X296">
        <v>1519.45</v>
      </c>
      <c r="Y296">
        <v>1463.6</v>
      </c>
      <c r="Z296">
        <v>1553.5</v>
      </c>
      <c r="AA296">
        <v>1463.6</v>
      </c>
      <c r="AB296">
        <v>1560</v>
      </c>
      <c r="AC296" s="1">
        <f>(Table2[[#This Row],[Close Price]]/Table2[[#This Row],[Day Low]])-1</f>
        <v>2.5382618201694518E-2</v>
      </c>
      <c r="AD296" s="1">
        <f>(Table2[[#This Row],[Day High]]/Table2[[#This Row],[Close Price]])-1</f>
        <v>1.2460436448442413E-2</v>
      </c>
      <c r="AE296" s="1">
        <f>(Table2[[#This Row],[Close Price]]/Table2[[#This Row],[Current Week Low]])-1</f>
        <v>2.5382618201694518E-2</v>
      </c>
      <c r="AF296" s="1">
        <f>(Table2[[#This Row],[Current Week High]]/Table2[[#This Row],[Close Price]])-1</f>
        <v>3.5149092120606351E-2</v>
      </c>
      <c r="AG296" s="1">
        <f>(Table2[[#This Row],[Close Price]]/Table2[[#This Row],[Current Month Low]])-1</f>
        <v>2.5382618201694518E-2</v>
      </c>
      <c r="AH296" s="1">
        <f>(Table2[[#This Row],[Current Month High]]/Table2[[#This Row],[Close Price]])-1</f>
        <v>3.9480259870064982E-2</v>
      </c>
      <c r="AI296">
        <v>37.831084457771098</v>
      </c>
      <c r="AJ296">
        <v>50.829145728643198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-0.08</v>
      </c>
      <c r="AM296" t="s">
        <v>3179</v>
      </c>
      <c r="AN296">
        <v>-6.83</v>
      </c>
      <c r="AO296" t="s">
        <v>3179</v>
      </c>
      <c r="AP296">
        <v>0.13958988448333401</v>
      </c>
      <c r="AQ296">
        <f>(Table2[[#This Row],[Sharpe Ratio]]-AVERAGE(Table2[Sharpe Ratio]))/_xlfn.STDEV.P(Table2[Sharpe Ratio])</f>
        <v>0.93622534208156882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298</v>
      </c>
      <c r="AT296">
        <f>_xlfn.RANK.AVG(Table2[[#This Row],[6M Return vs Nifty Z-Score]],Table2[6M Return vs Nifty Z-Score])</f>
        <v>530</v>
      </c>
      <c r="AU296">
        <f>_xlfn.RANK.AVG(Table2[[#This Row],[Sharpe Ratio Z-Score]],Table2[Sharpe Ratio Z-Score])</f>
        <v>125</v>
      </c>
      <c r="AV296">
        <f>(Table2[[#This Row],[Rank 1Y]]+Table2[[#This Row],[Rank 6M]]+Table2[[#This Row],[Rank Sharpe]])/3</f>
        <v>317.66666666666669</v>
      </c>
    </row>
    <row r="297" spans="1:48" x14ac:dyDescent="0.3">
      <c r="A297" t="s">
        <v>81</v>
      </c>
      <c r="B297" t="s">
        <v>82</v>
      </c>
      <c r="C297" t="s">
        <v>3143</v>
      </c>
      <c r="D297" t="s">
        <v>83</v>
      </c>
      <c r="E297">
        <v>287158.07065357501</v>
      </c>
      <c r="F297">
        <v>1329.35</v>
      </c>
      <c r="G297">
        <v>39.740822332320597</v>
      </c>
      <c r="H297">
        <f>(Table2[[#This Row],[1Y Return vs Nifty]]-AVERAGE(Table2[1Y Return vs Nifty]))/_xlfn.STDEV.P(Table2[1Y Return vs Nifty])</f>
        <v>0.35090738304972729</v>
      </c>
      <c r="I297">
        <v>-1.7154544376012799</v>
      </c>
      <c r="J297">
        <f>(Table2[[#This Row],[1M Return vs Nifty]]-AVERAGE(Table2[1M Return vs Nifty]))/_xlfn.STDEV.P(Table2[1M Return vs Nifty])</f>
        <v>-7.5603652550761319E-2</v>
      </c>
      <c r="K297">
        <v>-4.6759152328570703</v>
      </c>
      <c r="L297">
        <f>(Table2[[#This Row],[6M Return vs Nifty]]-AVERAGE(Table2[6M Return vs Nifty]))/_xlfn.STDEV.P(Table2[6M Return vs Nifty])</f>
        <v>-0.36261011691261547</v>
      </c>
      <c r="M297">
        <v>1.1996199837888299</v>
      </c>
      <c r="N297">
        <f>(Table2[[#This Row],[1W Return vs Nifty]]-AVERAGE(Table2[1W Return vs Nifty]))/_xlfn.STDEV.P(Table2[1W Return vs Nifty])</f>
        <v>-0.46963958931703909</v>
      </c>
      <c r="O297">
        <v>1378.74</v>
      </c>
      <c r="P297">
        <v>1410.6718680387701</v>
      </c>
      <c r="Q297">
        <v>1337.7580528665801</v>
      </c>
      <c r="R297">
        <v>36.803746581712701</v>
      </c>
      <c r="S297" s="1">
        <f>(Table2[[#This Row],[Close Price]]-Table2[[#This Row],[20D EMA]])/Table2[[#This Row],[20D EMA]]</f>
        <v>-3.5822562629647434E-2</v>
      </c>
      <c r="T297" s="1">
        <f>(Table2[[#This Row],[Close Price]]-Table2[[#This Row],[50D EMA]])/Table2[[#This Row],[50D EMA]]</f>
        <v>-5.7647614502889598E-2</v>
      </c>
      <c r="U297" s="1">
        <f>(Table2[[#This Row],[Close Price]]-Table2[[#This Row],[200D EMA]])/Table2[[#This Row],[200D EMA]]</f>
        <v>-6.2851820241808408E-3</v>
      </c>
      <c r="V297">
        <v>1.03622855003487</v>
      </c>
      <c r="W297">
        <v>1295.9000000000001</v>
      </c>
      <c r="X297">
        <v>1353.05</v>
      </c>
      <c r="Y297">
        <v>1295.9000000000001</v>
      </c>
      <c r="Z297">
        <v>1395</v>
      </c>
      <c r="AA297">
        <v>1295.9000000000001</v>
      </c>
      <c r="AB297">
        <v>1397.95</v>
      </c>
      <c r="AC297" s="1">
        <f>(Table2[[#This Row],[Close Price]]/Table2[[#This Row],[Day Low]])-1</f>
        <v>2.5812176865498637E-2</v>
      </c>
      <c r="AD297" s="1">
        <f>(Table2[[#This Row],[Day High]]/Table2[[#This Row],[Close Price]])-1</f>
        <v>1.7828261932523404E-2</v>
      </c>
      <c r="AE297" s="1">
        <f>(Table2[[#This Row],[Close Price]]/Table2[[#This Row],[Current Week Low]])-1</f>
        <v>2.5812176865498637E-2</v>
      </c>
      <c r="AF297" s="1">
        <f>(Table2[[#This Row],[Current Week High]]/Table2[[#This Row],[Close Price]])-1</f>
        <v>4.9385037800428799E-2</v>
      </c>
      <c r="AG297" s="1">
        <f>(Table2[[#This Row],[Close Price]]/Table2[[#This Row],[Current Month Low]])-1</f>
        <v>2.5812176865498637E-2</v>
      </c>
      <c r="AH297" s="1">
        <f>(Table2[[#This Row],[Current Month High]]/Table2[[#This Row],[Close Price]])-1</f>
        <v>5.1604167450257643E-2</v>
      </c>
      <c r="AI297">
        <v>21.969383533305699</v>
      </c>
      <c r="AJ297">
        <v>69.343949044585898</v>
      </c>
      <c r="AK297" t="str">
        <f>IF(AND(Table2[[#This Row],[20D EMA]]&gt;Table2[[#This Row],[50D EMA]],Table2[[#This Row],[50D EMA]]&gt;Table2[[#This Row],[200D EMA]]),"Uptrend","Downtrend/NoTrend")</f>
        <v>Downtrend/NoTrend</v>
      </c>
      <c r="AL297">
        <v>-0.06</v>
      </c>
      <c r="AM297" t="s">
        <v>3179</v>
      </c>
      <c r="AN297">
        <v>-5.42</v>
      </c>
      <c r="AO297" t="s">
        <v>3179</v>
      </c>
      <c r="AP297">
        <v>6.7714826239495998E-2</v>
      </c>
      <c r="AQ297">
        <f>(Table2[[#This Row],[Sharpe Ratio]]-AVERAGE(Table2[Sharpe Ratio]))/_xlfn.STDEV.P(Table2[Sharpe Ratio])</f>
        <v>7.6058269848912452E-2</v>
      </c>
      <c r="AR2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7">
        <f>_xlfn.RANK.AVG(Table2[[#This Row],[1Y Return vs Nifty Z-Score]],Table2[1Y Return vs Nifty Z-Score])</f>
        <v>202</v>
      </c>
      <c r="AT297">
        <f>_xlfn.RANK.AVG(Table2[[#This Row],[6M Return vs Nifty Z-Score]],Table2[6M Return vs Nifty Z-Score])</f>
        <v>441</v>
      </c>
      <c r="AU297">
        <f>_xlfn.RANK.AVG(Table2[[#This Row],[Sharpe Ratio Z-Score]],Table2[Sharpe Ratio Z-Score])</f>
        <v>322</v>
      </c>
      <c r="AV297">
        <f>(Table2[[#This Row],[Rank 1Y]]+Table2[[#This Row],[Rank 6M]]+Table2[[#This Row],[Rank Sharpe]])/3</f>
        <v>321.66666666666669</v>
      </c>
    </row>
    <row r="298" spans="1:48" x14ac:dyDescent="0.3">
      <c r="A298" t="s">
        <v>181</v>
      </c>
      <c r="B298" t="s">
        <v>182</v>
      </c>
      <c r="C298" t="s">
        <v>3139</v>
      </c>
      <c r="D298" t="s">
        <v>80</v>
      </c>
      <c r="E298">
        <v>138709.68973526999</v>
      </c>
      <c r="F298">
        <v>434.1</v>
      </c>
      <c r="G298">
        <v>48.042847597735999</v>
      </c>
      <c r="H298">
        <f>(Table2[[#This Row],[1Y Return vs Nifty]]-AVERAGE(Table2[1Y Return vs Nifty]))/_xlfn.STDEV.P(Table2[1Y Return vs Nifty])</f>
        <v>0.50029237557400041</v>
      </c>
      <c r="I298">
        <v>-5.2269343234124301</v>
      </c>
      <c r="J298">
        <f>(Table2[[#This Row],[1M Return vs Nifty]]-AVERAGE(Table2[1M Return vs Nifty]))/_xlfn.STDEV.P(Table2[1M Return vs Nifty])</f>
        <v>-0.4646833782498645</v>
      </c>
      <c r="K298">
        <v>-10.4638844587805</v>
      </c>
      <c r="L298">
        <f>(Table2[[#This Row],[6M Return vs Nifty]]-AVERAGE(Table2[6M Return vs Nifty]))/_xlfn.STDEV.P(Table2[6M Return vs Nifty])</f>
        <v>-0.56047135710042251</v>
      </c>
      <c r="M298">
        <v>1.76408508800096</v>
      </c>
      <c r="N298">
        <f>(Table2[[#This Row],[1W Return vs Nifty]]-AVERAGE(Table2[1W Return vs Nifty]))/_xlfn.STDEV.P(Table2[1W Return vs Nifty])</f>
        <v>-0.33901330950243624</v>
      </c>
      <c r="O298">
        <v>441.12</v>
      </c>
      <c r="P298">
        <v>443.28790644952898</v>
      </c>
      <c r="Q298">
        <v>410.36384040430801</v>
      </c>
      <c r="R298">
        <v>45.350776965096898</v>
      </c>
      <c r="S298" s="1">
        <f>(Table2[[#This Row],[Close Price]]-Table2[[#This Row],[20D EMA]])/Table2[[#This Row],[20D EMA]]</f>
        <v>-1.5914036996735541E-2</v>
      </c>
      <c r="T298" s="1">
        <f>(Table2[[#This Row],[Close Price]]-Table2[[#This Row],[50D EMA]])/Table2[[#This Row],[50D EMA]]</f>
        <v>-2.0726724812139788E-2</v>
      </c>
      <c r="U298" s="1">
        <f>(Table2[[#This Row],[Close Price]]-Table2[[#This Row],[200D EMA]])/Table2[[#This Row],[200D EMA]]</f>
        <v>5.7841742518800233E-2</v>
      </c>
      <c r="V298">
        <v>0.848247190127699</v>
      </c>
      <c r="W298">
        <v>425.85</v>
      </c>
      <c r="X298">
        <v>434.85</v>
      </c>
      <c r="Y298">
        <v>425.85</v>
      </c>
      <c r="Z298">
        <v>446.8</v>
      </c>
      <c r="AA298">
        <v>425.85</v>
      </c>
      <c r="AB298">
        <v>448.45</v>
      </c>
      <c r="AC298" s="1">
        <f>(Table2[[#This Row],[Close Price]]/Table2[[#This Row],[Day Low]])-1</f>
        <v>1.9373018668545239E-2</v>
      </c>
      <c r="AD298" s="1">
        <f>(Table2[[#This Row],[Day High]]/Table2[[#This Row],[Close Price]])-1</f>
        <v>1.7277125086385681E-3</v>
      </c>
      <c r="AE298" s="1">
        <f>(Table2[[#This Row],[Close Price]]/Table2[[#This Row],[Current Week Low]])-1</f>
        <v>1.9373018668545239E-2</v>
      </c>
      <c r="AF298" s="1">
        <f>(Table2[[#This Row],[Current Week High]]/Table2[[#This Row],[Close Price]])-1</f>
        <v>2.925593181294639E-2</v>
      </c>
      <c r="AG298" s="1">
        <f>(Table2[[#This Row],[Close Price]]/Table2[[#This Row],[Current Month Low]])-1</f>
        <v>1.9373018668545239E-2</v>
      </c>
      <c r="AH298" s="1">
        <f>(Table2[[#This Row],[Current Month High]]/Table2[[#This Row],[Close Price]])-1</f>
        <v>3.3056899331951106E-2</v>
      </c>
      <c r="AI298">
        <v>13.9944713199723</v>
      </c>
      <c r="AJ298">
        <v>76.750814332247501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0.15</v>
      </c>
      <c r="AM298" t="s">
        <v>3180</v>
      </c>
      <c r="AN298">
        <v>-4.29</v>
      </c>
      <c r="AO298" t="s">
        <v>3179</v>
      </c>
      <c r="AP298">
        <v>7.9398205835248994E-2</v>
      </c>
      <c r="AQ298">
        <f>(Table2[[#This Row],[Sharpe Ratio]]-AVERAGE(Table2[Sharpe Ratio]))/_xlfn.STDEV.P(Table2[Sharpe Ratio])</f>
        <v>0.21587949109325402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166</v>
      </c>
      <c r="AT298">
        <f>_xlfn.RANK.AVG(Table2[[#This Row],[6M Return vs Nifty Z-Score]],Table2[6M Return vs Nifty Z-Score])</f>
        <v>516</v>
      </c>
      <c r="AU298">
        <f>_xlfn.RANK.AVG(Table2[[#This Row],[Sharpe Ratio Z-Score]],Table2[Sharpe Ratio Z-Score])</f>
        <v>283</v>
      </c>
      <c r="AV298">
        <f>(Table2[[#This Row],[Rank 1Y]]+Table2[[#This Row],[Rank 6M]]+Table2[[#This Row],[Rank Sharpe]])/3</f>
        <v>321.66666666666669</v>
      </c>
    </row>
    <row r="299" spans="1:48" x14ac:dyDescent="0.3">
      <c r="A299" t="s">
        <v>1743</v>
      </c>
      <c r="B299" t="s">
        <v>1744</v>
      </c>
      <c r="C299" t="s">
        <v>3136</v>
      </c>
      <c r="D299" t="s">
        <v>1745</v>
      </c>
      <c r="E299">
        <v>4738.8321303399998</v>
      </c>
      <c r="F299">
        <v>926.65</v>
      </c>
      <c r="G299">
        <v>23.7062654521425</v>
      </c>
      <c r="H299">
        <f>(Table2[[#This Row],[1Y Return vs Nifty]]-AVERAGE(Table2[1Y Return vs Nifty]))/_xlfn.STDEV.P(Table2[1Y Return vs Nifty])</f>
        <v>6.2384753559080415E-2</v>
      </c>
      <c r="I299">
        <v>4.9030153009674402</v>
      </c>
      <c r="J299">
        <f>(Table2[[#This Row],[1M Return vs Nifty]]-AVERAGE(Table2[1M Return vs Nifty]))/_xlfn.STDEV.P(Table2[1M Return vs Nifty])</f>
        <v>0.65773740995550523</v>
      </c>
      <c r="K299">
        <v>2.5064384793552499</v>
      </c>
      <c r="L299">
        <f>(Table2[[#This Row],[6M Return vs Nifty]]-AVERAGE(Table2[6M Return vs Nifty]))/_xlfn.STDEV.P(Table2[6M Return vs Nifty])</f>
        <v>-0.11708196057741979</v>
      </c>
      <c r="M299">
        <v>13.890697061271</v>
      </c>
      <c r="N299">
        <f>(Table2[[#This Row],[1W Return vs Nifty]]-AVERAGE(Table2[1W Return vs Nifty]))/_xlfn.STDEV.P(Table2[1W Return vs Nifty])</f>
        <v>2.4672792265693522</v>
      </c>
      <c r="O299">
        <v>908.2</v>
      </c>
      <c r="P299">
        <v>954.78693041888096</v>
      </c>
      <c r="Q299">
        <v>886.70449413675794</v>
      </c>
      <c r="R299">
        <v>61.177525315632003</v>
      </c>
      <c r="S299" s="1">
        <f>(Table2[[#This Row],[Close Price]]-Table2[[#This Row],[20D EMA]])/Table2[[#This Row],[20D EMA]]</f>
        <v>2.0314908610438154E-2</v>
      </c>
      <c r="T299" s="1">
        <f>(Table2[[#This Row],[Close Price]]-Table2[[#This Row],[50D EMA]])/Table2[[#This Row],[50D EMA]]</f>
        <v>-2.9469329252901313E-2</v>
      </c>
      <c r="U299" s="1">
        <f>(Table2[[#This Row],[Close Price]]-Table2[[#This Row],[200D EMA]])/Table2[[#This Row],[200D EMA]]</f>
        <v>4.5049400479390343E-2</v>
      </c>
      <c r="V299">
        <v>0.58136603520088304</v>
      </c>
      <c r="W299">
        <v>921.05</v>
      </c>
      <c r="X299">
        <v>944.1</v>
      </c>
      <c r="Y299">
        <v>919.2</v>
      </c>
      <c r="Z299">
        <v>964.4</v>
      </c>
      <c r="AA299">
        <v>911</v>
      </c>
      <c r="AB299">
        <v>964.4</v>
      </c>
      <c r="AC299" s="1">
        <f>(Table2[[#This Row],[Close Price]]/Table2[[#This Row],[Day Low]])-1</f>
        <v>6.0800173714781192E-3</v>
      </c>
      <c r="AD299" s="1">
        <f>(Table2[[#This Row],[Day High]]/Table2[[#This Row],[Close Price]])-1</f>
        <v>1.8831273943775928E-2</v>
      </c>
      <c r="AE299" s="1">
        <f>(Table2[[#This Row],[Close Price]]/Table2[[#This Row],[Current Week Low]])-1</f>
        <v>8.1048738033071555E-3</v>
      </c>
      <c r="AF299" s="1">
        <f>(Table2[[#This Row],[Current Week High]]/Table2[[#This Row],[Close Price]])-1</f>
        <v>4.0738142772352104E-2</v>
      </c>
      <c r="AG299" s="1">
        <f>(Table2[[#This Row],[Close Price]]/Table2[[#This Row],[Current Month Low]])-1</f>
        <v>1.7178924259055872E-2</v>
      </c>
      <c r="AH299" s="1">
        <f>(Table2[[#This Row],[Current Month High]]/Table2[[#This Row],[Close Price]])-1</f>
        <v>4.0738142772352104E-2</v>
      </c>
      <c r="AI299">
        <v>29.606647601575499</v>
      </c>
      <c r="AJ299">
        <v>59.437370956641402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-7.0000000000000007E-2</v>
      </c>
      <c r="AM299" t="s">
        <v>3179</v>
      </c>
      <c r="AN299">
        <v>1.66</v>
      </c>
      <c r="AO299" t="s">
        <v>3180</v>
      </c>
      <c r="AP299">
        <v>6.5880358906862002E-2</v>
      </c>
      <c r="AQ299">
        <f>(Table2[[#This Row],[Sharpe Ratio]]-AVERAGE(Table2[Sharpe Ratio]))/_xlfn.STDEV.P(Table2[Sharpe Ratio])</f>
        <v>5.4104223018578021E-2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284</v>
      </c>
      <c r="AT299">
        <f>_xlfn.RANK.AVG(Table2[[#This Row],[6M Return vs Nifty Z-Score]],Table2[6M Return vs Nifty Z-Score])</f>
        <v>356</v>
      </c>
      <c r="AU299">
        <f>_xlfn.RANK.AVG(Table2[[#This Row],[Sharpe Ratio Z-Score]],Table2[Sharpe Ratio Z-Score])</f>
        <v>329</v>
      </c>
      <c r="AV299">
        <f>(Table2[[#This Row],[Rank 1Y]]+Table2[[#This Row],[Rank 6M]]+Table2[[#This Row],[Rank Sharpe]])/3</f>
        <v>323</v>
      </c>
    </row>
    <row r="300" spans="1:48" x14ac:dyDescent="0.3">
      <c r="A300" t="s">
        <v>626</v>
      </c>
      <c r="B300" t="s">
        <v>627</v>
      </c>
      <c r="C300" t="s">
        <v>3136</v>
      </c>
      <c r="D300" t="s">
        <v>199</v>
      </c>
      <c r="E300">
        <v>30328.02</v>
      </c>
      <c r="F300">
        <v>694.8</v>
      </c>
      <c r="G300">
        <v>8.0141730073747404</v>
      </c>
      <c r="H300">
        <f>(Table2[[#This Row],[1Y Return vs Nifty]]-AVERAGE(Table2[1Y Return vs Nifty]))/_xlfn.STDEV.P(Table2[1Y Return vs Nifty])</f>
        <v>-0.21997563894865566</v>
      </c>
      <c r="I300">
        <v>-6.3058115733216997</v>
      </c>
      <c r="J300">
        <f>(Table2[[#This Row],[1M Return vs Nifty]]-AVERAGE(Table2[1M Return vs Nifty]))/_xlfn.STDEV.P(Table2[1M Return vs Nifty])</f>
        <v>-0.5842253600091406</v>
      </c>
      <c r="K300">
        <v>30.0038687376368</v>
      </c>
      <c r="L300">
        <f>(Table2[[#This Row],[6M Return vs Nifty]]-AVERAGE(Table2[6M Return vs Nifty]))/_xlfn.STDEV.P(Table2[6M Return vs Nifty])</f>
        <v>0.82291537536440995</v>
      </c>
      <c r="M300">
        <v>4.9345009671015703</v>
      </c>
      <c r="N300">
        <f>(Table2[[#This Row],[1W Return vs Nifty]]-AVERAGE(Table2[1W Return vs Nifty]))/_xlfn.STDEV.P(Table2[1W Return vs Nifty])</f>
        <v>0.39467178220948562</v>
      </c>
      <c r="O300">
        <v>696.34</v>
      </c>
      <c r="P300">
        <v>724.92875951125905</v>
      </c>
      <c r="Q300">
        <v>659.92866698684304</v>
      </c>
      <c r="R300">
        <v>52.643158799434403</v>
      </c>
      <c r="S300" s="1">
        <f>(Table2[[#This Row],[Close Price]]-Table2[[#This Row],[20D EMA]])/Table2[[#This Row],[20D EMA]]</f>
        <v>-2.2115633167706541E-3</v>
      </c>
      <c r="T300" s="1">
        <f>(Table2[[#This Row],[Close Price]]-Table2[[#This Row],[50D EMA]])/Table2[[#This Row],[50D EMA]]</f>
        <v>-4.1560993567935765E-2</v>
      </c>
      <c r="U300" s="1">
        <f>(Table2[[#This Row],[Close Price]]-Table2[[#This Row],[200D EMA]])/Table2[[#This Row],[200D EMA]]</f>
        <v>5.2841064129514684E-2</v>
      </c>
      <c r="V300">
        <v>0.72922454577165596</v>
      </c>
      <c r="W300">
        <v>674.55</v>
      </c>
      <c r="X300">
        <v>700.6</v>
      </c>
      <c r="Y300">
        <v>668.5</v>
      </c>
      <c r="Z300">
        <v>714.05</v>
      </c>
      <c r="AA300">
        <v>668.5</v>
      </c>
      <c r="AB300">
        <v>719.95</v>
      </c>
      <c r="AC300" s="1">
        <f>(Table2[[#This Row],[Close Price]]/Table2[[#This Row],[Day Low]])-1</f>
        <v>3.0020013342228147E-2</v>
      </c>
      <c r="AD300" s="1">
        <f>(Table2[[#This Row],[Day High]]/Table2[[#This Row],[Close Price]])-1</f>
        <v>8.3477259643063295E-3</v>
      </c>
      <c r="AE300" s="1">
        <f>(Table2[[#This Row],[Close Price]]/Table2[[#This Row],[Current Week Low]])-1</f>
        <v>3.9341810022438306E-2</v>
      </c>
      <c r="AF300" s="1">
        <f>(Table2[[#This Row],[Current Week High]]/Table2[[#This Row],[Close Price]])-1</f>
        <v>2.7705814622912994E-2</v>
      </c>
      <c r="AG300" s="1">
        <f>(Table2[[#This Row],[Close Price]]/Table2[[#This Row],[Current Month Low]])-1</f>
        <v>3.9341810022438306E-2</v>
      </c>
      <c r="AH300" s="1">
        <f>(Table2[[#This Row],[Current Month High]]/Table2[[#This Row],[Close Price]])-1</f>
        <v>3.6197466896948916E-2</v>
      </c>
      <c r="AI300">
        <v>23.776626367299901</v>
      </c>
      <c r="AJ300">
        <v>66.578758091584703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-0.08</v>
      </c>
      <c r="AM300" t="s">
        <v>3179</v>
      </c>
      <c r="AN300">
        <v>-0.86</v>
      </c>
      <c r="AO300" t="s">
        <v>3179</v>
      </c>
      <c r="AP300">
        <v>1.1378011969537E-2</v>
      </c>
      <c r="AQ300">
        <f>(Table2[[#This Row],[Sharpe Ratio]]-AVERAGE(Table2[Sharpe Ratio]))/_xlfn.STDEV.P(Table2[Sharpe Ratio])</f>
        <v>-0.5981543676575074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371</v>
      </c>
      <c r="AT300">
        <f>_xlfn.RANK.AVG(Table2[[#This Row],[6M Return vs Nifty Z-Score]],Table2[6M Return vs Nifty Z-Score])</f>
        <v>111</v>
      </c>
      <c r="AU300">
        <f>_xlfn.RANK.AVG(Table2[[#This Row],[Sharpe Ratio Z-Score]],Table2[Sharpe Ratio Z-Score])</f>
        <v>488</v>
      </c>
      <c r="AV300">
        <f>(Table2[[#This Row],[Rank 1Y]]+Table2[[#This Row],[Rank 6M]]+Table2[[#This Row],[Rank Sharpe]])/3</f>
        <v>323.33333333333331</v>
      </c>
    </row>
    <row r="301" spans="1:48" x14ac:dyDescent="0.3">
      <c r="A301" t="s">
        <v>1906</v>
      </c>
      <c r="B301" t="s">
        <v>1907</v>
      </c>
      <c r="C301" t="s">
        <v>3145</v>
      </c>
      <c r="D301" t="s">
        <v>117</v>
      </c>
      <c r="E301">
        <v>3822.8737990499999</v>
      </c>
      <c r="F301">
        <v>1883.55</v>
      </c>
      <c r="G301">
        <v>6.3057926382446201</v>
      </c>
      <c r="H301">
        <f>(Table2[[#This Row],[1Y Return vs Nifty]]-AVERAGE(Table2[1Y Return vs Nifty]))/_xlfn.STDEV.P(Table2[1Y Return vs Nifty])</f>
        <v>-0.25071589575493852</v>
      </c>
      <c r="I301">
        <v>-9.1271327280843799</v>
      </c>
      <c r="J301">
        <f>(Table2[[#This Row],[1M Return vs Nifty]]-AVERAGE(Table2[1M Return vs Nifty]))/_xlfn.STDEV.P(Table2[1M Return vs Nifty])</f>
        <v>-0.89683397424033617</v>
      </c>
      <c r="K301">
        <v>-16.124626393145299</v>
      </c>
      <c r="L301">
        <f>(Table2[[#This Row],[6M Return vs Nifty]]-AVERAGE(Table2[6M Return vs Nifty]))/_xlfn.STDEV.P(Table2[6M Return vs Nifty])</f>
        <v>-0.75398334304880144</v>
      </c>
      <c r="M301">
        <v>2.27635944389985</v>
      </c>
      <c r="N301">
        <f>(Table2[[#This Row],[1W Return vs Nifty]]-AVERAGE(Table2[1W Return vs Nifty]))/_xlfn.STDEV.P(Table2[1W Return vs Nifty])</f>
        <v>-0.22046480604996044</v>
      </c>
      <c r="O301">
        <v>1921.32</v>
      </c>
      <c r="P301">
        <v>2023.00422483033</v>
      </c>
      <c r="Q301">
        <v>1931.6777366404101</v>
      </c>
      <c r="R301">
        <v>46.838909233772398</v>
      </c>
      <c r="S301" s="1">
        <f>(Table2[[#This Row],[Close Price]]-Table2[[#This Row],[20D EMA]])/Table2[[#This Row],[20D EMA]]</f>
        <v>-1.9658359877584151E-2</v>
      </c>
      <c r="T301" s="1">
        <f>(Table2[[#This Row],[Close Price]]-Table2[[#This Row],[50D EMA]])/Table2[[#This Row],[50D EMA]]</f>
        <v>-6.8934223230317837E-2</v>
      </c>
      <c r="U301" s="1">
        <f>(Table2[[#This Row],[Close Price]]-Table2[[#This Row],[200D EMA]])/Table2[[#This Row],[200D EMA]]</f>
        <v>-2.491499266545066E-2</v>
      </c>
      <c r="V301">
        <v>0.62504374081329395</v>
      </c>
      <c r="W301">
        <v>1860.05</v>
      </c>
      <c r="X301">
        <v>1893.2</v>
      </c>
      <c r="Y301">
        <v>1860.05</v>
      </c>
      <c r="Z301">
        <v>1955.05</v>
      </c>
      <c r="AA301">
        <v>1860.05</v>
      </c>
      <c r="AB301">
        <v>1955.05</v>
      </c>
      <c r="AC301" s="1">
        <f>(Table2[[#This Row],[Close Price]]/Table2[[#This Row],[Day Low]])-1</f>
        <v>1.2634068976640433E-2</v>
      </c>
      <c r="AD301" s="1">
        <f>(Table2[[#This Row],[Day High]]/Table2[[#This Row],[Close Price]])-1</f>
        <v>5.1233043986089744E-3</v>
      </c>
      <c r="AE301" s="1">
        <f>(Table2[[#This Row],[Close Price]]/Table2[[#This Row],[Current Week Low]])-1</f>
        <v>1.2634068976640433E-2</v>
      </c>
      <c r="AF301" s="1">
        <f>(Table2[[#This Row],[Current Week High]]/Table2[[#This Row],[Close Price]])-1</f>
        <v>3.796023466326881E-2</v>
      </c>
      <c r="AG301" s="1">
        <f>(Table2[[#This Row],[Close Price]]/Table2[[#This Row],[Current Month Low]])-1</f>
        <v>1.2634068976640433E-2</v>
      </c>
      <c r="AH301" s="1">
        <f>(Table2[[#This Row],[Current Month High]]/Table2[[#This Row],[Close Price]])-1</f>
        <v>3.796023466326881E-2</v>
      </c>
      <c r="AI301">
        <v>30.092113296700301</v>
      </c>
      <c r="AJ301">
        <v>45.988993954425602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-0.14000000000000001</v>
      </c>
      <c r="AM301" t="s">
        <v>3179</v>
      </c>
      <c r="AN301">
        <v>2.57</v>
      </c>
      <c r="AO301" t="s">
        <v>3180</v>
      </c>
      <c r="AP301">
        <v>0.25083874943532902</v>
      </c>
      <c r="AQ301">
        <f>(Table2[[#This Row],[Sharpe Ratio]]-AVERAGE(Table2[Sharpe Ratio]))/_xlfn.STDEV.P(Table2[Sharpe Ratio])</f>
        <v>2.2675997130118022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382</v>
      </c>
      <c r="AT301">
        <f>_xlfn.RANK.AVG(Table2[[#This Row],[6M Return vs Nifty Z-Score]],Table2[6M Return vs Nifty Z-Score])</f>
        <v>581</v>
      </c>
      <c r="AU301">
        <f>_xlfn.RANK.AVG(Table2[[#This Row],[Sharpe Ratio Z-Score]],Table2[Sharpe Ratio Z-Score])</f>
        <v>7</v>
      </c>
      <c r="AV301">
        <f>(Table2[[#This Row],[Rank 1Y]]+Table2[[#This Row],[Rank 6M]]+Table2[[#This Row],[Rank Sharpe]])/3</f>
        <v>323.33333333333331</v>
      </c>
    </row>
    <row r="302" spans="1:48" x14ac:dyDescent="0.3">
      <c r="A302" t="s">
        <v>1353</v>
      </c>
      <c r="B302" t="s">
        <v>1354</v>
      </c>
      <c r="C302" t="s">
        <v>3145</v>
      </c>
      <c r="D302" t="s">
        <v>1355</v>
      </c>
      <c r="E302">
        <v>8345.5333141699994</v>
      </c>
      <c r="F302">
        <v>261.95</v>
      </c>
      <c r="G302">
        <v>8.5264782046786998</v>
      </c>
      <c r="H302">
        <f>(Table2[[#This Row],[1Y Return vs Nifty]]-AVERAGE(Table2[1Y Return vs Nifty]))/_xlfn.STDEV.P(Table2[1Y Return vs Nifty])</f>
        <v>-0.21075732105359818</v>
      </c>
      <c r="I302">
        <v>7.4979270015366604</v>
      </c>
      <c r="J302">
        <f>(Table2[[#This Row],[1M Return vs Nifty]]-AVERAGE(Table2[1M Return vs Nifty]))/_xlfn.STDEV.P(Table2[1M Return vs Nifty])</f>
        <v>0.94525935668527905</v>
      </c>
      <c r="K302">
        <v>26.9483660534286</v>
      </c>
      <c r="L302">
        <f>(Table2[[#This Row],[6M Return vs Nifty]]-AVERAGE(Table2[6M Return vs Nifty]))/_xlfn.STDEV.P(Table2[6M Return vs Nifty])</f>
        <v>0.7184632736174188</v>
      </c>
      <c r="M302">
        <v>3.7147007489214401</v>
      </c>
      <c r="N302">
        <f>(Table2[[#This Row],[1W Return vs Nifty]]-AVERAGE(Table2[1W Return vs Nifty]))/_xlfn.STDEV.P(Table2[1W Return vs Nifty])</f>
        <v>0.11239044465840319</v>
      </c>
      <c r="O302">
        <v>263.89</v>
      </c>
      <c r="P302">
        <v>256.15929798814398</v>
      </c>
      <c r="Q302">
        <v>224.991740125315</v>
      </c>
      <c r="R302">
        <v>44.692325069737898</v>
      </c>
      <c r="S302" s="1">
        <f>(Table2[[#This Row],[Close Price]]-Table2[[#This Row],[20D EMA]])/Table2[[#This Row],[20D EMA]]</f>
        <v>-7.3515479934821246E-3</v>
      </c>
      <c r="T302" s="1">
        <f>(Table2[[#This Row],[Close Price]]-Table2[[#This Row],[50D EMA]])/Table2[[#This Row],[50D EMA]]</f>
        <v>2.2605863059962119E-2</v>
      </c>
      <c r="U302" s="1">
        <f>(Table2[[#This Row],[Close Price]]-Table2[[#This Row],[200D EMA]])/Table2[[#This Row],[200D EMA]]</f>
        <v>0.16426496303419902</v>
      </c>
      <c r="V302">
        <v>0.28951000323958898</v>
      </c>
      <c r="W302">
        <v>259.3</v>
      </c>
      <c r="X302">
        <v>271.39999999999998</v>
      </c>
      <c r="Y302">
        <v>259.3</v>
      </c>
      <c r="Z302">
        <v>273.60000000000002</v>
      </c>
      <c r="AA302">
        <v>259.3</v>
      </c>
      <c r="AB302">
        <v>274.10000000000002</v>
      </c>
      <c r="AC302" s="1">
        <f>(Table2[[#This Row],[Close Price]]/Table2[[#This Row],[Day Low]])-1</f>
        <v>1.0219822599305761E-2</v>
      </c>
      <c r="AD302" s="1">
        <f>(Table2[[#This Row],[Day High]]/Table2[[#This Row],[Close Price]])-1</f>
        <v>3.6075586944073201E-2</v>
      </c>
      <c r="AE302" s="1">
        <f>(Table2[[#This Row],[Close Price]]/Table2[[#This Row],[Current Week Low]])-1</f>
        <v>1.0219822599305761E-2</v>
      </c>
      <c r="AF302" s="1">
        <f>(Table2[[#This Row],[Current Week High]]/Table2[[#This Row],[Close Price]])-1</f>
        <v>4.4474136285550747E-2</v>
      </c>
      <c r="AG302" s="1">
        <f>(Table2[[#This Row],[Close Price]]/Table2[[#This Row],[Current Month Low]])-1</f>
        <v>1.0219822599305761E-2</v>
      </c>
      <c r="AH302" s="1">
        <f>(Table2[[#This Row],[Current Month High]]/Table2[[#This Row],[Close Price]])-1</f>
        <v>4.6382897499522846E-2</v>
      </c>
      <c r="AI302">
        <v>5.8598969268944501</v>
      </c>
      <c r="AJ302">
        <v>54.451650943396203</v>
      </c>
      <c r="AK302" t="str">
        <f>IF(AND(Table2[[#This Row],[20D EMA]]&gt;Table2[[#This Row],[50D EMA]],Table2[[#This Row],[50D EMA]]&gt;Table2[[#This Row],[200D EMA]]),"Uptrend","Downtrend/NoTrend")</f>
        <v>Uptrend</v>
      </c>
      <c r="AL302">
        <v>0.08</v>
      </c>
      <c r="AM302" t="s">
        <v>3180</v>
      </c>
      <c r="AN302">
        <v>-2.91</v>
      </c>
      <c r="AO302" t="s">
        <v>3179</v>
      </c>
      <c r="AP302">
        <v>1.1957041702877E-2</v>
      </c>
      <c r="AQ302">
        <f>(Table2[[#This Row],[Sharpe Ratio]]-AVERAGE(Table2[Sharpe Ratio]))/_xlfn.STDEV.P(Table2[Sharpe Ratio])</f>
        <v>-0.59122481069251631</v>
      </c>
      <c r="AR3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0.97413094321498661</v>
      </c>
      <c r="AS302">
        <f>_xlfn.RANK.AVG(Table2[[#This Row],[1Y Return vs Nifty Z-Score]],Table2[1Y Return vs Nifty Z-Score])</f>
        <v>367</v>
      </c>
      <c r="AT302">
        <f>_xlfn.RANK.AVG(Table2[[#This Row],[6M Return vs Nifty Z-Score]],Table2[6M Return vs Nifty Z-Score])</f>
        <v>118</v>
      </c>
      <c r="AU302">
        <f>_xlfn.RANK.AVG(Table2[[#This Row],[Sharpe Ratio Z-Score]],Table2[Sharpe Ratio Z-Score])</f>
        <v>486</v>
      </c>
      <c r="AV302">
        <f>(Table2[[#This Row],[Rank 1Y]]+Table2[[#This Row],[Rank 6M]]+Table2[[#This Row],[Rank Sharpe]])/3</f>
        <v>323.66666666666669</v>
      </c>
    </row>
    <row r="303" spans="1:48" x14ac:dyDescent="0.3">
      <c r="A303" t="s">
        <v>322</v>
      </c>
      <c r="B303" t="s">
        <v>323</v>
      </c>
      <c r="C303" t="s">
        <v>3136</v>
      </c>
      <c r="D303" t="s">
        <v>199</v>
      </c>
      <c r="E303">
        <v>81096.59656161</v>
      </c>
      <c r="F303">
        <v>2981.65</v>
      </c>
      <c r="G303">
        <v>15.0094569228834</v>
      </c>
      <c r="H303">
        <f>(Table2[[#This Row],[1Y Return vs Nifty]]-AVERAGE(Table2[1Y Return vs Nifty]))/_xlfn.STDEV.P(Table2[1Y Return vs Nifty])</f>
        <v>-9.4103890548099353E-2</v>
      </c>
      <c r="I303">
        <v>-17.426399359972699</v>
      </c>
      <c r="J303">
        <f>(Table2[[#This Row],[1M Return vs Nifty]]-AVERAGE(Table2[1M Return vs Nifty]))/_xlfn.STDEV.P(Table2[1M Return vs Nifty])</f>
        <v>-1.8164110442063546</v>
      </c>
      <c r="K303">
        <v>-3.41297014987228</v>
      </c>
      <c r="L303">
        <f>(Table2[[#This Row],[6M Return vs Nifty]]-AVERAGE(Table2[6M Return vs Nifty]))/_xlfn.STDEV.P(Table2[6M Return vs Nifty])</f>
        <v>-0.31943644568968399</v>
      </c>
      <c r="M303">
        <v>-2.83667279273349</v>
      </c>
      <c r="N303">
        <f>(Table2[[#This Row],[1W Return vs Nifty]]-AVERAGE(Table2[1W Return vs Nifty]))/_xlfn.STDEV.P(Table2[1W Return vs Nifty])</f>
        <v>-1.4037024848003385</v>
      </c>
      <c r="O303">
        <v>3251.72</v>
      </c>
      <c r="P303">
        <v>3386.5716502198502</v>
      </c>
      <c r="Q303">
        <v>3041.7128424948701</v>
      </c>
      <c r="R303">
        <v>10.8702612041011</v>
      </c>
      <c r="S303" s="1">
        <f>(Table2[[#This Row],[Close Price]]-Table2[[#This Row],[20D EMA]])/Table2[[#This Row],[20D EMA]]</f>
        <v>-8.3054506538078221E-2</v>
      </c>
      <c r="T303" s="1">
        <f>(Table2[[#This Row],[Close Price]]-Table2[[#This Row],[50D EMA]])/Table2[[#This Row],[50D EMA]]</f>
        <v>-0.1195668339671961</v>
      </c>
      <c r="U303" s="1">
        <f>(Table2[[#This Row],[Close Price]]-Table2[[#This Row],[200D EMA]])/Table2[[#This Row],[200D EMA]]</f>
        <v>-1.9746388171739876E-2</v>
      </c>
      <c r="V303">
        <v>1.13943755679152</v>
      </c>
      <c r="W303">
        <v>2948.15</v>
      </c>
      <c r="X303">
        <v>3002.45</v>
      </c>
      <c r="Y303">
        <v>2948.15</v>
      </c>
      <c r="Z303">
        <v>3047</v>
      </c>
      <c r="AA303">
        <v>2948.15</v>
      </c>
      <c r="AB303">
        <v>3096.6</v>
      </c>
      <c r="AC303" s="1">
        <f>(Table2[[#This Row],[Close Price]]/Table2[[#This Row],[Day Low]])-1</f>
        <v>1.1363058189033826E-2</v>
      </c>
      <c r="AD303" s="1">
        <f>(Table2[[#This Row],[Day High]]/Table2[[#This Row],[Close Price]])-1</f>
        <v>6.9760032196937161E-3</v>
      </c>
      <c r="AE303" s="1">
        <f>(Table2[[#This Row],[Close Price]]/Table2[[#This Row],[Current Week Low]])-1</f>
        <v>1.1363058189033826E-2</v>
      </c>
      <c r="AF303" s="1">
        <f>(Table2[[#This Row],[Current Week High]]/Table2[[#This Row],[Close Price]])-1</f>
        <v>2.1917394731105322E-2</v>
      </c>
      <c r="AG303" s="1">
        <f>(Table2[[#This Row],[Close Price]]/Table2[[#This Row],[Current Month Low]])-1</f>
        <v>1.1363058189033826E-2</v>
      </c>
      <c r="AH303" s="1">
        <f>(Table2[[#This Row],[Current Month High]]/Table2[[#This Row],[Close Price]])-1</f>
        <v>3.8552479331913414E-2</v>
      </c>
      <c r="AI303">
        <v>30.464675599081001</v>
      </c>
      <c r="AJ303">
        <v>42.7890716663075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-0.11</v>
      </c>
      <c r="AM303" t="s">
        <v>3179</v>
      </c>
      <c r="AN303">
        <v>-12.2</v>
      </c>
      <c r="AO303" t="s">
        <v>3179</v>
      </c>
      <c r="AP303">
        <v>0.10003293424795</v>
      </c>
      <c r="AQ303">
        <f>(Table2[[#This Row],[Sharpe Ratio]]-AVERAGE(Table2[Sharpe Ratio]))/_xlfn.STDEV.P(Table2[Sharpe Ratio])</f>
        <v>0.46282626732895488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321</v>
      </c>
      <c r="AT303">
        <f>_xlfn.RANK.AVG(Table2[[#This Row],[6M Return vs Nifty Z-Score]],Table2[6M Return vs Nifty Z-Score])</f>
        <v>424</v>
      </c>
      <c r="AU303">
        <f>_xlfn.RANK.AVG(Table2[[#This Row],[Sharpe Ratio Z-Score]],Table2[Sharpe Ratio Z-Score])</f>
        <v>229</v>
      </c>
      <c r="AV303">
        <f>(Table2[[#This Row],[Rank 1Y]]+Table2[[#This Row],[Rank 6M]]+Table2[[#This Row],[Rank Sharpe]])/3</f>
        <v>324.66666666666669</v>
      </c>
    </row>
    <row r="304" spans="1:48" x14ac:dyDescent="0.3">
      <c r="A304" t="s">
        <v>1938</v>
      </c>
      <c r="B304" t="s">
        <v>1939</v>
      </c>
      <c r="C304" t="s">
        <v>3145</v>
      </c>
      <c r="D304" t="s">
        <v>117</v>
      </c>
      <c r="E304">
        <v>3708.2703750000001</v>
      </c>
      <c r="F304">
        <v>643.75</v>
      </c>
      <c r="G304">
        <v>-1.93337826553423</v>
      </c>
      <c r="H304">
        <f>(Table2[[#This Row],[1Y Return vs Nifty]]-AVERAGE(Table2[1Y Return vs Nifty]))/_xlfn.STDEV.P(Table2[1Y Return vs Nifty])</f>
        <v>-0.39896989938878885</v>
      </c>
      <c r="I304">
        <v>4.7263338008067599</v>
      </c>
      <c r="J304">
        <f>(Table2[[#This Row],[1M Return vs Nifty]]-AVERAGE(Table2[1M Return vs Nifty]))/_xlfn.STDEV.P(Table2[1M Return vs Nifty])</f>
        <v>0.63816070957445092</v>
      </c>
      <c r="K304">
        <v>5.9964054024646698</v>
      </c>
      <c r="L304">
        <f>(Table2[[#This Row],[6M Return vs Nifty]]-AVERAGE(Table2[6M Return vs Nifty]))/_xlfn.STDEV.P(Table2[6M Return vs Nifty])</f>
        <v>2.2222645604887004E-3</v>
      </c>
      <c r="M304">
        <v>2.3815202274582501</v>
      </c>
      <c r="N304">
        <f>(Table2[[#This Row],[1W Return vs Nifty]]-AVERAGE(Table2[1W Return vs Nifty]))/_xlfn.STDEV.P(Table2[1W Return vs Nifty])</f>
        <v>-0.19612891382895953</v>
      </c>
      <c r="O304">
        <v>648.76</v>
      </c>
      <c r="P304">
        <v>632.84991567580698</v>
      </c>
      <c r="Q304">
        <v>589.72124036130504</v>
      </c>
      <c r="R304">
        <v>46.647336656163802</v>
      </c>
      <c r="S304" s="1">
        <f>(Table2[[#This Row],[Close Price]]-Table2[[#This Row],[20D EMA]])/Table2[[#This Row],[20D EMA]]</f>
        <v>-7.7224243171588741E-3</v>
      </c>
      <c r="T304" s="1">
        <f>(Table2[[#This Row],[Close Price]]-Table2[[#This Row],[50D EMA]])/Table2[[#This Row],[50D EMA]]</f>
        <v>1.7223806236195904E-2</v>
      </c>
      <c r="U304" s="1">
        <f>(Table2[[#This Row],[Close Price]]-Table2[[#This Row],[200D EMA]])/Table2[[#This Row],[200D EMA]]</f>
        <v>9.1617455741619752E-2</v>
      </c>
      <c r="V304">
        <v>0.53026960609381901</v>
      </c>
      <c r="W304">
        <v>631.54999999999995</v>
      </c>
      <c r="X304">
        <v>647.75</v>
      </c>
      <c r="Y304">
        <v>631.54999999999995</v>
      </c>
      <c r="Z304">
        <v>669.05</v>
      </c>
      <c r="AA304">
        <v>631.54999999999995</v>
      </c>
      <c r="AB304">
        <v>684.9</v>
      </c>
      <c r="AC304" s="1">
        <f>(Table2[[#This Row],[Close Price]]/Table2[[#This Row],[Day Low]])-1</f>
        <v>1.9317552054469278E-2</v>
      </c>
      <c r="AD304" s="1">
        <f>(Table2[[#This Row],[Day High]]/Table2[[#This Row],[Close Price]])-1</f>
        <v>6.2135922330097682E-3</v>
      </c>
      <c r="AE304" s="1">
        <f>(Table2[[#This Row],[Close Price]]/Table2[[#This Row],[Current Week Low]])-1</f>
        <v>1.9317552054469278E-2</v>
      </c>
      <c r="AF304" s="1">
        <f>(Table2[[#This Row],[Current Week High]]/Table2[[#This Row],[Close Price]])-1</f>
        <v>3.9300970873786367E-2</v>
      </c>
      <c r="AG304" s="1">
        <f>(Table2[[#This Row],[Close Price]]/Table2[[#This Row],[Current Month Low]])-1</f>
        <v>1.9317552054469278E-2</v>
      </c>
      <c r="AH304" s="1">
        <f>(Table2[[#This Row],[Current Month High]]/Table2[[#This Row],[Close Price]])-1</f>
        <v>6.3922330097087254E-2</v>
      </c>
      <c r="AI304">
        <v>13.3669902912621</v>
      </c>
      <c r="AJ304">
        <v>39.945652173912997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0.03</v>
      </c>
      <c r="AM304" t="s">
        <v>3180</v>
      </c>
      <c r="AN304">
        <v>-7.86</v>
      </c>
      <c r="AO304" t="s">
        <v>3179</v>
      </c>
      <c r="AP304">
        <v>0.10672241004072899</v>
      </c>
      <c r="AQ304">
        <f>(Table2[[#This Row],[Sharpe Ratio]]-AVERAGE(Table2[Sharpe Ratio]))/_xlfn.STDEV.P(Table2[Sharpe Ratio])</f>
        <v>0.54288278412404556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0.58816694504123679</v>
      </c>
      <c r="AS304">
        <f>_xlfn.RANK.AVG(Table2[[#This Row],[1Y Return vs Nifty Z-Score]],Table2[1Y Return vs Nifty Z-Score])</f>
        <v>448</v>
      </c>
      <c r="AT304">
        <f>_xlfn.RANK.AVG(Table2[[#This Row],[6M Return vs Nifty Z-Score]],Table2[6M Return vs Nifty Z-Score])</f>
        <v>315</v>
      </c>
      <c r="AU304">
        <f>_xlfn.RANK.AVG(Table2[[#This Row],[Sharpe Ratio Z-Score]],Table2[Sharpe Ratio Z-Score])</f>
        <v>211</v>
      </c>
      <c r="AV304">
        <f>(Table2[[#This Row],[Rank 1Y]]+Table2[[#This Row],[Rank 6M]]+Table2[[#This Row],[Rank Sharpe]])/3</f>
        <v>324.66666666666669</v>
      </c>
    </row>
    <row r="305" spans="1:48" x14ac:dyDescent="0.3">
      <c r="A305" t="s">
        <v>447</v>
      </c>
      <c r="B305" t="s">
        <v>448</v>
      </c>
      <c r="C305" t="s">
        <v>3132</v>
      </c>
      <c r="D305" t="s">
        <v>449</v>
      </c>
      <c r="E305">
        <v>50190.002944480002</v>
      </c>
      <c r="F305">
        <v>334.6</v>
      </c>
      <c r="G305">
        <v>39.079870056702603</v>
      </c>
      <c r="H305">
        <f>(Table2[[#This Row],[1Y Return vs Nifty]]-AVERAGE(Table2[1Y Return vs Nifty]))/_xlfn.STDEV.P(Table2[1Y Return vs Nifty])</f>
        <v>0.33901433917242046</v>
      </c>
      <c r="I305">
        <v>-4.4857813012263197</v>
      </c>
      <c r="J305">
        <f>(Table2[[#This Row],[1M Return vs Nifty]]-AVERAGE(Table2[1M Return vs Nifty]))/_xlfn.STDEV.P(Table2[1M Return vs Nifty])</f>
        <v>-0.38256198671393649</v>
      </c>
      <c r="K305">
        <v>1.9027303372898601</v>
      </c>
      <c r="L305">
        <f>(Table2[[#This Row],[6M Return vs Nifty]]-AVERAGE(Table2[6M Return vs Nifty]))/_xlfn.STDEV.P(Table2[6M Return vs Nifty])</f>
        <v>-0.13771967253441061</v>
      </c>
      <c r="M305">
        <v>1.0813451817606301</v>
      </c>
      <c r="N305">
        <f>(Table2[[#This Row],[1W Return vs Nifty]]-AVERAGE(Table2[1W Return vs Nifty]))/_xlfn.STDEV.P(Table2[1W Return vs Nifty])</f>
        <v>-0.49701027577659784</v>
      </c>
      <c r="O305">
        <v>340.08</v>
      </c>
      <c r="P305">
        <v>343.86544871340902</v>
      </c>
      <c r="Q305">
        <v>316.43880407526598</v>
      </c>
      <c r="R305">
        <v>40.200195359888298</v>
      </c>
      <c r="S305" s="1">
        <f>(Table2[[#This Row],[Close Price]]-Table2[[#This Row],[20D EMA]])/Table2[[#This Row],[20D EMA]]</f>
        <v>-1.6113855563396735E-2</v>
      </c>
      <c r="T305" s="1">
        <f>(Table2[[#This Row],[Close Price]]-Table2[[#This Row],[50D EMA]])/Table2[[#This Row],[50D EMA]]</f>
        <v>-2.6944983126615869E-2</v>
      </c>
      <c r="U305" s="1">
        <f>(Table2[[#This Row],[Close Price]]-Table2[[#This Row],[200D EMA]])/Table2[[#This Row],[200D EMA]]</f>
        <v>5.7392442680368451E-2</v>
      </c>
      <c r="V305">
        <v>0.76159703881649798</v>
      </c>
      <c r="W305">
        <v>327.7</v>
      </c>
      <c r="X305">
        <v>335.2</v>
      </c>
      <c r="Y305">
        <v>327.7</v>
      </c>
      <c r="Z305">
        <v>341.1</v>
      </c>
      <c r="AA305">
        <v>327.7</v>
      </c>
      <c r="AB305">
        <v>341.1</v>
      </c>
      <c r="AC305" s="1">
        <f>(Table2[[#This Row],[Close Price]]/Table2[[#This Row],[Day Low]])-1</f>
        <v>2.1055843759536286E-2</v>
      </c>
      <c r="AD305" s="1">
        <f>(Table2[[#This Row],[Day High]]/Table2[[#This Row],[Close Price]])-1</f>
        <v>1.7931858936042211E-3</v>
      </c>
      <c r="AE305" s="1">
        <f>(Table2[[#This Row],[Close Price]]/Table2[[#This Row],[Current Week Low]])-1</f>
        <v>2.1055843759536286E-2</v>
      </c>
      <c r="AF305" s="1">
        <f>(Table2[[#This Row],[Current Week High]]/Table2[[#This Row],[Close Price]])-1</f>
        <v>1.9426180514046543E-2</v>
      </c>
      <c r="AG305" s="1">
        <f>(Table2[[#This Row],[Close Price]]/Table2[[#This Row],[Current Month Low]])-1</f>
        <v>2.1055843759536286E-2</v>
      </c>
      <c r="AH305" s="1">
        <f>(Table2[[#This Row],[Current Month High]]/Table2[[#This Row],[Close Price]])-1</f>
        <v>1.9426180514046543E-2</v>
      </c>
      <c r="AI305">
        <v>14.8236700537955</v>
      </c>
      <c r="AJ305">
        <v>74.543557642149196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-0.01</v>
      </c>
      <c r="AM305" t="s">
        <v>3179</v>
      </c>
      <c r="AN305">
        <v>-4.25</v>
      </c>
      <c r="AO305" t="s">
        <v>3179</v>
      </c>
      <c r="AP305">
        <v>3.91834450034E-2</v>
      </c>
      <c r="AQ305">
        <f>(Table2[[#This Row],[Sharpe Ratio]]-AVERAGE(Table2[Sharpe Ratio]))/_xlfn.STDEV.P(Table2[Sharpe Ratio])</f>
        <v>-0.26539195313870445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204</v>
      </c>
      <c r="AT305">
        <f>_xlfn.RANK.AVG(Table2[[#This Row],[6M Return vs Nifty Z-Score]],Table2[6M Return vs Nifty Z-Score])</f>
        <v>362</v>
      </c>
      <c r="AU305">
        <f>_xlfn.RANK.AVG(Table2[[#This Row],[Sharpe Ratio Z-Score]],Table2[Sharpe Ratio Z-Score])</f>
        <v>411</v>
      </c>
      <c r="AV305">
        <f>(Table2[[#This Row],[Rank 1Y]]+Table2[[#This Row],[Rank 6M]]+Table2[[#This Row],[Rank Sharpe]])/3</f>
        <v>325.66666666666669</v>
      </c>
    </row>
    <row r="306" spans="1:48" x14ac:dyDescent="0.3">
      <c r="A306" t="s">
        <v>484</v>
      </c>
      <c r="B306" t="s">
        <v>485</v>
      </c>
      <c r="C306" t="s">
        <v>3139</v>
      </c>
      <c r="D306" t="s">
        <v>105</v>
      </c>
      <c r="E306">
        <v>44626.754007299998</v>
      </c>
      <c r="F306">
        <v>113.56</v>
      </c>
      <c r="G306">
        <v>28.698309253085998</v>
      </c>
      <c r="H306">
        <f>(Table2[[#This Row],[1Y Return vs Nifty]]-AVERAGE(Table2[1Y Return vs Nifty]))/_xlfn.STDEV.P(Table2[1Y Return vs Nifty])</f>
        <v>0.1522105975000016</v>
      </c>
      <c r="I306">
        <v>-9.0377105237260693</v>
      </c>
      <c r="J306">
        <f>(Table2[[#This Row],[1M Return vs Nifty]]-AVERAGE(Table2[1M Return vs Nifty]))/_xlfn.STDEV.P(Table2[1M Return vs Nifty])</f>
        <v>-0.8869257965276498</v>
      </c>
      <c r="K306">
        <v>-21.992282840609999</v>
      </c>
      <c r="L306">
        <f>(Table2[[#This Row],[6M Return vs Nifty]]-AVERAGE(Table2[6M Return vs Nifty]))/_xlfn.STDEV.P(Table2[6M Return vs Nifty])</f>
        <v>-0.9545686841890908</v>
      </c>
      <c r="M306">
        <v>3.7088648772924899</v>
      </c>
      <c r="N306">
        <f>(Table2[[#This Row],[1W Return vs Nifty]]-AVERAGE(Table2[1W Return vs Nifty]))/_xlfn.STDEV.P(Table2[1W Return vs Nifty])</f>
        <v>0.1110399303490565</v>
      </c>
      <c r="O306">
        <v>115.84</v>
      </c>
      <c r="P306">
        <v>122.58184077794201</v>
      </c>
      <c r="Q306">
        <v>120.876117456599</v>
      </c>
      <c r="R306">
        <v>47.724188964678</v>
      </c>
      <c r="S306" s="1">
        <f>(Table2[[#This Row],[Close Price]]-Table2[[#This Row],[20D EMA]])/Table2[[#This Row],[20D EMA]]</f>
        <v>-1.9682320441988959E-2</v>
      </c>
      <c r="T306" s="1">
        <f>(Table2[[#This Row],[Close Price]]-Table2[[#This Row],[50D EMA]])/Table2[[#This Row],[50D EMA]]</f>
        <v>-7.3598509540129531E-2</v>
      </c>
      <c r="U306" s="1">
        <f>(Table2[[#This Row],[Close Price]]-Table2[[#This Row],[200D EMA]])/Table2[[#This Row],[200D EMA]]</f>
        <v>-6.0525748266409038E-2</v>
      </c>
      <c r="V306">
        <v>0.59378946103365904</v>
      </c>
      <c r="W306">
        <v>109.15</v>
      </c>
      <c r="X306">
        <v>116.85</v>
      </c>
      <c r="Y306">
        <v>109.15</v>
      </c>
      <c r="Z306">
        <v>116.85</v>
      </c>
      <c r="AA306">
        <v>109.15</v>
      </c>
      <c r="AB306">
        <v>116.85</v>
      </c>
      <c r="AC306" s="1">
        <f>(Table2[[#This Row],[Close Price]]/Table2[[#This Row],[Day Low]])-1</f>
        <v>4.0403114979386201E-2</v>
      </c>
      <c r="AD306" s="1">
        <f>(Table2[[#This Row],[Day High]]/Table2[[#This Row],[Close Price]])-1</f>
        <v>2.8971468827051705E-2</v>
      </c>
      <c r="AE306" s="1">
        <f>(Table2[[#This Row],[Close Price]]/Table2[[#This Row],[Current Week Low]])-1</f>
        <v>4.0403114979386201E-2</v>
      </c>
      <c r="AF306" s="1">
        <f>(Table2[[#This Row],[Current Week High]]/Table2[[#This Row],[Close Price]])-1</f>
        <v>2.8971468827051705E-2</v>
      </c>
      <c r="AG306" s="1">
        <f>(Table2[[#This Row],[Close Price]]/Table2[[#This Row],[Current Month Low]])-1</f>
        <v>4.0403114979386201E-2</v>
      </c>
      <c r="AH306" s="1">
        <f>(Table2[[#This Row],[Current Month High]]/Table2[[#This Row],[Close Price]])-1</f>
        <v>2.8971468827051705E-2</v>
      </c>
      <c r="AI306">
        <v>50.140894681225703</v>
      </c>
      <c r="AJ306">
        <v>56.526533425224002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</v>
      </c>
      <c r="AM306" t="s">
        <v>3179</v>
      </c>
      <c r="AN306">
        <v>-7.12</v>
      </c>
      <c r="AO306" t="s">
        <v>3179</v>
      </c>
      <c r="AP306">
        <v>0.15921359073414301</v>
      </c>
      <c r="AQ306">
        <f>(Table2[[#This Row],[Sharpe Ratio]]-AVERAGE(Table2[Sharpe Ratio]))/_xlfn.STDEV.P(Table2[Sharpe Ratio])</f>
        <v>1.1710726780635079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248</v>
      </c>
      <c r="AT306">
        <f>_xlfn.RANK.AVG(Table2[[#This Row],[6M Return vs Nifty Z-Score]],Table2[6M Return vs Nifty Z-Score])</f>
        <v>644</v>
      </c>
      <c r="AU306">
        <f>_xlfn.RANK.AVG(Table2[[#This Row],[Sharpe Ratio Z-Score]],Table2[Sharpe Ratio Z-Score])</f>
        <v>86</v>
      </c>
      <c r="AV306">
        <f>(Table2[[#This Row],[Rank 1Y]]+Table2[[#This Row],[Rank 6M]]+Table2[[#This Row],[Rank Sharpe]])/3</f>
        <v>326</v>
      </c>
    </row>
    <row r="307" spans="1:48" x14ac:dyDescent="0.3">
      <c r="A307" t="s">
        <v>1597</v>
      </c>
      <c r="B307" t="s">
        <v>1598</v>
      </c>
      <c r="C307" t="s">
        <v>3145</v>
      </c>
      <c r="D307" t="s">
        <v>1355</v>
      </c>
      <c r="E307">
        <v>5964.4515543899997</v>
      </c>
      <c r="F307">
        <v>921.9</v>
      </c>
      <c r="G307">
        <v>-31.646464329376901</v>
      </c>
      <c r="H307">
        <f>(Table2[[#This Row],[1Y Return vs Nifty]]-AVERAGE(Table2[1Y Return vs Nifty]))/_xlfn.STDEV.P(Table2[1Y Return vs Nifty])</f>
        <v>-0.93362126428054903</v>
      </c>
      <c r="I307">
        <v>0.96400848097334602</v>
      </c>
      <c r="J307">
        <f>(Table2[[#This Row],[1M Return vs Nifty]]-AVERAGE(Table2[1M Return vs Nifty]))/_xlfn.STDEV.P(Table2[1M Return vs Nifty])</f>
        <v>0.22128675584726687</v>
      </c>
      <c r="K307">
        <v>17.2900445556071</v>
      </c>
      <c r="L307">
        <f>(Table2[[#This Row],[6M Return vs Nifty]]-AVERAGE(Table2[6M Return vs Nifty]))/_xlfn.STDEV.P(Table2[6M Return vs Nifty])</f>
        <v>0.38829436720160554</v>
      </c>
      <c r="M307">
        <v>6.2144229958158403</v>
      </c>
      <c r="N307">
        <f>(Table2[[#This Row],[1W Return vs Nifty]]-AVERAGE(Table2[1W Return vs Nifty]))/_xlfn.STDEV.P(Table2[1W Return vs Nifty])</f>
        <v>0.69086627114439869</v>
      </c>
      <c r="O307">
        <v>927.36</v>
      </c>
      <c r="P307">
        <v>913.96126906054997</v>
      </c>
      <c r="Q307">
        <v>833.82595901492903</v>
      </c>
      <c r="R307">
        <v>48.753363865028597</v>
      </c>
      <c r="S307" s="1">
        <f>(Table2[[#This Row],[Close Price]]-Table2[[#This Row],[20D EMA]])/Table2[[#This Row],[20D EMA]]</f>
        <v>-5.887681159420329E-3</v>
      </c>
      <c r="T307" s="1">
        <f>(Table2[[#This Row],[Close Price]]-Table2[[#This Row],[50D EMA]])/Table2[[#This Row],[50D EMA]]</f>
        <v>8.6860693206509063E-3</v>
      </c>
      <c r="U307" s="1">
        <f>(Table2[[#This Row],[Close Price]]-Table2[[#This Row],[200D EMA]])/Table2[[#This Row],[200D EMA]]</f>
        <v>0.10562640804457618</v>
      </c>
      <c r="V307">
        <v>0.53836737644059196</v>
      </c>
      <c r="W307">
        <v>903</v>
      </c>
      <c r="X307">
        <v>934.55</v>
      </c>
      <c r="Y307">
        <v>903</v>
      </c>
      <c r="Z307">
        <v>955.8</v>
      </c>
      <c r="AA307">
        <v>903</v>
      </c>
      <c r="AB307">
        <v>963.45</v>
      </c>
      <c r="AC307" s="1">
        <f>(Table2[[#This Row],[Close Price]]/Table2[[#This Row],[Day Low]])-1</f>
        <v>2.0930232558139528E-2</v>
      </c>
      <c r="AD307" s="1">
        <f>(Table2[[#This Row],[Day High]]/Table2[[#This Row],[Close Price]])-1</f>
        <v>1.3721661785442985E-2</v>
      </c>
      <c r="AE307" s="1">
        <f>(Table2[[#This Row],[Close Price]]/Table2[[#This Row],[Current Week Low]])-1</f>
        <v>2.0930232558139528E-2</v>
      </c>
      <c r="AF307" s="1">
        <f>(Table2[[#This Row],[Current Week High]]/Table2[[#This Row],[Close Price]])-1</f>
        <v>3.6771884152294154E-2</v>
      </c>
      <c r="AG307" s="1">
        <f>(Table2[[#This Row],[Close Price]]/Table2[[#This Row],[Current Month Low]])-1</f>
        <v>2.0930232558139528E-2</v>
      </c>
      <c r="AH307" s="1">
        <f>(Table2[[#This Row],[Current Month High]]/Table2[[#This Row],[Close Price]])-1</f>
        <v>4.5069964204360602E-2</v>
      </c>
      <c r="AI307">
        <v>15.690421954658801</v>
      </c>
      <c r="AJ307">
        <v>51.0321100917431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0.11</v>
      </c>
      <c r="AM307" t="s">
        <v>3180</v>
      </c>
      <c r="AN307">
        <v>-2.86</v>
      </c>
      <c r="AO307" t="s">
        <v>3179</v>
      </c>
      <c r="AP307">
        <v>0.12469509424743599</v>
      </c>
      <c r="AQ307">
        <f>(Table2[[#This Row],[Sharpe Ratio]]-AVERAGE(Table2[Sharpe Ratio]))/_xlfn.STDEV.P(Table2[Sharpe Ratio])</f>
        <v>0.75797146066881393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1.1247975905815359</v>
      </c>
      <c r="AS307">
        <f>_xlfn.RANK.AVG(Table2[[#This Row],[1Y Return vs Nifty Z-Score]],Table2[1Y Return vs Nifty Z-Score])</f>
        <v>636</v>
      </c>
      <c r="AT307">
        <f>_xlfn.RANK.AVG(Table2[[#This Row],[6M Return vs Nifty Z-Score]],Table2[6M Return vs Nifty Z-Score])</f>
        <v>188</v>
      </c>
      <c r="AU307">
        <f>_xlfn.RANK.AVG(Table2[[#This Row],[Sharpe Ratio Z-Score]],Table2[Sharpe Ratio Z-Score])</f>
        <v>155</v>
      </c>
      <c r="AV307">
        <f>(Table2[[#This Row],[Rank 1Y]]+Table2[[#This Row],[Rank 6M]]+Table2[[#This Row],[Rank Sharpe]])/3</f>
        <v>326.33333333333331</v>
      </c>
    </row>
    <row r="308" spans="1:48" x14ac:dyDescent="0.3">
      <c r="A308" t="s">
        <v>202</v>
      </c>
      <c r="B308" t="s">
        <v>203</v>
      </c>
      <c r="C308" t="s">
        <v>3132</v>
      </c>
      <c r="D308" t="s">
        <v>204</v>
      </c>
      <c r="E308">
        <v>129141.13926816299</v>
      </c>
      <c r="F308">
        <v>196.19</v>
      </c>
      <c r="G308">
        <v>33.0767660252979</v>
      </c>
      <c r="H308">
        <f>(Table2[[#This Row],[1Y Return vs Nifty]]-AVERAGE(Table2[1Y Return vs Nifty]))/_xlfn.STDEV.P(Table2[1Y Return vs Nifty])</f>
        <v>0.23099567840182422</v>
      </c>
      <c r="I308">
        <v>-12.1261774552602</v>
      </c>
      <c r="J308">
        <f>(Table2[[#This Row],[1M Return vs Nifty]]-AVERAGE(Table2[1M Return vs Nifty]))/_xlfn.STDEV.P(Table2[1M Return vs Nifty])</f>
        <v>-1.2291347527593519</v>
      </c>
      <c r="K308">
        <v>-8.5442506740180306</v>
      </c>
      <c r="L308">
        <f>(Table2[[#This Row],[6M Return vs Nifty]]-AVERAGE(Table2[6M Return vs Nifty]))/_xlfn.STDEV.P(Table2[6M Return vs Nifty])</f>
        <v>-0.4948488379518487</v>
      </c>
      <c r="M308">
        <v>-4.0942607917176801</v>
      </c>
      <c r="N308">
        <f>(Table2[[#This Row],[1W Return vs Nifty]]-AVERAGE(Table2[1W Return vs Nifty]))/_xlfn.STDEV.P(Table2[1W Return vs Nifty])</f>
        <v>-1.6947285209909828</v>
      </c>
      <c r="O308">
        <v>210.64</v>
      </c>
      <c r="P308">
        <v>219.08981822484901</v>
      </c>
      <c r="Q308">
        <v>202.86348297053701</v>
      </c>
      <c r="R308">
        <v>13.243806766467999</v>
      </c>
      <c r="S308" s="1">
        <f>(Table2[[#This Row],[Close Price]]-Table2[[#This Row],[20D EMA]])/Table2[[#This Row],[20D EMA]]</f>
        <v>-6.8600455753892842E-2</v>
      </c>
      <c r="T308" s="1">
        <f>(Table2[[#This Row],[Close Price]]-Table2[[#This Row],[50D EMA]])/Table2[[#This Row],[50D EMA]]</f>
        <v>-0.10452251232116698</v>
      </c>
      <c r="U308" s="1">
        <f>(Table2[[#This Row],[Close Price]]-Table2[[#This Row],[200D EMA]])/Table2[[#This Row],[200D EMA]]</f>
        <v>-3.2896423115767147E-2</v>
      </c>
      <c r="V308">
        <v>0.714189647461279</v>
      </c>
      <c r="W308">
        <v>191.7</v>
      </c>
      <c r="X308">
        <v>196.99</v>
      </c>
      <c r="Y308">
        <v>191.7</v>
      </c>
      <c r="Z308">
        <v>200.31</v>
      </c>
      <c r="AA308">
        <v>191.7</v>
      </c>
      <c r="AB308">
        <v>201.9</v>
      </c>
      <c r="AC308" s="1">
        <f>(Table2[[#This Row],[Close Price]]/Table2[[#This Row],[Day Low]])-1</f>
        <v>2.3422013562858668E-2</v>
      </c>
      <c r="AD308" s="1">
        <f>(Table2[[#This Row],[Day High]]/Table2[[#This Row],[Close Price]])-1</f>
        <v>4.0776798001938008E-3</v>
      </c>
      <c r="AE308" s="1">
        <f>(Table2[[#This Row],[Close Price]]/Table2[[#This Row],[Current Week Low]])-1</f>
        <v>2.3422013562858668E-2</v>
      </c>
      <c r="AF308" s="1">
        <f>(Table2[[#This Row],[Current Week High]]/Table2[[#This Row],[Close Price]])-1</f>
        <v>2.1000050970997552E-2</v>
      </c>
      <c r="AG308" s="1">
        <f>(Table2[[#This Row],[Close Price]]/Table2[[#This Row],[Current Month Low]])-1</f>
        <v>2.3422013562858668E-2</v>
      </c>
      <c r="AH308" s="1">
        <f>(Table2[[#This Row],[Current Month High]]/Table2[[#This Row],[Close Price]])-1</f>
        <v>2.9104439573882424E-2</v>
      </c>
      <c r="AI308">
        <v>25.541566848463201</v>
      </c>
      <c r="AJ308">
        <v>59.633848657445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-0.08</v>
      </c>
      <c r="AM308" t="s">
        <v>3179</v>
      </c>
      <c r="AN308">
        <v>-11.3</v>
      </c>
      <c r="AO308" t="s">
        <v>3179</v>
      </c>
      <c r="AP308">
        <v>8.9250844729225995E-2</v>
      </c>
      <c r="AQ308">
        <f>(Table2[[#This Row],[Sharpe Ratio]]-AVERAGE(Table2[Sharpe Ratio]))/_xlfn.STDEV.P(Table2[Sharpe Ratio])</f>
        <v>0.3337912640819648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229</v>
      </c>
      <c r="AT308">
        <f>_xlfn.RANK.AVG(Table2[[#This Row],[6M Return vs Nifty Z-Score]],Table2[6M Return vs Nifty Z-Score])</f>
        <v>495</v>
      </c>
      <c r="AU308">
        <f>_xlfn.RANK.AVG(Table2[[#This Row],[Sharpe Ratio Z-Score]],Table2[Sharpe Ratio Z-Score])</f>
        <v>258</v>
      </c>
      <c r="AV308">
        <f>(Table2[[#This Row],[Rank 1Y]]+Table2[[#This Row],[Rank 6M]]+Table2[[#This Row],[Rank Sharpe]])/3</f>
        <v>327.33333333333331</v>
      </c>
    </row>
    <row r="309" spans="1:48" x14ac:dyDescent="0.3">
      <c r="A309" t="s">
        <v>1138</v>
      </c>
      <c r="B309" t="s">
        <v>1139</v>
      </c>
      <c r="C309" t="s">
        <v>3144</v>
      </c>
      <c r="D309" t="s">
        <v>469</v>
      </c>
      <c r="E309">
        <v>10878.887886225</v>
      </c>
      <c r="F309">
        <v>2225.5500000000002</v>
      </c>
      <c r="G309">
        <v>-22.5153389171053</v>
      </c>
      <c r="H309">
        <f>(Table2[[#This Row],[1Y Return vs Nifty]]-AVERAGE(Table2[1Y Return vs Nifty]))/_xlfn.STDEV.P(Table2[1Y Return vs Nifty])</f>
        <v>-0.7693176085047988</v>
      </c>
      <c r="I309">
        <v>-9.6978677017727009</v>
      </c>
      <c r="J309">
        <f>(Table2[[#This Row],[1M Return vs Nifty]]-AVERAGE(Table2[1M Return vs Nifty]))/_xlfn.STDEV.P(Table2[1M Return vs Nifty])</f>
        <v>-0.96007266967094962</v>
      </c>
      <c r="K309">
        <v>3.0156224003413401</v>
      </c>
      <c r="L309">
        <f>(Table2[[#This Row],[6M Return vs Nifty]]-AVERAGE(Table2[6M Return vs Nifty]))/_xlfn.STDEV.P(Table2[6M Return vs Nifty])</f>
        <v>-9.9675551151681252E-2</v>
      </c>
      <c r="M309">
        <v>1.6950167749892999</v>
      </c>
      <c r="N309">
        <f>(Table2[[#This Row],[1W Return vs Nifty]]-AVERAGE(Table2[1W Return vs Nifty]))/_xlfn.STDEV.P(Table2[1W Return vs Nifty])</f>
        <v>-0.35499682507223684</v>
      </c>
      <c r="O309">
        <v>2314.8200000000002</v>
      </c>
      <c r="P309">
        <v>2355.9180796923802</v>
      </c>
      <c r="Q309">
        <v>2165.6613497291401</v>
      </c>
      <c r="R309">
        <v>38.185300766766098</v>
      </c>
      <c r="S309" s="1">
        <f>(Table2[[#This Row],[Close Price]]-Table2[[#This Row],[20D EMA]])/Table2[[#This Row],[20D EMA]]</f>
        <v>-3.8564553615399892E-2</v>
      </c>
      <c r="T309" s="1">
        <f>(Table2[[#This Row],[Close Price]]-Table2[[#This Row],[50D EMA]])/Table2[[#This Row],[50D EMA]]</f>
        <v>-5.5336423119348256E-2</v>
      </c>
      <c r="U309" s="1">
        <f>(Table2[[#This Row],[Close Price]]-Table2[[#This Row],[200D EMA]])/Table2[[#This Row],[200D EMA]]</f>
        <v>2.7653746638804086E-2</v>
      </c>
      <c r="V309">
        <v>0.414433399483075</v>
      </c>
      <c r="W309">
        <v>2181.5500000000002</v>
      </c>
      <c r="X309">
        <v>2240</v>
      </c>
      <c r="Y309">
        <v>2181.5500000000002</v>
      </c>
      <c r="Z309">
        <v>2284.3000000000002</v>
      </c>
      <c r="AA309">
        <v>2181.5500000000002</v>
      </c>
      <c r="AB309">
        <v>2291.4</v>
      </c>
      <c r="AC309" s="1">
        <f>(Table2[[#This Row],[Close Price]]/Table2[[#This Row],[Day Low]])-1</f>
        <v>2.016914579083684E-2</v>
      </c>
      <c r="AD309" s="1">
        <f>(Table2[[#This Row],[Day High]]/Table2[[#This Row],[Close Price]])-1</f>
        <v>6.4927770663429918E-3</v>
      </c>
      <c r="AE309" s="1">
        <f>(Table2[[#This Row],[Close Price]]/Table2[[#This Row],[Current Week Low]])-1</f>
        <v>2.016914579083684E-2</v>
      </c>
      <c r="AF309" s="1">
        <f>(Table2[[#This Row],[Current Week High]]/Table2[[#This Row],[Close Price]])-1</f>
        <v>2.6397969041360492E-2</v>
      </c>
      <c r="AG309" s="1">
        <f>(Table2[[#This Row],[Close Price]]/Table2[[#This Row],[Current Month Low]])-1</f>
        <v>2.016914579083684E-2</v>
      </c>
      <c r="AH309" s="1">
        <f>(Table2[[#This Row],[Current Month High]]/Table2[[#This Row],[Close Price]])-1</f>
        <v>2.958819168295479E-2</v>
      </c>
      <c r="AI309">
        <v>21.3183258071038</v>
      </c>
      <c r="AJ309">
        <v>34.996360548344001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0.01</v>
      </c>
      <c r="AM309" t="s">
        <v>3180</v>
      </c>
      <c r="AN309">
        <v>-10.11</v>
      </c>
      <c r="AO309" t="s">
        <v>3179</v>
      </c>
      <c r="AP309">
        <v>0.18429603883402801</v>
      </c>
      <c r="AQ309">
        <f>(Table2[[#This Row],[Sharpe Ratio]]-AVERAGE(Table2[Sharpe Ratio]))/_xlfn.STDEV.P(Table2[Sharpe Ratio])</f>
        <v>1.4712476827683605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586</v>
      </c>
      <c r="AT309">
        <f>_xlfn.RANK.AVG(Table2[[#This Row],[6M Return vs Nifty Z-Score]],Table2[6M Return vs Nifty Z-Score])</f>
        <v>345</v>
      </c>
      <c r="AU309">
        <f>_xlfn.RANK.AVG(Table2[[#This Row],[Sharpe Ratio Z-Score]],Table2[Sharpe Ratio Z-Score])</f>
        <v>51</v>
      </c>
      <c r="AV309">
        <f>(Table2[[#This Row],[Rank 1Y]]+Table2[[#This Row],[Rank 6M]]+Table2[[#This Row],[Rank Sharpe]])/3</f>
        <v>327.33333333333331</v>
      </c>
    </row>
    <row r="310" spans="1:48" x14ac:dyDescent="0.3">
      <c r="A310" t="s">
        <v>1412</v>
      </c>
      <c r="B310" t="s">
        <v>1413</v>
      </c>
      <c r="C310" t="s">
        <v>3153</v>
      </c>
      <c r="D310" t="s">
        <v>1414</v>
      </c>
      <c r="E310">
        <v>7657.8329605199997</v>
      </c>
      <c r="F310">
        <v>452.05</v>
      </c>
      <c r="G310">
        <v>-4.39145080605741</v>
      </c>
      <c r="H310">
        <f>(Table2[[#This Row],[1Y Return vs Nifty]]-AVERAGE(Table2[1Y Return vs Nifty]))/_xlfn.STDEV.P(Table2[1Y Return vs Nifty])</f>
        <v>-0.44319996811910883</v>
      </c>
      <c r="I310">
        <v>-4.68291519769397</v>
      </c>
      <c r="J310">
        <f>(Table2[[#This Row],[1M Return vs Nifty]]-AVERAGE(Table2[1M Return vs Nifty]))/_xlfn.STDEV.P(Table2[1M Return vs Nifty])</f>
        <v>-0.40440485777053975</v>
      </c>
      <c r="K310">
        <v>11.496921593201501</v>
      </c>
      <c r="L310">
        <f>(Table2[[#This Row],[6M Return vs Nifty]]-AVERAGE(Table2[6M Return vs Nifty]))/_xlfn.STDEV.P(Table2[6M Return vs Nifty])</f>
        <v>0.19025694696650386</v>
      </c>
      <c r="M310">
        <v>3.6539835430744199</v>
      </c>
      <c r="N310">
        <f>(Table2[[#This Row],[1W Return vs Nifty]]-AVERAGE(Table2[1W Return vs Nifty]))/_xlfn.STDEV.P(Table2[1W Return vs Nifty])</f>
        <v>9.8339509248314347E-2</v>
      </c>
      <c r="O310">
        <v>465.41</v>
      </c>
      <c r="P310">
        <v>471.08485706546998</v>
      </c>
      <c r="Q310">
        <v>445.78182690867902</v>
      </c>
      <c r="R310">
        <v>39.505428224501102</v>
      </c>
      <c r="S310" s="1">
        <f>(Table2[[#This Row],[Close Price]]-Table2[[#This Row],[20D EMA]])/Table2[[#This Row],[20D EMA]]</f>
        <v>-2.8705872241679406E-2</v>
      </c>
      <c r="T310" s="1">
        <f>(Table2[[#This Row],[Close Price]]-Table2[[#This Row],[50D EMA]])/Table2[[#This Row],[50D EMA]]</f>
        <v>-4.040642949986515E-2</v>
      </c>
      <c r="U310" s="1">
        <f>(Table2[[#This Row],[Close Price]]-Table2[[#This Row],[200D EMA]])/Table2[[#This Row],[200D EMA]]</f>
        <v>1.4061078117042802E-2</v>
      </c>
      <c r="V310">
        <v>0.60582868117126598</v>
      </c>
      <c r="W310">
        <v>426</v>
      </c>
      <c r="X310">
        <v>462</v>
      </c>
      <c r="Y310">
        <v>426</v>
      </c>
      <c r="Z310">
        <v>465.95</v>
      </c>
      <c r="AA310">
        <v>426</v>
      </c>
      <c r="AB310">
        <v>468</v>
      </c>
      <c r="AC310" s="1">
        <f>(Table2[[#This Row],[Close Price]]/Table2[[#This Row],[Day Low]])-1</f>
        <v>6.1150234741784049E-2</v>
      </c>
      <c r="AD310" s="1">
        <f>(Table2[[#This Row],[Day High]]/Table2[[#This Row],[Close Price]])-1</f>
        <v>2.2010839508903812E-2</v>
      </c>
      <c r="AE310" s="1">
        <f>(Table2[[#This Row],[Close Price]]/Table2[[#This Row],[Current Week Low]])-1</f>
        <v>6.1150234741784049E-2</v>
      </c>
      <c r="AF310" s="1">
        <f>(Table2[[#This Row],[Current Week High]]/Table2[[#This Row],[Close Price]])-1</f>
        <v>3.0748810972237584E-2</v>
      </c>
      <c r="AG310" s="1">
        <f>(Table2[[#This Row],[Close Price]]/Table2[[#This Row],[Current Month Low]])-1</f>
        <v>6.1150234741784049E-2</v>
      </c>
      <c r="AH310" s="1">
        <f>(Table2[[#This Row],[Current Month High]]/Table2[[#This Row],[Close Price]])-1</f>
        <v>3.5283707554474075E-2</v>
      </c>
      <c r="AI310">
        <v>41.300741068465797</v>
      </c>
      <c r="AJ310">
        <v>41.664055155123698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-0.05</v>
      </c>
      <c r="AM310" t="s">
        <v>3179</v>
      </c>
      <c r="AN310">
        <v>-7.66</v>
      </c>
      <c r="AO310" t="s">
        <v>3179</v>
      </c>
      <c r="AP310">
        <v>8.3933584384592003E-2</v>
      </c>
      <c r="AQ310">
        <f>(Table2[[#This Row],[Sharpe Ratio]]-AVERAGE(Table2[Sharpe Ratio]))/_xlfn.STDEV.P(Table2[Sharpe Ratio])</f>
        <v>0.2701567798158635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468</v>
      </c>
      <c r="AT310">
        <f>_xlfn.RANK.AVG(Table2[[#This Row],[6M Return vs Nifty Z-Score]],Table2[6M Return vs Nifty Z-Score])</f>
        <v>246</v>
      </c>
      <c r="AU310">
        <f>_xlfn.RANK.AVG(Table2[[#This Row],[Sharpe Ratio Z-Score]],Table2[Sharpe Ratio Z-Score])</f>
        <v>271</v>
      </c>
      <c r="AV310">
        <f>(Table2[[#This Row],[Rank 1Y]]+Table2[[#This Row],[Rank 6M]]+Table2[[#This Row],[Rank Sharpe]])/3</f>
        <v>328.33333333333331</v>
      </c>
    </row>
    <row r="311" spans="1:48" x14ac:dyDescent="0.3">
      <c r="A311" t="s">
        <v>835</v>
      </c>
      <c r="B311" t="s">
        <v>836</v>
      </c>
      <c r="C311" t="s">
        <v>3145</v>
      </c>
      <c r="D311" t="s">
        <v>472</v>
      </c>
      <c r="E311">
        <v>18796.742711999999</v>
      </c>
      <c r="F311">
        <v>304</v>
      </c>
      <c r="G311">
        <v>34.427284732257498</v>
      </c>
      <c r="H311">
        <f>(Table2[[#This Row],[1Y Return vs Nifty]]-AVERAGE(Table2[1Y Return vs Nifty]))/_xlfn.STDEV.P(Table2[1Y Return vs Nifty])</f>
        <v>0.25529664358720972</v>
      </c>
      <c r="I311">
        <v>13.733493789535499</v>
      </c>
      <c r="J311">
        <f>(Table2[[#This Row],[1M Return vs Nifty]]-AVERAGE(Table2[1M Return vs Nifty]))/_xlfn.STDEV.P(Table2[1M Return vs Nifty])</f>
        <v>1.6361739267092479</v>
      </c>
      <c r="K311">
        <v>3.8702901858665602</v>
      </c>
      <c r="L311">
        <f>(Table2[[#This Row],[6M Return vs Nifty]]-AVERAGE(Table2[6M Return vs Nifty]))/_xlfn.STDEV.P(Table2[6M Return vs Nifty])</f>
        <v>-7.0458804933476005E-2</v>
      </c>
      <c r="M311">
        <v>5.2597098936540503</v>
      </c>
      <c r="N311">
        <f>(Table2[[#This Row],[1W Return vs Nifty]]-AVERAGE(Table2[1W Return vs Nifty]))/_xlfn.STDEV.P(Table2[1W Return vs Nifty])</f>
        <v>0.46993034455647925</v>
      </c>
      <c r="O311">
        <v>300.26</v>
      </c>
      <c r="P311">
        <v>300.22703747000998</v>
      </c>
      <c r="Q311">
        <v>281.30980731326298</v>
      </c>
      <c r="R311">
        <v>54.615561560706702</v>
      </c>
      <c r="S311" s="1">
        <f>(Table2[[#This Row],[Close Price]]-Table2[[#This Row],[20D EMA]])/Table2[[#This Row],[20D EMA]]</f>
        <v>1.2455871577965794E-2</v>
      </c>
      <c r="T311" s="1">
        <f>(Table2[[#This Row],[Close Price]]-Table2[[#This Row],[50D EMA]])/Table2[[#This Row],[50D EMA]]</f>
        <v>1.2567031143445602E-2</v>
      </c>
      <c r="U311" s="1">
        <f>(Table2[[#This Row],[Close Price]]-Table2[[#This Row],[200D EMA]])/Table2[[#This Row],[200D EMA]]</f>
        <v>8.0659088651927141E-2</v>
      </c>
      <c r="V311">
        <v>0.84412048278711604</v>
      </c>
      <c r="W311">
        <v>298.3</v>
      </c>
      <c r="X311">
        <v>304.95</v>
      </c>
      <c r="Y311">
        <v>298.3</v>
      </c>
      <c r="Z311">
        <v>311.35000000000002</v>
      </c>
      <c r="AA311">
        <v>298.3</v>
      </c>
      <c r="AB311">
        <v>311.35000000000002</v>
      </c>
      <c r="AC311" s="1">
        <f>(Table2[[#This Row],[Close Price]]/Table2[[#This Row],[Day Low]])-1</f>
        <v>1.9108280254777066E-2</v>
      </c>
      <c r="AD311" s="1">
        <f>(Table2[[#This Row],[Day High]]/Table2[[#This Row],[Close Price]])-1</f>
        <v>3.1250000000000444E-3</v>
      </c>
      <c r="AE311" s="1">
        <f>(Table2[[#This Row],[Close Price]]/Table2[[#This Row],[Current Week Low]])-1</f>
        <v>1.9108280254777066E-2</v>
      </c>
      <c r="AF311" s="1">
        <f>(Table2[[#This Row],[Current Week High]]/Table2[[#This Row],[Close Price]])-1</f>
        <v>2.4177631578947478E-2</v>
      </c>
      <c r="AG311" s="1">
        <f>(Table2[[#This Row],[Close Price]]/Table2[[#This Row],[Current Month Low]])-1</f>
        <v>1.9108280254777066E-2</v>
      </c>
      <c r="AH311" s="1">
        <f>(Table2[[#This Row],[Current Month High]]/Table2[[#This Row],[Close Price]])-1</f>
        <v>2.4177631578947478E-2</v>
      </c>
      <c r="AI311">
        <v>17.072368421052602</v>
      </c>
      <c r="AJ311">
        <v>62.176580421445699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0.06</v>
      </c>
      <c r="AM311" t="s">
        <v>3180</v>
      </c>
      <c r="AN311">
        <v>-6.76</v>
      </c>
      <c r="AO311" t="s">
        <v>3179</v>
      </c>
      <c r="AP311">
        <v>3.2069740177127999E-2</v>
      </c>
      <c r="AQ311">
        <f>(Table2[[#This Row],[Sharpe Ratio]]-AVERAGE(Table2[Sharpe Ratio]))/_xlfn.STDEV.P(Table2[Sharpe Ratio])</f>
        <v>-0.35052544454239731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1.9404166653770636</v>
      </c>
      <c r="AS311">
        <f>_xlfn.RANK.AVG(Table2[[#This Row],[1Y Return vs Nifty Z-Score]],Table2[1Y Return vs Nifty Z-Score])</f>
        <v>221</v>
      </c>
      <c r="AT311">
        <f>_xlfn.RANK.AVG(Table2[[#This Row],[6M Return vs Nifty Z-Score]],Table2[6M Return vs Nifty Z-Score])</f>
        <v>338</v>
      </c>
      <c r="AU311">
        <f>_xlfn.RANK.AVG(Table2[[#This Row],[Sharpe Ratio Z-Score]],Table2[Sharpe Ratio Z-Score])</f>
        <v>432</v>
      </c>
      <c r="AV311">
        <f>(Table2[[#This Row],[Rank 1Y]]+Table2[[#This Row],[Rank 6M]]+Table2[[#This Row],[Rank Sharpe]])/3</f>
        <v>330.33333333333331</v>
      </c>
    </row>
    <row r="312" spans="1:48" x14ac:dyDescent="0.3">
      <c r="A312" t="s">
        <v>1181</v>
      </c>
      <c r="B312" t="s">
        <v>1182</v>
      </c>
      <c r="C312" t="s">
        <v>3134</v>
      </c>
      <c r="D312" t="s">
        <v>571</v>
      </c>
      <c r="E312">
        <v>10238.53055202</v>
      </c>
      <c r="F312">
        <v>1147.3499999999999</v>
      </c>
      <c r="G312">
        <v>1.0089797772521101</v>
      </c>
      <c r="H312">
        <f>(Table2[[#This Row],[1Y Return vs Nifty]]-AVERAGE(Table2[1Y Return vs Nifty]))/_xlfn.STDEV.P(Table2[1Y Return vs Nifty])</f>
        <v>-0.34602569358681101</v>
      </c>
      <c r="I312">
        <v>-4.0318650563157101</v>
      </c>
      <c r="J312">
        <f>(Table2[[#This Row],[1M Return vs Nifty]]-AVERAGE(Table2[1M Return vs Nifty]))/_xlfn.STDEV.P(Table2[1M Return vs Nifty])</f>
        <v>-0.33226706440103532</v>
      </c>
      <c r="K312">
        <v>19.994293708264699</v>
      </c>
      <c r="L312">
        <f>(Table2[[#This Row],[6M Return vs Nifty]]-AVERAGE(Table2[6M Return vs Nifty]))/_xlfn.STDEV.P(Table2[6M Return vs Nifty])</f>
        <v>0.48073889657560076</v>
      </c>
      <c r="M312">
        <v>1.50005303517122</v>
      </c>
      <c r="N312">
        <f>(Table2[[#This Row],[1W Return vs Nifty]]-AVERAGE(Table2[1W Return vs Nifty]))/_xlfn.STDEV.P(Table2[1W Return vs Nifty])</f>
        <v>-0.4001145619192733</v>
      </c>
      <c r="O312">
        <v>1169.8599999999999</v>
      </c>
      <c r="P312">
        <v>1159.5331409584401</v>
      </c>
      <c r="Q312">
        <v>1038.4904557986099</v>
      </c>
      <c r="R312">
        <v>44.324233293175702</v>
      </c>
      <c r="S312" s="1">
        <f>(Table2[[#This Row],[Close Price]]-Table2[[#This Row],[20D EMA]])/Table2[[#This Row],[20D EMA]]</f>
        <v>-1.9241618655223697E-2</v>
      </c>
      <c r="T312" s="1">
        <f>(Table2[[#This Row],[Close Price]]-Table2[[#This Row],[50D EMA]])/Table2[[#This Row],[50D EMA]]</f>
        <v>-1.0506936393702291E-2</v>
      </c>
      <c r="U312" s="1">
        <f>(Table2[[#This Row],[Close Price]]-Table2[[#This Row],[200D EMA]])/Table2[[#This Row],[200D EMA]]</f>
        <v>0.10482479024583417</v>
      </c>
      <c r="V312">
        <v>1.0782567107830501</v>
      </c>
      <c r="W312">
        <v>1142.2</v>
      </c>
      <c r="X312">
        <v>1190.95</v>
      </c>
      <c r="Y312">
        <v>1139.05</v>
      </c>
      <c r="Z312">
        <v>1190.95</v>
      </c>
      <c r="AA312">
        <v>1139.05</v>
      </c>
      <c r="AB312">
        <v>1201.95</v>
      </c>
      <c r="AC312" s="1">
        <f>(Table2[[#This Row],[Close Price]]/Table2[[#This Row],[Day Low]])-1</f>
        <v>4.508842584485917E-3</v>
      </c>
      <c r="AD312" s="1">
        <f>(Table2[[#This Row],[Day High]]/Table2[[#This Row],[Close Price]])-1</f>
        <v>3.8000610101538435E-2</v>
      </c>
      <c r="AE312" s="1">
        <f>(Table2[[#This Row],[Close Price]]/Table2[[#This Row],[Current Week Low]])-1</f>
        <v>7.2867740661077818E-3</v>
      </c>
      <c r="AF312" s="1">
        <f>(Table2[[#This Row],[Current Week High]]/Table2[[#This Row],[Close Price]])-1</f>
        <v>3.8000610101538435E-2</v>
      </c>
      <c r="AG312" s="1">
        <f>(Table2[[#This Row],[Close Price]]/Table2[[#This Row],[Current Month Low]])-1</f>
        <v>7.2867740661077818E-3</v>
      </c>
      <c r="AH312" s="1">
        <f>(Table2[[#This Row],[Current Month High]]/Table2[[#This Row],[Close Price]])-1</f>
        <v>4.7587919989541261E-2</v>
      </c>
      <c r="AI312">
        <v>20.564779709765901</v>
      </c>
      <c r="AJ312">
        <v>47.730637996523498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7.0000000000000007E-2</v>
      </c>
      <c r="AM312" t="s">
        <v>3180</v>
      </c>
      <c r="AN312">
        <v>-2.02</v>
      </c>
      <c r="AO312" t="s">
        <v>3179</v>
      </c>
      <c r="AP312">
        <v>4.3654511617812003E-2</v>
      </c>
      <c r="AQ312">
        <f>(Table2[[#This Row],[Sharpe Ratio]]-AVERAGE(Table2[Sharpe Ratio]))/_xlfn.STDEV.P(Table2[Sharpe Ratio])</f>
        <v>-0.21188431956672527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-0.80955274289824419</v>
      </c>
      <c r="AS312">
        <f>_xlfn.RANK.AVG(Table2[[#This Row],[1Y Return vs Nifty Z-Score]],Table2[1Y Return vs Nifty Z-Score])</f>
        <v>431</v>
      </c>
      <c r="AT312">
        <f>_xlfn.RANK.AVG(Table2[[#This Row],[6M Return vs Nifty Z-Score]],Table2[6M Return vs Nifty Z-Score])</f>
        <v>167</v>
      </c>
      <c r="AU312">
        <f>_xlfn.RANK.AVG(Table2[[#This Row],[Sharpe Ratio Z-Score]],Table2[Sharpe Ratio Z-Score])</f>
        <v>394</v>
      </c>
      <c r="AV312">
        <f>(Table2[[#This Row],[Rank 1Y]]+Table2[[#This Row],[Rank 6M]]+Table2[[#This Row],[Rank Sharpe]])/3</f>
        <v>330.66666666666669</v>
      </c>
    </row>
    <row r="313" spans="1:48" x14ac:dyDescent="0.3">
      <c r="A313" t="s">
        <v>837</v>
      </c>
      <c r="B313" t="s">
        <v>838</v>
      </c>
      <c r="C313" t="s">
        <v>3144</v>
      </c>
      <c r="D313" t="s">
        <v>839</v>
      </c>
      <c r="E313">
        <v>18792.502359149999</v>
      </c>
      <c r="F313">
        <v>845.85</v>
      </c>
      <c r="G313">
        <v>7.9797201178567798</v>
      </c>
      <c r="H313">
        <f>(Table2[[#This Row],[1Y Return vs Nifty]]-AVERAGE(Table2[1Y Return vs Nifty]))/_xlfn.STDEV.P(Table2[1Y Return vs Nifty])</f>
        <v>-0.22059557739482261</v>
      </c>
      <c r="I313">
        <v>4.7669148995972799E-2</v>
      </c>
      <c r="J313">
        <f>(Table2[[#This Row],[1M Return vs Nifty]]-AVERAGE(Table2[1M Return vs Nifty]))/_xlfn.STDEV.P(Table2[1M Return vs Nifty])</f>
        <v>0.11975433432502378</v>
      </c>
      <c r="K313">
        <v>22.7819694398748</v>
      </c>
      <c r="L313">
        <f>(Table2[[#This Row],[6M Return vs Nifty]]-AVERAGE(Table2[6M Return vs Nifty]))/_xlfn.STDEV.P(Table2[6M Return vs Nifty])</f>
        <v>0.57603535652003446</v>
      </c>
      <c r="M313">
        <v>1.5723654175542301</v>
      </c>
      <c r="N313">
        <f>(Table2[[#This Row],[1W Return vs Nifty]]-AVERAGE(Table2[1W Return vs Nifty]))/_xlfn.STDEV.P(Table2[1W Return vs Nifty])</f>
        <v>-0.38338031665816363</v>
      </c>
      <c r="O313">
        <v>859.64</v>
      </c>
      <c r="P313">
        <v>841.27826343097399</v>
      </c>
      <c r="Q313">
        <v>754.06562170024699</v>
      </c>
      <c r="R313">
        <v>37.487373533516802</v>
      </c>
      <c r="S313" s="1">
        <f>(Table2[[#This Row],[Close Price]]-Table2[[#This Row],[20D EMA]])/Table2[[#This Row],[20D EMA]]</f>
        <v>-1.6041598808803643E-2</v>
      </c>
      <c r="T313" s="1">
        <f>(Table2[[#This Row],[Close Price]]-Table2[[#This Row],[50D EMA]])/Table2[[#This Row],[50D EMA]]</f>
        <v>5.4342739706374644E-3</v>
      </c>
      <c r="U313" s="1">
        <f>(Table2[[#This Row],[Close Price]]-Table2[[#This Row],[200D EMA]])/Table2[[#This Row],[200D EMA]]</f>
        <v>0.12171935128510443</v>
      </c>
      <c r="V313">
        <v>0.241545396602178</v>
      </c>
      <c r="W313">
        <v>832.05</v>
      </c>
      <c r="X313">
        <v>851.55</v>
      </c>
      <c r="Y313">
        <v>832.05</v>
      </c>
      <c r="Z313">
        <v>851.55</v>
      </c>
      <c r="AA313">
        <v>832.05</v>
      </c>
      <c r="AB313">
        <v>860.95</v>
      </c>
      <c r="AC313" s="1">
        <f>(Table2[[#This Row],[Close Price]]/Table2[[#This Row],[Day Low]])-1</f>
        <v>1.6585541734270848E-2</v>
      </c>
      <c r="AD313" s="1">
        <f>(Table2[[#This Row],[Day High]]/Table2[[#This Row],[Close Price]])-1</f>
        <v>6.7387834722467677E-3</v>
      </c>
      <c r="AE313" s="1">
        <f>(Table2[[#This Row],[Close Price]]/Table2[[#This Row],[Current Week Low]])-1</f>
        <v>1.6585541734270848E-2</v>
      </c>
      <c r="AF313" s="1">
        <f>(Table2[[#This Row],[Current Week High]]/Table2[[#This Row],[Close Price]])-1</f>
        <v>6.7387834722467677E-3</v>
      </c>
      <c r="AG313" s="1">
        <f>(Table2[[#This Row],[Close Price]]/Table2[[#This Row],[Current Month Low]])-1</f>
        <v>1.6585541734270848E-2</v>
      </c>
      <c r="AH313" s="1">
        <f>(Table2[[#This Row],[Current Month High]]/Table2[[#This Row],[Close Price]])-1</f>
        <v>1.7851864987882049E-2</v>
      </c>
      <c r="AI313">
        <v>10.5396937991369</v>
      </c>
      <c r="AJ313">
        <v>35.966886352676397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0.24</v>
      </c>
      <c r="AM313" t="s">
        <v>3180</v>
      </c>
      <c r="AN313">
        <v>-5.05</v>
      </c>
      <c r="AO313" t="s">
        <v>3179</v>
      </c>
      <c r="AP313">
        <v>1.2086024149439E-2</v>
      </c>
      <c r="AQ313">
        <f>(Table2[[#This Row],[Sharpe Ratio]]-AVERAGE(Table2[Sharpe Ratio]))/_xlfn.STDEV.P(Table2[Sharpe Ratio])</f>
        <v>-0.58968120911306088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-0.49786741232098886</v>
      </c>
      <c r="AS313">
        <f>_xlfn.RANK.AVG(Table2[[#This Row],[1Y Return vs Nifty Z-Score]],Table2[1Y Return vs Nifty Z-Score])</f>
        <v>372</v>
      </c>
      <c r="AT313">
        <f>_xlfn.RANK.AVG(Table2[[#This Row],[6M Return vs Nifty Z-Score]],Table2[6M Return vs Nifty Z-Score])</f>
        <v>137</v>
      </c>
      <c r="AU313">
        <f>_xlfn.RANK.AVG(Table2[[#This Row],[Sharpe Ratio Z-Score]],Table2[Sharpe Ratio Z-Score])</f>
        <v>483</v>
      </c>
      <c r="AV313">
        <f>(Table2[[#This Row],[Rank 1Y]]+Table2[[#This Row],[Rank 6M]]+Table2[[#This Row],[Rank Sharpe]])/3</f>
        <v>330.66666666666669</v>
      </c>
    </row>
    <row r="314" spans="1:48" x14ac:dyDescent="0.3">
      <c r="A314" t="s">
        <v>965</v>
      </c>
      <c r="B314" t="s">
        <v>966</v>
      </c>
      <c r="C314" t="s">
        <v>3138</v>
      </c>
      <c r="D314" t="s">
        <v>51</v>
      </c>
      <c r="E314">
        <v>15216.2168022899</v>
      </c>
      <c r="F314">
        <v>6606.95</v>
      </c>
      <c r="G314">
        <v>11.299173673897499</v>
      </c>
      <c r="H314">
        <f>(Table2[[#This Row],[1Y Return vs Nifty]]-AVERAGE(Table2[1Y Return vs Nifty]))/_xlfn.STDEV.P(Table2[1Y Return vs Nifty])</f>
        <v>-0.16086598987844408</v>
      </c>
      <c r="I314">
        <v>-1.25291177728391</v>
      </c>
      <c r="J314">
        <f>(Table2[[#This Row],[1M Return vs Nifty]]-AVERAGE(Table2[1M Return vs Nifty]))/_xlfn.STDEV.P(Table2[1M Return vs Nifty])</f>
        <v>-2.4352904361200307E-2</v>
      </c>
      <c r="K314">
        <v>15.981158140563</v>
      </c>
      <c r="L314">
        <f>(Table2[[#This Row],[6M Return vs Nifty]]-AVERAGE(Table2[6M Return vs Nifty]))/_xlfn.STDEV.P(Table2[6M Return vs Nifty])</f>
        <v>0.34355019541408538</v>
      </c>
      <c r="M314">
        <v>2.8619882101100802</v>
      </c>
      <c r="N314">
        <f>(Table2[[#This Row],[1W Return vs Nifty]]-AVERAGE(Table2[1W Return vs Nifty]))/_xlfn.STDEV.P(Table2[1W Return vs Nifty])</f>
        <v>-8.4940915358376737E-2</v>
      </c>
      <c r="O314">
        <v>6702.87</v>
      </c>
      <c r="P314">
        <v>6771.3534880663301</v>
      </c>
      <c r="Q314">
        <v>6161.7567747809499</v>
      </c>
      <c r="R314">
        <v>45.650518541223398</v>
      </c>
      <c r="S314" s="1">
        <f>(Table2[[#This Row],[Close Price]]-Table2[[#This Row],[20D EMA]])/Table2[[#This Row],[20D EMA]]</f>
        <v>-1.4310287981118547E-2</v>
      </c>
      <c r="T314" s="1">
        <f>(Table2[[#This Row],[Close Price]]-Table2[[#This Row],[50D EMA]])/Table2[[#This Row],[50D EMA]]</f>
        <v>-2.4279265342751787E-2</v>
      </c>
      <c r="U314" s="1">
        <f>(Table2[[#This Row],[Close Price]]-Table2[[#This Row],[200D EMA]])/Table2[[#This Row],[200D EMA]]</f>
        <v>7.2251022150233532E-2</v>
      </c>
      <c r="V314">
        <v>0.66773224405494003</v>
      </c>
      <c r="W314">
        <v>6550</v>
      </c>
      <c r="X314">
        <v>6695.45</v>
      </c>
      <c r="Y314">
        <v>6550</v>
      </c>
      <c r="Z314">
        <v>6822.65</v>
      </c>
      <c r="AA314">
        <v>6550</v>
      </c>
      <c r="AB314">
        <v>6899</v>
      </c>
      <c r="AC314" s="1">
        <f>(Table2[[#This Row],[Close Price]]/Table2[[#This Row],[Day Low]])-1</f>
        <v>8.6946564885495015E-3</v>
      </c>
      <c r="AD314" s="1">
        <f>(Table2[[#This Row],[Day High]]/Table2[[#This Row],[Close Price]])-1</f>
        <v>1.339498558336305E-2</v>
      </c>
      <c r="AE314" s="1">
        <f>(Table2[[#This Row],[Close Price]]/Table2[[#This Row],[Current Week Low]])-1</f>
        <v>8.6946564885495015E-3</v>
      </c>
      <c r="AF314" s="1">
        <f>(Table2[[#This Row],[Current Week High]]/Table2[[#This Row],[Close Price]])-1</f>
        <v>3.2647439438772796E-2</v>
      </c>
      <c r="AG314" s="1">
        <f>(Table2[[#This Row],[Close Price]]/Table2[[#This Row],[Current Month Low]])-1</f>
        <v>8.6946564885495015E-3</v>
      </c>
      <c r="AH314" s="1">
        <f>(Table2[[#This Row],[Current Month High]]/Table2[[#This Row],[Close Price]])-1</f>
        <v>4.4203452425097822E-2</v>
      </c>
      <c r="AI314">
        <v>15.030384670687599</v>
      </c>
      <c r="AJ314">
        <v>40.751657450588397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-0.04</v>
      </c>
      <c r="AM314" t="s">
        <v>3179</v>
      </c>
      <c r="AN314">
        <v>-2.34</v>
      </c>
      <c r="AO314" t="s">
        <v>3179</v>
      </c>
      <c r="AP314">
        <v>2.7247920609974E-2</v>
      </c>
      <c r="AQ314">
        <f>(Table2[[#This Row],[Sharpe Ratio]]-AVERAGE(Table2[Sharpe Ratio]))/_xlfn.STDEV.P(Table2[Sharpe Ratio])</f>
        <v>-0.40823072536237592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346</v>
      </c>
      <c r="AT314">
        <f>_xlfn.RANK.AVG(Table2[[#This Row],[6M Return vs Nifty Z-Score]],Table2[6M Return vs Nifty Z-Score])</f>
        <v>203</v>
      </c>
      <c r="AU314">
        <f>_xlfn.RANK.AVG(Table2[[#This Row],[Sharpe Ratio Z-Score]],Table2[Sharpe Ratio Z-Score])</f>
        <v>444</v>
      </c>
      <c r="AV314">
        <f>(Table2[[#This Row],[Rank 1Y]]+Table2[[#This Row],[Rank 6M]]+Table2[[#This Row],[Rank Sharpe]])/3</f>
        <v>331</v>
      </c>
    </row>
    <row r="315" spans="1:48" x14ac:dyDescent="0.3">
      <c r="A315" t="s">
        <v>820</v>
      </c>
      <c r="B315" t="s">
        <v>821</v>
      </c>
      <c r="C315" t="s">
        <v>3147</v>
      </c>
      <c r="D315" t="s">
        <v>141</v>
      </c>
      <c r="E315">
        <v>19120.6948312799</v>
      </c>
      <c r="F315">
        <v>1360.8</v>
      </c>
      <c r="G315">
        <v>94.052554263948394</v>
      </c>
      <c r="H315">
        <f>(Table2[[#This Row],[1Y Return vs Nifty]]-AVERAGE(Table2[1Y Return vs Nifty]))/_xlfn.STDEV.P(Table2[1Y Return vs Nifty])</f>
        <v>1.32818189248602</v>
      </c>
      <c r="I315">
        <v>-9.3611868733175907</v>
      </c>
      <c r="J315">
        <f>(Table2[[#This Row],[1M Return vs Nifty]]-AVERAGE(Table2[1M Return vs Nifty]))/_xlfn.STDEV.P(Table2[1M Return vs Nifty])</f>
        <v>-0.92276769039062523</v>
      </c>
      <c r="K315">
        <v>-0.22940845475364</v>
      </c>
      <c r="L315">
        <f>(Table2[[#This Row],[6M Return vs Nifty]]-AVERAGE(Table2[6M Return vs Nifty]))/_xlfn.STDEV.P(Table2[6M Return vs Nifty])</f>
        <v>-0.2106066574473191</v>
      </c>
      <c r="M315">
        <v>1.09167112231913</v>
      </c>
      <c r="N315">
        <f>(Table2[[#This Row],[1W Return vs Nifty]]-AVERAGE(Table2[1W Return vs Nifty]))/_xlfn.STDEV.P(Table2[1W Return vs Nifty])</f>
        <v>-0.49462068749084137</v>
      </c>
      <c r="O315">
        <v>1424.93</v>
      </c>
      <c r="P315">
        <v>1459.0400255785901</v>
      </c>
      <c r="Q315">
        <v>1295.0457279342299</v>
      </c>
      <c r="R315">
        <v>30.926475724298498</v>
      </c>
      <c r="S315" s="1">
        <f>(Table2[[#This Row],[Close Price]]-Table2[[#This Row],[20D EMA]])/Table2[[#This Row],[20D EMA]]</f>
        <v>-4.5005719579207473E-2</v>
      </c>
      <c r="T315" s="1">
        <f>(Table2[[#This Row],[Close Price]]-Table2[[#This Row],[50D EMA]])/Table2[[#This Row],[50D EMA]]</f>
        <v>-6.73319606428429E-2</v>
      </c>
      <c r="U315" s="1">
        <f>(Table2[[#This Row],[Close Price]]-Table2[[#This Row],[200D EMA]])/Table2[[#This Row],[200D EMA]]</f>
        <v>5.077370678690768E-2</v>
      </c>
      <c r="V315">
        <v>0.53608720779659402</v>
      </c>
      <c r="W315">
        <v>1330</v>
      </c>
      <c r="X315">
        <v>1367.95</v>
      </c>
      <c r="Y315">
        <v>1330</v>
      </c>
      <c r="Z315">
        <v>1381.35</v>
      </c>
      <c r="AA315">
        <v>1330</v>
      </c>
      <c r="AB315">
        <v>1424</v>
      </c>
      <c r="AC315" s="1">
        <f>(Table2[[#This Row],[Close Price]]/Table2[[#This Row],[Day Low]])-1</f>
        <v>2.3157894736842044E-2</v>
      </c>
      <c r="AD315" s="1">
        <f>(Table2[[#This Row],[Day High]]/Table2[[#This Row],[Close Price]])-1</f>
        <v>5.2542621987066163E-3</v>
      </c>
      <c r="AE315" s="1">
        <f>(Table2[[#This Row],[Close Price]]/Table2[[#This Row],[Current Week Low]])-1</f>
        <v>2.3157894736842044E-2</v>
      </c>
      <c r="AF315" s="1">
        <f>(Table2[[#This Row],[Current Week High]]/Table2[[#This Row],[Close Price]])-1</f>
        <v>1.5101410934744264E-2</v>
      </c>
      <c r="AG315" s="1">
        <f>(Table2[[#This Row],[Close Price]]/Table2[[#This Row],[Current Month Low]])-1</f>
        <v>2.3157894736842044E-2</v>
      </c>
      <c r="AH315" s="1">
        <f>(Table2[[#This Row],[Current Month High]]/Table2[[#This Row],[Close Price]])-1</f>
        <v>4.6443268665490978E-2</v>
      </c>
      <c r="AI315">
        <v>21.031746031746</v>
      </c>
      <c r="AJ315">
        <v>124.665676077265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-0.06</v>
      </c>
      <c r="AM315" t="s">
        <v>3179</v>
      </c>
      <c r="AN315">
        <v>-8.64</v>
      </c>
      <c r="AO315" t="s">
        <v>3179</v>
      </c>
      <c r="AQ315">
        <f>(Table2[[#This Row],[Sharpe Ratio]]-AVERAGE(Table2[Sharpe Ratio]))/_xlfn.STDEV.P(Table2[Sharpe Ratio])</f>
        <v>-0.73432109200939777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66</v>
      </c>
      <c r="AT315">
        <f>_xlfn.RANK.AVG(Table2[[#This Row],[6M Return vs Nifty Z-Score]],Table2[6M Return vs Nifty Z-Score])</f>
        <v>392</v>
      </c>
      <c r="AU315">
        <f>_xlfn.RANK.AVG(Table2[[#This Row],[Sharpe Ratio Z-Score]],Table2[Sharpe Ratio Z-Score])</f>
        <v>537.5</v>
      </c>
      <c r="AV315">
        <f>(Table2[[#This Row],[Rank 1Y]]+Table2[[#This Row],[Rank 6M]]+Table2[[#This Row],[Rank Sharpe]])/3</f>
        <v>331.83333333333331</v>
      </c>
    </row>
    <row r="316" spans="1:48" x14ac:dyDescent="0.3">
      <c r="A316" t="s">
        <v>1465</v>
      </c>
      <c r="B316" t="s">
        <v>1466</v>
      </c>
      <c r="C316" t="s">
        <v>3137</v>
      </c>
      <c r="D316" t="s">
        <v>46</v>
      </c>
      <c r="E316">
        <v>7127.4763839999996</v>
      </c>
      <c r="F316">
        <v>1064</v>
      </c>
      <c r="G316">
        <v>29.033666750089999</v>
      </c>
      <c r="H316">
        <f>(Table2[[#This Row],[1Y Return vs Nifty]]-AVERAGE(Table2[1Y Return vs Nifty]))/_xlfn.STDEV.P(Table2[1Y Return vs Nifty])</f>
        <v>0.15824495364579622</v>
      </c>
      <c r="I316">
        <v>-1.2194627159076199</v>
      </c>
      <c r="J316">
        <f>(Table2[[#This Row],[1M Return vs Nifty]]-AVERAGE(Table2[1M Return vs Nifty]))/_xlfn.STDEV.P(Table2[1M Return vs Nifty])</f>
        <v>-2.0646674495619542E-2</v>
      </c>
      <c r="K316">
        <v>-10.9106056619187</v>
      </c>
      <c r="L316">
        <f>(Table2[[#This Row],[6M Return vs Nifty]]-AVERAGE(Table2[6M Return vs Nifty]))/_xlfn.STDEV.P(Table2[6M Return vs Nifty])</f>
        <v>-0.57574248378078452</v>
      </c>
      <c r="M316">
        <v>3.8572836165726101</v>
      </c>
      <c r="N316">
        <f>(Table2[[#This Row],[1W Return vs Nifty]]-AVERAGE(Table2[1W Return vs Nifty]))/_xlfn.STDEV.P(Table2[1W Return vs Nifty])</f>
        <v>0.14538640743375797</v>
      </c>
      <c r="O316">
        <v>1080.98</v>
      </c>
      <c r="P316">
        <v>1138.29313789814</v>
      </c>
      <c r="Q316">
        <v>1115.32143484577</v>
      </c>
      <c r="R316">
        <v>47.799981743666201</v>
      </c>
      <c r="S316" s="1">
        <f>(Table2[[#This Row],[Close Price]]-Table2[[#This Row],[20D EMA]])/Table2[[#This Row],[20D EMA]]</f>
        <v>-1.5707968695073005E-2</v>
      </c>
      <c r="T316" s="1">
        <f>(Table2[[#This Row],[Close Price]]-Table2[[#This Row],[50D EMA]])/Table2[[#This Row],[50D EMA]]</f>
        <v>-6.5267140268738158E-2</v>
      </c>
      <c r="U316" s="1">
        <f>(Table2[[#This Row],[Close Price]]-Table2[[#This Row],[200D EMA]])/Table2[[#This Row],[200D EMA]]</f>
        <v>-4.6014927394331738E-2</v>
      </c>
      <c r="V316">
        <v>0.57649674242915405</v>
      </c>
      <c r="W316">
        <v>1054.9000000000001</v>
      </c>
      <c r="X316">
        <v>1074.7</v>
      </c>
      <c r="Y316">
        <v>1045.5</v>
      </c>
      <c r="Z316">
        <v>1083.95</v>
      </c>
      <c r="AA316">
        <v>1045.5</v>
      </c>
      <c r="AB316">
        <v>1083.95</v>
      </c>
      <c r="AC316" s="1">
        <f>(Table2[[#This Row],[Close Price]]/Table2[[#This Row],[Day Low]])-1</f>
        <v>8.6264100862640802E-3</v>
      </c>
      <c r="AD316" s="1">
        <f>(Table2[[#This Row],[Day High]]/Table2[[#This Row],[Close Price]])-1</f>
        <v>1.0056390977443597E-2</v>
      </c>
      <c r="AE316" s="1">
        <f>(Table2[[#This Row],[Close Price]]/Table2[[#This Row],[Current Week Low]])-1</f>
        <v>1.7694882831181147E-2</v>
      </c>
      <c r="AF316" s="1">
        <f>(Table2[[#This Row],[Current Week High]]/Table2[[#This Row],[Close Price]])-1</f>
        <v>1.8750000000000044E-2</v>
      </c>
      <c r="AG316" s="1">
        <f>(Table2[[#This Row],[Close Price]]/Table2[[#This Row],[Current Month Low]])-1</f>
        <v>1.7694882831181147E-2</v>
      </c>
      <c r="AH316" s="1">
        <f>(Table2[[#This Row],[Current Month High]]/Table2[[#This Row],[Close Price]])-1</f>
        <v>1.8750000000000044E-2</v>
      </c>
      <c r="AI316">
        <v>44.967105263157897</v>
      </c>
      <c r="AJ316">
        <v>58.215613382899598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-0.16</v>
      </c>
      <c r="AM316" t="s">
        <v>3179</v>
      </c>
      <c r="AN316">
        <v>-9.39</v>
      </c>
      <c r="AO316" t="s">
        <v>3179</v>
      </c>
      <c r="AP316">
        <v>0.10146326108317601</v>
      </c>
      <c r="AQ316">
        <f>(Table2[[#This Row],[Sharpe Ratio]]-AVERAGE(Table2[Sharpe Ratio]))/_xlfn.STDEV.P(Table2[Sharpe Ratio])</f>
        <v>0.47994374975266663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245</v>
      </c>
      <c r="AT316">
        <f>_xlfn.RANK.AVG(Table2[[#This Row],[6M Return vs Nifty Z-Score]],Table2[6M Return vs Nifty Z-Score])</f>
        <v>525</v>
      </c>
      <c r="AU316">
        <f>_xlfn.RANK.AVG(Table2[[#This Row],[Sharpe Ratio Z-Score]],Table2[Sharpe Ratio Z-Score])</f>
        <v>226</v>
      </c>
      <c r="AV316">
        <f>(Table2[[#This Row],[Rank 1Y]]+Table2[[#This Row],[Rank 6M]]+Table2[[#This Row],[Rank Sharpe]])/3</f>
        <v>332</v>
      </c>
    </row>
    <row r="317" spans="1:48" x14ac:dyDescent="0.3">
      <c r="A317" t="s">
        <v>496</v>
      </c>
      <c r="B317" t="s">
        <v>497</v>
      </c>
      <c r="C317" t="s">
        <v>3134</v>
      </c>
      <c r="D317" t="s">
        <v>43</v>
      </c>
      <c r="E317">
        <v>43173.857852100002</v>
      </c>
      <c r="F317">
        <v>1251</v>
      </c>
      <c r="G317">
        <v>12.283601086576001</v>
      </c>
      <c r="H317">
        <f>(Table2[[#This Row],[1Y Return vs Nifty]]-AVERAGE(Table2[1Y Return vs Nifty]))/_xlfn.STDEV.P(Table2[1Y Return vs Nifty])</f>
        <v>-0.14315239867844076</v>
      </c>
      <c r="I317">
        <v>10.039299989082</v>
      </c>
      <c r="J317">
        <f>(Table2[[#This Row],[1M Return vs Nifty]]-AVERAGE(Table2[1M Return vs Nifty]))/_xlfn.STDEV.P(Table2[1M Return vs Nifty])</f>
        <v>1.2268490957832261</v>
      </c>
      <c r="K317">
        <v>18.9083625298979</v>
      </c>
      <c r="L317">
        <f>(Table2[[#This Row],[6M Return vs Nifty]]-AVERAGE(Table2[6M Return vs Nifty]))/_xlfn.STDEV.P(Table2[6M Return vs Nifty])</f>
        <v>0.44361643076359891</v>
      </c>
      <c r="M317">
        <v>1.4159963797211801</v>
      </c>
      <c r="N317">
        <f>(Table2[[#This Row],[1W Return vs Nifty]]-AVERAGE(Table2[1W Return vs Nifty]))/_xlfn.STDEV.P(Table2[1W Return vs Nifty])</f>
        <v>-0.4195666203603744</v>
      </c>
      <c r="O317">
        <v>1234.3</v>
      </c>
      <c r="P317">
        <v>1183.00491211999</v>
      </c>
      <c r="Q317">
        <v>1058.01997908622</v>
      </c>
      <c r="R317">
        <v>51.725285979702598</v>
      </c>
      <c r="S317" s="1">
        <f>(Table2[[#This Row],[Close Price]]-Table2[[#This Row],[20D EMA]])/Table2[[#This Row],[20D EMA]]</f>
        <v>1.3529935996111193E-2</v>
      </c>
      <c r="T317" s="1">
        <f>(Table2[[#This Row],[Close Price]]-Table2[[#This Row],[50D EMA]])/Table2[[#This Row],[50D EMA]]</f>
        <v>5.7476589643368631E-2</v>
      </c>
      <c r="U317" s="1">
        <f>(Table2[[#This Row],[Close Price]]-Table2[[#This Row],[200D EMA]])/Table2[[#This Row],[200D EMA]]</f>
        <v>0.18239733155176427</v>
      </c>
      <c r="V317">
        <v>1.1085728396424399</v>
      </c>
      <c r="W317">
        <v>1226.55</v>
      </c>
      <c r="X317">
        <v>1265.9000000000001</v>
      </c>
      <c r="Y317">
        <v>1226.55</v>
      </c>
      <c r="Z317">
        <v>1296.0999999999999</v>
      </c>
      <c r="AA317">
        <v>1226.55</v>
      </c>
      <c r="AB317">
        <v>1299</v>
      </c>
      <c r="AC317" s="1">
        <f>(Table2[[#This Row],[Close Price]]/Table2[[#This Row],[Day Low]])-1</f>
        <v>1.9933961110431664E-2</v>
      </c>
      <c r="AD317" s="1">
        <f>(Table2[[#This Row],[Day High]]/Table2[[#This Row],[Close Price]])-1</f>
        <v>1.1910471622701868E-2</v>
      </c>
      <c r="AE317" s="1">
        <f>(Table2[[#This Row],[Close Price]]/Table2[[#This Row],[Current Week Low]])-1</f>
        <v>1.9933961110431664E-2</v>
      </c>
      <c r="AF317" s="1">
        <f>(Table2[[#This Row],[Current Week High]]/Table2[[#This Row],[Close Price]])-1</f>
        <v>3.6051159072741701E-2</v>
      </c>
      <c r="AG317" s="1">
        <f>(Table2[[#This Row],[Close Price]]/Table2[[#This Row],[Current Month Low]])-1</f>
        <v>1.9933961110431664E-2</v>
      </c>
      <c r="AH317" s="1">
        <f>(Table2[[#This Row],[Current Month High]]/Table2[[#This Row],[Close Price]])-1</f>
        <v>3.83693045563549E-2</v>
      </c>
      <c r="AI317">
        <v>4.43245403677059</v>
      </c>
      <c r="AJ317">
        <v>46.444249341527602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0.2</v>
      </c>
      <c r="AM317" t="s">
        <v>3180</v>
      </c>
      <c r="AN317">
        <v>4.54</v>
      </c>
      <c r="AO317" t="s">
        <v>3180</v>
      </c>
      <c r="AP317">
        <v>1.4112026284469E-2</v>
      </c>
      <c r="AQ317">
        <f>(Table2[[#This Row],[Sharpe Ratio]]-AVERAGE(Table2[Sharpe Ratio]))/_xlfn.STDEV.P(Table2[Sharpe Ratio])</f>
        <v>-0.56543496337210142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0.54231154413590843</v>
      </c>
      <c r="AS317">
        <f>_xlfn.RANK.AVG(Table2[[#This Row],[1Y Return vs Nifty Z-Score]],Table2[1Y Return vs Nifty Z-Score])</f>
        <v>339</v>
      </c>
      <c r="AT317">
        <f>_xlfn.RANK.AVG(Table2[[#This Row],[6M Return vs Nifty Z-Score]],Table2[6M Return vs Nifty Z-Score])</f>
        <v>181</v>
      </c>
      <c r="AU317">
        <f>_xlfn.RANK.AVG(Table2[[#This Row],[Sharpe Ratio Z-Score]],Table2[Sharpe Ratio Z-Score])</f>
        <v>479</v>
      </c>
      <c r="AV317">
        <f>(Table2[[#This Row],[Rank 1Y]]+Table2[[#This Row],[Rank 6M]]+Table2[[#This Row],[Rank Sharpe]])/3</f>
        <v>333</v>
      </c>
    </row>
    <row r="318" spans="1:48" x14ac:dyDescent="0.3">
      <c r="A318" t="s">
        <v>1200</v>
      </c>
      <c r="B318" t="s">
        <v>1201</v>
      </c>
      <c r="C318" t="s">
        <v>3151</v>
      </c>
      <c r="D318" t="s">
        <v>1057</v>
      </c>
      <c r="E318">
        <v>9857.8139874999997</v>
      </c>
      <c r="F318">
        <v>512.5</v>
      </c>
      <c r="G318">
        <v>22.769743593935001</v>
      </c>
      <c r="H318">
        <f>(Table2[[#This Row],[1Y Return vs Nifty]]-AVERAGE(Table2[1Y Return vs Nifty]))/_xlfn.STDEV.P(Table2[1Y Return vs Nifty])</f>
        <v>4.553316538457184E-2</v>
      </c>
      <c r="I318">
        <v>-9.58632844003297</v>
      </c>
      <c r="J318">
        <f>(Table2[[#This Row],[1M Return vs Nifty]]-AVERAGE(Table2[1M Return vs Nifty]))/_xlfn.STDEV.P(Table2[1M Return vs Nifty])</f>
        <v>-0.94771387315961775</v>
      </c>
      <c r="K318">
        <v>11.775357472159801</v>
      </c>
      <c r="L318">
        <f>(Table2[[#This Row],[6M Return vs Nifty]]-AVERAGE(Table2[6M Return vs Nifty]))/_xlfn.STDEV.P(Table2[6M Return vs Nifty])</f>
        <v>0.1997752540225822</v>
      </c>
      <c r="M318">
        <v>11.0352746008731</v>
      </c>
      <c r="N318">
        <f>(Table2[[#This Row],[1W Return vs Nifty]]-AVERAGE(Table2[1W Return vs Nifty]))/_xlfn.STDEV.P(Table2[1W Return vs Nifty])</f>
        <v>1.8064886648189411</v>
      </c>
      <c r="O318">
        <v>530.38</v>
      </c>
      <c r="P318">
        <v>536.57826015460398</v>
      </c>
      <c r="Q318">
        <v>486.25510886257803</v>
      </c>
      <c r="R318">
        <v>43.263666214591602</v>
      </c>
      <c r="S318" s="1">
        <f>(Table2[[#This Row],[Close Price]]-Table2[[#This Row],[20D EMA]])/Table2[[#This Row],[20D EMA]]</f>
        <v>-3.371167841924657E-2</v>
      </c>
      <c r="T318" s="1">
        <f>(Table2[[#This Row],[Close Price]]-Table2[[#This Row],[50D EMA]])/Table2[[#This Row],[50D EMA]]</f>
        <v>-4.487371543466246E-2</v>
      </c>
      <c r="U318" s="1">
        <f>(Table2[[#This Row],[Close Price]]-Table2[[#This Row],[200D EMA]])/Table2[[#This Row],[200D EMA]]</f>
        <v>5.3973502096075904E-2</v>
      </c>
      <c r="V318">
        <v>0.78088703283277505</v>
      </c>
      <c r="W318">
        <v>506.45</v>
      </c>
      <c r="X318">
        <v>543.29999999999995</v>
      </c>
      <c r="Y318">
        <v>506.35</v>
      </c>
      <c r="Z318">
        <v>543.29999999999995</v>
      </c>
      <c r="AA318">
        <v>506.35</v>
      </c>
      <c r="AB318">
        <v>550</v>
      </c>
      <c r="AC318" s="1">
        <f>(Table2[[#This Row],[Close Price]]/Table2[[#This Row],[Day Low]])-1</f>
        <v>1.1945897916872283E-2</v>
      </c>
      <c r="AD318" s="1">
        <f>(Table2[[#This Row],[Day High]]/Table2[[#This Row],[Close Price]])-1</f>
        <v>6.0097560975609587E-2</v>
      </c>
      <c r="AE318" s="1">
        <f>(Table2[[#This Row],[Close Price]]/Table2[[#This Row],[Current Week Low]])-1</f>
        <v>1.2145748987854255E-2</v>
      </c>
      <c r="AF318" s="1">
        <f>(Table2[[#This Row],[Current Week High]]/Table2[[#This Row],[Close Price]])-1</f>
        <v>6.0097560975609587E-2</v>
      </c>
      <c r="AG318" s="1">
        <f>(Table2[[#This Row],[Close Price]]/Table2[[#This Row],[Current Month Low]])-1</f>
        <v>1.2145748987854255E-2</v>
      </c>
      <c r="AH318" s="1">
        <f>(Table2[[#This Row],[Current Month High]]/Table2[[#This Row],[Close Price]])-1</f>
        <v>7.3170731707317138E-2</v>
      </c>
      <c r="AI318">
        <v>34.419512195121897</v>
      </c>
      <c r="AJ318">
        <v>57.2809574957802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0.02</v>
      </c>
      <c r="AM318" t="s">
        <v>3180</v>
      </c>
      <c r="AN318">
        <v>-4.53</v>
      </c>
      <c r="AO318" t="s">
        <v>3179</v>
      </c>
      <c r="AP318">
        <v>1.7335447378662001E-2</v>
      </c>
      <c r="AQ318">
        <f>(Table2[[#This Row],[Sharpe Ratio]]-AVERAGE(Table2[Sharpe Ratio]))/_xlfn.STDEV.P(Table2[Sharpe Ratio])</f>
        <v>-0.52685856770841255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286</v>
      </c>
      <c r="AT318">
        <f>_xlfn.RANK.AVG(Table2[[#This Row],[6M Return vs Nifty Z-Score]],Table2[6M Return vs Nifty Z-Score])</f>
        <v>242</v>
      </c>
      <c r="AU318">
        <f>_xlfn.RANK.AVG(Table2[[#This Row],[Sharpe Ratio Z-Score]],Table2[Sharpe Ratio Z-Score])</f>
        <v>472</v>
      </c>
      <c r="AV318">
        <f>(Table2[[#This Row],[Rank 1Y]]+Table2[[#This Row],[Rank 6M]]+Table2[[#This Row],[Rank Sharpe]])/3</f>
        <v>333.33333333333331</v>
      </c>
    </row>
    <row r="319" spans="1:48" x14ac:dyDescent="0.3">
      <c r="A319" t="s">
        <v>2047</v>
      </c>
      <c r="B319" t="s">
        <v>2048</v>
      </c>
      <c r="C319" t="s">
        <v>3148</v>
      </c>
      <c r="D319" t="s">
        <v>291</v>
      </c>
      <c r="E319">
        <v>3146.8988681999999</v>
      </c>
      <c r="F319">
        <v>307.35000000000002</v>
      </c>
      <c r="G319">
        <v>35.640323316842498</v>
      </c>
      <c r="H319">
        <f>(Table2[[#This Row],[1Y Return vs Nifty]]-AVERAGE(Table2[1Y Return vs Nifty]))/_xlfn.STDEV.P(Table2[1Y Return vs Nifty])</f>
        <v>0.27712381877598796</v>
      </c>
      <c r="I319">
        <v>-2.5572187748006701</v>
      </c>
      <c r="J319">
        <f>(Table2[[#This Row],[1M Return vs Nifty]]-AVERAGE(Table2[1M Return vs Nifty]))/_xlfn.STDEV.P(Table2[1M Return vs Nifty])</f>
        <v>-0.16887299996870064</v>
      </c>
      <c r="K319">
        <v>6.2507894080866997</v>
      </c>
      <c r="L319">
        <f>(Table2[[#This Row],[6M Return vs Nifty]]-AVERAGE(Table2[6M Return vs Nifty]))/_xlfn.STDEV.P(Table2[6M Return vs Nifty])</f>
        <v>1.0918360353618402E-2</v>
      </c>
      <c r="M319">
        <v>0.51041681707713105</v>
      </c>
      <c r="N319">
        <f>(Table2[[#This Row],[1W Return vs Nifty]]-AVERAGE(Table2[1W Return vs Nifty]))/_xlfn.STDEV.P(Table2[1W Return vs Nifty])</f>
        <v>-0.62913225774275539</v>
      </c>
      <c r="O319">
        <v>308.13</v>
      </c>
      <c r="P319">
        <v>314.85181015402799</v>
      </c>
      <c r="Q319">
        <v>289.42101238842298</v>
      </c>
      <c r="R319">
        <v>51.736887243461801</v>
      </c>
      <c r="S319" s="1">
        <f>(Table2[[#This Row],[Close Price]]-Table2[[#This Row],[20D EMA]])/Table2[[#This Row],[20D EMA]]</f>
        <v>-2.5313990848017808E-3</v>
      </c>
      <c r="T319" s="1">
        <f>(Table2[[#This Row],[Close Price]]-Table2[[#This Row],[50D EMA]])/Table2[[#This Row],[50D EMA]]</f>
        <v>-2.3826479353439383E-2</v>
      </c>
      <c r="U319" s="1">
        <f>(Table2[[#This Row],[Close Price]]-Table2[[#This Row],[200D EMA]])/Table2[[#This Row],[200D EMA]]</f>
        <v>6.1947774501994707E-2</v>
      </c>
      <c r="V319">
        <v>0.69689960944557205</v>
      </c>
      <c r="W319">
        <v>301</v>
      </c>
      <c r="X319">
        <v>309.55</v>
      </c>
      <c r="Y319">
        <v>301</v>
      </c>
      <c r="Z319">
        <v>310.7</v>
      </c>
      <c r="AA319">
        <v>301</v>
      </c>
      <c r="AB319">
        <v>312</v>
      </c>
      <c r="AC319" s="1">
        <f>(Table2[[#This Row],[Close Price]]/Table2[[#This Row],[Day Low]])-1</f>
        <v>2.109634551495021E-2</v>
      </c>
      <c r="AD319" s="1">
        <f>(Table2[[#This Row],[Day High]]/Table2[[#This Row],[Close Price]])-1</f>
        <v>7.1579632340978971E-3</v>
      </c>
      <c r="AE319" s="1">
        <f>(Table2[[#This Row],[Close Price]]/Table2[[#This Row],[Current Week Low]])-1</f>
        <v>2.109634551495021E-2</v>
      </c>
      <c r="AF319" s="1">
        <f>(Table2[[#This Row],[Current Week High]]/Table2[[#This Row],[Close Price]])-1</f>
        <v>1.0899625833739934E-2</v>
      </c>
      <c r="AG319" s="1">
        <f>(Table2[[#This Row],[Close Price]]/Table2[[#This Row],[Current Month Low]])-1</f>
        <v>2.109634551495021E-2</v>
      </c>
      <c r="AH319" s="1">
        <f>(Table2[[#This Row],[Current Month High]]/Table2[[#This Row],[Close Price]])-1</f>
        <v>1.512933138116157E-2</v>
      </c>
      <c r="AI319">
        <v>18.057589067837899</v>
      </c>
      <c r="AJ319">
        <v>62.619047619047599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-0.01</v>
      </c>
      <c r="AM319" t="s">
        <v>3179</v>
      </c>
      <c r="AN319">
        <v>-0.73</v>
      </c>
      <c r="AO319" t="s">
        <v>3179</v>
      </c>
      <c r="AP319">
        <v>1.4806118888190001E-2</v>
      </c>
      <c r="AQ319">
        <f>(Table2[[#This Row],[Sharpe Ratio]]-AVERAGE(Table2[Sharpe Ratio]))/_xlfn.STDEV.P(Table2[Sharpe Ratio])</f>
        <v>-0.55712838780348661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216</v>
      </c>
      <c r="AT319">
        <f>_xlfn.RANK.AVG(Table2[[#This Row],[6M Return vs Nifty Z-Score]],Table2[6M Return vs Nifty Z-Score])</f>
        <v>307</v>
      </c>
      <c r="AU319">
        <f>_xlfn.RANK.AVG(Table2[[#This Row],[Sharpe Ratio Z-Score]],Table2[Sharpe Ratio Z-Score])</f>
        <v>477</v>
      </c>
      <c r="AV319">
        <f>(Table2[[#This Row],[Rank 1Y]]+Table2[[#This Row],[Rank 6M]]+Table2[[#This Row],[Rank Sharpe]])/3</f>
        <v>333.33333333333331</v>
      </c>
    </row>
    <row r="320" spans="1:48" x14ac:dyDescent="0.3">
      <c r="A320" t="s">
        <v>567</v>
      </c>
      <c r="B320" t="s">
        <v>568</v>
      </c>
      <c r="C320" t="s">
        <v>3138</v>
      </c>
      <c r="D320" t="s">
        <v>165</v>
      </c>
      <c r="E320">
        <v>34812.945087375003</v>
      </c>
      <c r="F320">
        <v>867.75</v>
      </c>
      <c r="G320">
        <v>-4.3426019974697203</v>
      </c>
      <c r="H320">
        <f>(Table2[[#This Row],[1Y Return vs Nifty]]-AVERAGE(Table2[1Y Return vs Nifty]))/_xlfn.STDEV.P(Table2[1Y Return vs Nifty])</f>
        <v>-0.44232099236651862</v>
      </c>
      <c r="I320">
        <v>2.8176289506084502</v>
      </c>
      <c r="J320">
        <f>(Table2[[#This Row],[1M Return vs Nifty]]-AVERAGE(Table2[1M Return vs Nifty]))/_xlfn.STDEV.P(Table2[1M Return vs Nifty])</f>
        <v>0.42667199720662924</v>
      </c>
      <c r="K320">
        <v>21.121139446620699</v>
      </c>
      <c r="L320">
        <f>(Table2[[#This Row],[6M Return vs Nifty]]-AVERAGE(Table2[6M Return vs Nifty]))/_xlfn.STDEV.P(Table2[6M Return vs Nifty])</f>
        <v>0.51926002317262265</v>
      </c>
      <c r="M320">
        <v>-0.41033387626993201</v>
      </c>
      <c r="N320">
        <f>(Table2[[#This Row],[1W Return vs Nifty]]-AVERAGE(Table2[1W Return vs Nifty]))/_xlfn.STDEV.P(Table2[1W Return vs Nifty])</f>
        <v>-0.84220873813301722</v>
      </c>
      <c r="O320">
        <v>868.37</v>
      </c>
      <c r="P320">
        <v>863.13779999975702</v>
      </c>
      <c r="Q320">
        <v>791.33504141179196</v>
      </c>
      <c r="R320">
        <v>51.641625006881497</v>
      </c>
      <c r="S320" s="1">
        <f>(Table2[[#This Row],[Close Price]]-Table2[[#This Row],[20D EMA]])/Table2[[#This Row],[20D EMA]]</f>
        <v>-7.1398136738948204E-4</v>
      </c>
      <c r="T320" s="1">
        <f>(Table2[[#This Row],[Close Price]]-Table2[[#This Row],[50D EMA]])/Table2[[#This Row],[50D EMA]]</f>
        <v>5.3435268392188094E-3</v>
      </c>
      <c r="U320" s="1">
        <f>(Table2[[#This Row],[Close Price]]-Table2[[#This Row],[200D EMA]])/Table2[[#This Row],[200D EMA]]</f>
        <v>9.6564608654102949E-2</v>
      </c>
      <c r="V320">
        <v>1.27055826322117</v>
      </c>
      <c r="W320">
        <v>852</v>
      </c>
      <c r="X320">
        <v>872.7</v>
      </c>
      <c r="Y320">
        <v>850</v>
      </c>
      <c r="Z320">
        <v>872.7</v>
      </c>
      <c r="AA320">
        <v>850</v>
      </c>
      <c r="AB320">
        <v>872.7</v>
      </c>
      <c r="AC320" s="1">
        <f>(Table2[[#This Row],[Close Price]]/Table2[[#This Row],[Day Low]])-1</f>
        <v>1.848591549295775E-2</v>
      </c>
      <c r="AD320" s="1">
        <f>(Table2[[#This Row],[Day High]]/Table2[[#This Row],[Close Price]])-1</f>
        <v>5.7044079515990997E-3</v>
      </c>
      <c r="AE320" s="1">
        <f>(Table2[[#This Row],[Close Price]]/Table2[[#This Row],[Current Week Low]])-1</f>
        <v>2.0882352941176574E-2</v>
      </c>
      <c r="AF320" s="1">
        <f>(Table2[[#This Row],[Current Week High]]/Table2[[#This Row],[Close Price]])-1</f>
        <v>5.7044079515990997E-3</v>
      </c>
      <c r="AG320" s="1">
        <f>(Table2[[#This Row],[Close Price]]/Table2[[#This Row],[Current Month Low]])-1</f>
        <v>2.0882352941176574E-2</v>
      </c>
      <c r="AH320" s="1">
        <f>(Table2[[#This Row],[Current Month High]]/Table2[[#This Row],[Close Price]])-1</f>
        <v>5.7044079515990997E-3</v>
      </c>
      <c r="AI320">
        <v>8.9311437626044405</v>
      </c>
      <c r="AJ320">
        <v>42.804245865218398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0.03</v>
      </c>
      <c r="AM320" t="s">
        <v>3180</v>
      </c>
      <c r="AN320">
        <v>-1.1000000000000001</v>
      </c>
      <c r="AO320" t="s">
        <v>3179</v>
      </c>
      <c r="AP320">
        <v>5.0973577381655998E-2</v>
      </c>
      <c r="AQ320">
        <f>(Table2[[#This Row],[Sharpe Ratio]]-AVERAGE(Table2[Sharpe Ratio]))/_xlfn.STDEV.P(Table2[Sharpe Ratio])</f>
        <v>-0.12429316453480993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-0.46289087465509388</v>
      </c>
      <c r="AS320">
        <f>_xlfn.RANK.AVG(Table2[[#This Row],[1Y Return vs Nifty Z-Score]],Table2[1Y Return vs Nifty Z-Score])</f>
        <v>467</v>
      </c>
      <c r="AT320">
        <f>_xlfn.RANK.AVG(Table2[[#This Row],[6M Return vs Nifty Z-Score]],Table2[6M Return vs Nifty Z-Score])</f>
        <v>156</v>
      </c>
      <c r="AU320">
        <f>_xlfn.RANK.AVG(Table2[[#This Row],[Sharpe Ratio Z-Score]],Table2[Sharpe Ratio Z-Score])</f>
        <v>378</v>
      </c>
      <c r="AV320">
        <f>(Table2[[#This Row],[Rank 1Y]]+Table2[[#This Row],[Rank 6M]]+Table2[[#This Row],[Rank Sharpe]])/3</f>
        <v>333.66666666666669</v>
      </c>
    </row>
    <row r="321" spans="1:48" x14ac:dyDescent="0.3">
      <c r="A321" t="s">
        <v>1194</v>
      </c>
      <c r="B321" t="s">
        <v>1195</v>
      </c>
      <c r="C321" t="s">
        <v>3143</v>
      </c>
      <c r="D321" t="s">
        <v>438</v>
      </c>
      <c r="E321">
        <v>10042.160856589901</v>
      </c>
      <c r="F321">
        <v>213.28</v>
      </c>
      <c r="G321">
        <v>35.543176349974502</v>
      </c>
      <c r="H321">
        <f>(Table2[[#This Row],[1Y Return vs Nifty]]-AVERAGE(Table2[1Y Return vs Nifty]))/_xlfn.STDEV.P(Table2[1Y Return vs Nifty])</f>
        <v>0.27537577556299186</v>
      </c>
      <c r="I321">
        <v>-9.9916239392385293</v>
      </c>
      <c r="J321">
        <f>(Table2[[#This Row],[1M Return vs Nifty]]-AVERAGE(Table2[1M Return vs Nifty]))/_xlfn.STDEV.P(Table2[1M Return vs Nifty])</f>
        <v>-0.99262150947989625</v>
      </c>
      <c r="K321">
        <v>-8.7145125988306997</v>
      </c>
      <c r="L321">
        <f>(Table2[[#This Row],[6M Return vs Nifty]]-AVERAGE(Table2[6M Return vs Nifty]))/_xlfn.STDEV.P(Table2[6M Return vs Nifty])</f>
        <v>-0.50066922750217902</v>
      </c>
      <c r="M321">
        <v>4.0701165618363602</v>
      </c>
      <c r="N321">
        <f>(Table2[[#This Row],[1W Return vs Nifty]]-AVERAGE(Table2[1W Return vs Nifty]))/_xlfn.STDEV.P(Table2[1W Return vs Nifty])</f>
        <v>0.19463936506449334</v>
      </c>
      <c r="O321">
        <v>224.21</v>
      </c>
      <c r="P321">
        <v>240.53932747954701</v>
      </c>
      <c r="Q321">
        <v>232.038434543655</v>
      </c>
      <c r="R321">
        <v>43.168112822301801</v>
      </c>
      <c r="S321" s="1">
        <f>(Table2[[#This Row],[Close Price]]-Table2[[#This Row],[20D EMA]])/Table2[[#This Row],[20D EMA]]</f>
        <v>-4.8748940725212998E-2</v>
      </c>
      <c r="T321" s="1">
        <f>(Table2[[#This Row],[Close Price]]-Table2[[#This Row],[50D EMA]])/Table2[[#This Row],[50D EMA]]</f>
        <v>-0.11332586552552353</v>
      </c>
      <c r="U321" s="1">
        <f>(Table2[[#This Row],[Close Price]]-Table2[[#This Row],[200D EMA]])/Table2[[#This Row],[200D EMA]]</f>
        <v>-8.0841928538894034E-2</v>
      </c>
      <c r="V321">
        <v>0.70353653143888495</v>
      </c>
      <c r="W321">
        <v>211.1</v>
      </c>
      <c r="X321">
        <v>216.85</v>
      </c>
      <c r="Y321">
        <v>211.1</v>
      </c>
      <c r="Z321">
        <v>219.95</v>
      </c>
      <c r="AA321">
        <v>211.1</v>
      </c>
      <c r="AB321">
        <v>221</v>
      </c>
      <c r="AC321" s="1">
        <f>(Table2[[#This Row],[Close Price]]/Table2[[#This Row],[Day Low]])-1</f>
        <v>1.0326859308384728E-2</v>
      </c>
      <c r="AD321" s="1">
        <f>(Table2[[#This Row],[Day High]]/Table2[[#This Row],[Close Price]])-1</f>
        <v>1.6738559639909889E-2</v>
      </c>
      <c r="AE321" s="1">
        <f>(Table2[[#This Row],[Close Price]]/Table2[[#This Row],[Current Week Low]])-1</f>
        <v>1.0326859308384728E-2</v>
      </c>
      <c r="AF321" s="1">
        <f>(Table2[[#This Row],[Current Week High]]/Table2[[#This Row],[Close Price]])-1</f>
        <v>3.1273443360840147E-2</v>
      </c>
      <c r="AG321" s="1">
        <f>(Table2[[#This Row],[Close Price]]/Table2[[#This Row],[Current Month Low]])-1</f>
        <v>1.0326859308384728E-2</v>
      </c>
      <c r="AH321" s="1">
        <f>(Table2[[#This Row],[Current Month High]]/Table2[[#This Row],[Close Price]])-1</f>
        <v>3.6196549137284206E-2</v>
      </c>
      <c r="AI321">
        <v>80.138784696174</v>
      </c>
      <c r="AJ321">
        <v>63.1204588910133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-0.17</v>
      </c>
      <c r="AM321" t="s">
        <v>3179</v>
      </c>
      <c r="AN321">
        <v>-8.5500000000000007</v>
      </c>
      <c r="AO321" t="s">
        <v>3179</v>
      </c>
      <c r="AP321">
        <v>7.8799544813141997E-2</v>
      </c>
      <c r="AQ321">
        <f>(Table2[[#This Row],[Sharpe Ratio]]-AVERAGE(Table2[Sharpe Ratio]))/_xlfn.STDEV.P(Table2[Sharpe Ratio])</f>
        <v>0.20871499604827459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217</v>
      </c>
      <c r="AT321">
        <f>_xlfn.RANK.AVG(Table2[[#This Row],[6M Return vs Nifty Z-Score]],Table2[6M Return vs Nifty Z-Score])</f>
        <v>497</v>
      </c>
      <c r="AU321">
        <f>_xlfn.RANK.AVG(Table2[[#This Row],[Sharpe Ratio Z-Score]],Table2[Sharpe Ratio Z-Score])</f>
        <v>288</v>
      </c>
      <c r="AV321">
        <f>(Table2[[#This Row],[Rank 1Y]]+Table2[[#This Row],[Rank 6M]]+Table2[[#This Row],[Rank Sharpe]])/3</f>
        <v>334</v>
      </c>
    </row>
    <row r="322" spans="1:48" x14ac:dyDescent="0.3">
      <c r="A322" t="s">
        <v>1463</v>
      </c>
      <c r="B322" t="s">
        <v>1464</v>
      </c>
      <c r="C322" t="s">
        <v>3140</v>
      </c>
      <c r="D322" t="s">
        <v>196</v>
      </c>
      <c r="E322">
        <v>7176.9529985999998</v>
      </c>
      <c r="F322">
        <v>523.6</v>
      </c>
      <c r="G322">
        <v>11.3734236519383</v>
      </c>
      <c r="H322">
        <f>(Table2[[#This Row],[1Y Return vs Nifty]]-AVERAGE(Table2[1Y Return vs Nifty]))/_xlfn.STDEV.P(Table2[1Y Return vs Nifty])</f>
        <v>-0.15952995053142369</v>
      </c>
      <c r="I322">
        <v>7.5124812620400299</v>
      </c>
      <c r="J322">
        <f>(Table2[[#This Row],[1M Return vs Nifty]]-AVERAGE(Table2[1M Return vs Nifty]))/_xlfn.STDEV.P(Table2[1M Return vs Nifty])</f>
        <v>0.94687200088901935</v>
      </c>
      <c r="K322">
        <v>14.2783245084004</v>
      </c>
      <c r="L322">
        <f>(Table2[[#This Row],[6M Return vs Nifty]]-AVERAGE(Table2[6M Return vs Nifty]))/_xlfn.STDEV.P(Table2[6M Return vs Nifty])</f>
        <v>0.28533897121058305</v>
      </c>
      <c r="M322">
        <v>9.3157707430560102</v>
      </c>
      <c r="N322">
        <f>(Table2[[#This Row],[1W Return vs Nifty]]-AVERAGE(Table2[1W Return vs Nifty]))/_xlfn.STDEV.P(Table2[1W Return vs Nifty])</f>
        <v>1.4085678892078182</v>
      </c>
      <c r="O322">
        <v>507.74</v>
      </c>
      <c r="P322">
        <v>512.60402304376703</v>
      </c>
      <c r="Q322">
        <v>478.44513954430698</v>
      </c>
      <c r="R322">
        <v>66.198647495799094</v>
      </c>
      <c r="S322" s="1">
        <f>(Table2[[#This Row],[Close Price]]-Table2[[#This Row],[20D EMA]])/Table2[[#This Row],[20D EMA]]</f>
        <v>3.1236459605309831E-2</v>
      </c>
      <c r="T322" s="1">
        <f>(Table2[[#This Row],[Close Price]]-Table2[[#This Row],[50D EMA]])/Table2[[#This Row],[50D EMA]]</f>
        <v>2.1451210801937341E-2</v>
      </c>
      <c r="U322" s="1">
        <f>(Table2[[#This Row],[Close Price]]-Table2[[#This Row],[200D EMA]])/Table2[[#This Row],[200D EMA]]</f>
        <v>9.437834502551451E-2</v>
      </c>
      <c r="V322">
        <v>0.228369460892169</v>
      </c>
      <c r="W322">
        <v>522.1</v>
      </c>
      <c r="X322">
        <v>535.5</v>
      </c>
      <c r="Y322">
        <v>513.5</v>
      </c>
      <c r="Z322">
        <v>535.5</v>
      </c>
      <c r="AA322">
        <v>513.5</v>
      </c>
      <c r="AB322">
        <v>535.5</v>
      </c>
      <c r="AC322" s="1">
        <f>(Table2[[#This Row],[Close Price]]/Table2[[#This Row],[Day Low]])-1</f>
        <v>2.8730128327907334E-3</v>
      </c>
      <c r="AD322" s="1">
        <f>(Table2[[#This Row],[Day High]]/Table2[[#This Row],[Close Price]])-1</f>
        <v>2.2727272727272707E-2</v>
      </c>
      <c r="AE322" s="1">
        <f>(Table2[[#This Row],[Close Price]]/Table2[[#This Row],[Current Week Low]])-1</f>
        <v>1.9668938656280499E-2</v>
      </c>
      <c r="AF322" s="1">
        <f>(Table2[[#This Row],[Current Week High]]/Table2[[#This Row],[Close Price]])-1</f>
        <v>2.2727272727272707E-2</v>
      </c>
      <c r="AG322" s="1">
        <f>(Table2[[#This Row],[Close Price]]/Table2[[#This Row],[Current Month Low]])-1</f>
        <v>1.9668938656280499E-2</v>
      </c>
      <c r="AH322" s="1">
        <f>(Table2[[#This Row],[Current Month High]]/Table2[[#This Row],[Close Price]])-1</f>
        <v>2.2727272727272707E-2</v>
      </c>
      <c r="AI322">
        <v>22.1543162719633</v>
      </c>
      <c r="AJ322">
        <v>46.420581655480902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-0.04</v>
      </c>
      <c r="AM322" t="s">
        <v>3179</v>
      </c>
      <c r="AN322">
        <v>4.04</v>
      </c>
      <c r="AO322" t="s">
        <v>3180</v>
      </c>
      <c r="AP322">
        <v>2.9790617104692999E-2</v>
      </c>
      <c r="AQ322">
        <f>(Table2[[#This Row],[Sharpe Ratio]]-AVERAGE(Table2[Sharpe Ratio]))/_xlfn.STDEV.P(Table2[Sharpe Ratio])</f>
        <v>-0.37780092324633818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345</v>
      </c>
      <c r="AT322">
        <f>_xlfn.RANK.AVG(Table2[[#This Row],[6M Return vs Nifty Z-Score]],Table2[6M Return vs Nifty Z-Score])</f>
        <v>221</v>
      </c>
      <c r="AU322">
        <f>_xlfn.RANK.AVG(Table2[[#This Row],[Sharpe Ratio Z-Score]],Table2[Sharpe Ratio Z-Score])</f>
        <v>439</v>
      </c>
      <c r="AV322">
        <f>(Table2[[#This Row],[Rank 1Y]]+Table2[[#This Row],[Rank 6M]]+Table2[[#This Row],[Rank Sharpe]])/3</f>
        <v>335</v>
      </c>
    </row>
    <row r="323" spans="1:48" x14ac:dyDescent="0.3">
      <c r="A323" t="s">
        <v>187</v>
      </c>
      <c r="B323" t="s">
        <v>188</v>
      </c>
      <c r="C323" t="s">
        <v>3140</v>
      </c>
      <c r="D323" t="s">
        <v>189</v>
      </c>
      <c r="E323">
        <v>134284.26668579999</v>
      </c>
      <c r="F323">
        <v>4899.8</v>
      </c>
      <c r="G323">
        <v>13.6474015662518</v>
      </c>
      <c r="H323">
        <f>(Table2[[#This Row],[1Y Return vs Nifty]]-AVERAGE(Table2[1Y Return vs Nifty]))/_xlfn.STDEV.P(Table2[1Y Return vs Nifty])</f>
        <v>-0.1186124439146708</v>
      </c>
      <c r="I323">
        <v>5.1776660431700803</v>
      </c>
      <c r="J323">
        <f>(Table2[[#This Row],[1M Return vs Nifty]]-AVERAGE(Table2[1M Return vs Nifty]))/_xlfn.STDEV.P(Table2[1M Return vs Nifty])</f>
        <v>0.6881693186988963</v>
      </c>
      <c r="K323">
        <v>-1.1897448916689699</v>
      </c>
      <c r="L323">
        <f>(Table2[[#This Row],[6M Return vs Nifty]]-AVERAGE(Table2[6M Return vs Nifty]))/_xlfn.STDEV.P(Table2[6M Return vs Nifty])</f>
        <v>-0.2434356776077177</v>
      </c>
      <c r="M323">
        <v>3.3279844452937901</v>
      </c>
      <c r="N323">
        <f>(Table2[[#This Row],[1W Return vs Nifty]]-AVERAGE(Table2[1W Return vs Nifty]))/_xlfn.STDEV.P(Table2[1W Return vs Nifty])</f>
        <v>2.2898088603828949E-2</v>
      </c>
      <c r="O323">
        <v>4806.91</v>
      </c>
      <c r="P323">
        <v>4804.0119584909298</v>
      </c>
      <c r="Q323">
        <v>4527.3003911216601</v>
      </c>
      <c r="R323">
        <v>58.649884628912403</v>
      </c>
      <c r="S323" s="1">
        <f>(Table2[[#This Row],[Close Price]]-Table2[[#This Row],[20D EMA]])/Table2[[#This Row],[20D EMA]]</f>
        <v>1.9324264444310447E-2</v>
      </c>
      <c r="T323" s="1">
        <f>(Table2[[#This Row],[Close Price]]-Table2[[#This Row],[50D EMA]])/Table2[[#This Row],[50D EMA]]</f>
        <v>1.9939176325272923E-2</v>
      </c>
      <c r="U323" s="1">
        <f>(Table2[[#This Row],[Close Price]]-Table2[[#This Row],[200D EMA]])/Table2[[#This Row],[200D EMA]]</f>
        <v>8.2278527311515887E-2</v>
      </c>
      <c r="V323">
        <v>1.0565364338469301</v>
      </c>
      <c r="W323">
        <v>4808</v>
      </c>
      <c r="X323">
        <v>4910</v>
      </c>
      <c r="Y323">
        <v>4791.05</v>
      </c>
      <c r="Z323">
        <v>5015</v>
      </c>
      <c r="AA323">
        <v>4791.05</v>
      </c>
      <c r="AB323">
        <v>5015</v>
      </c>
      <c r="AC323" s="1">
        <f>(Table2[[#This Row],[Close Price]]/Table2[[#This Row],[Day Low]])-1</f>
        <v>1.9093178036605707E-2</v>
      </c>
      <c r="AD323" s="1">
        <f>(Table2[[#This Row],[Day High]]/Table2[[#This Row],[Close Price]])-1</f>
        <v>2.0817176211274102E-3</v>
      </c>
      <c r="AE323" s="1">
        <f>(Table2[[#This Row],[Close Price]]/Table2[[#This Row],[Current Week Low]])-1</f>
        <v>2.2698573381617848E-2</v>
      </c>
      <c r="AF323" s="1">
        <f>(Table2[[#This Row],[Current Week High]]/Table2[[#This Row],[Close Price]])-1</f>
        <v>2.3511163720968176E-2</v>
      </c>
      <c r="AG323" s="1">
        <f>(Table2[[#This Row],[Close Price]]/Table2[[#This Row],[Current Month Low]])-1</f>
        <v>2.2698573381617848E-2</v>
      </c>
      <c r="AH323" s="1">
        <f>(Table2[[#This Row],[Current Month High]]/Table2[[#This Row],[Close Price]])-1</f>
        <v>2.3511163720968176E-2</v>
      </c>
      <c r="AI323">
        <v>4.1879260377974497</v>
      </c>
      <c r="AJ323">
        <v>42.5417096975956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0.08</v>
      </c>
      <c r="AM323" t="s">
        <v>3180</v>
      </c>
      <c r="AN323">
        <v>2.81</v>
      </c>
      <c r="AO323" t="s">
        <v>3180</v>
      </c>
      <c r="AP323">
        <v>8.1322781211841999E-2</v>
      </c>
      <c r="AQ323">
        <f>(Table2[[#This Row],[Sharpe Ratio]]-AVERAGE(Table2[Sharpe Ratio]))/_xlfn.STDEV.P(Table2[Sharpe Ratio])</f>
        <v>0.23891190883904406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0.58793119461938081</v>
      </c>
      <c r="AS323">
        <f>_xlfn.RANK.AVG(Table2[[#This Row],[1Y Return vs Nifty Z-Score]],Table2[1Y Return vs Nifty Z-Score])</f>
        <v>329</v>
      </c>
      <c r="AT323">
        <f>_xlfn.RANK.AVG(Table2[[#This Row],[6M Return vs Nifty Z-Score]],Table2[6M Return vs Nifty Z-Score])</f>
        <v>402</v>
      </c>
      <c r="AU323">
        <f>_xlfn.RANK.AVG(Table2[[#This Row],[Sharpe Ratio Z-Score]],Table2[Sharpe Ratio Z-Score])</f>
        <v>276</v>
      </c>
      <c r="AV323">
        <f>(Table2[[#This Row],[Rank 1Y]]+Table2[[#This Row],[Rank 6M]]+Table2[[#This Row],[Rank Sharpe]])/3</f>
        <v>335.66666666666669</v>
      </c>
    </row>
    <row r="324" spans="1:48" x14ac:dyDescent="0.3">
      <c r="A324" t="s">
        <v>525</v>
      </c>
      <c r="B324" t="s">
        <v>526</v>
      </c>
      <c r="C324" t="s">
        <v>3134</v>
      </c>
      <c r="D324" t="s">
        <v>382</v>
      </c>
      <c r="E324">
        <v>39073.903291499999</v>
      </c>
      <c r="F324">
        <v>5343.1</v>
      </c>
      <c r="G324">
        <v>-4.0204754905971098</v>
      </c>
      <c r="H324">
        <f>(Table2[[#This Row],[1Y Return vs Nifty]]-AVERAGE(Table2[1Y Return vs Nifty]))/_xlfn.STDEV.P(Table2[1Y Return vs Nifty])</f>
        <v>-0.43652471202737086</v>
      </c>
      <c r="I324">
        <v>28.081710706044198</v>
      </c>
      <c r="J324">
        <f>(Table2[[#This Row],[1M Return vs Nifty]]-AVERAGE(Table2[1M Return vs Nifty]))/_xlfn.STDEV.P(Table2[1M Return vs Nifty])</f>
        <v>3.2259880460223247</v>
      </c>
      <c r="K324">
        <v>16.6652560417564</v>
      </c>
      <c r="L324">
        <f>(Table2[[#This Row],[6M Return vs Nifty]]-AVERAGE(Table2[6M Return vs Nifty]))/_xlfn.STDEV.P(Table2[6M Return vs Nifty])</f>
        <v>0.3669360245117525</v>
      </c>
      <c r="M324">
        <v>7.2187087342936396</v>
      </c>
      <c r="N324">
        <f>(Table2[[#This Row],[1W Return vs Nifty]]-AVERAGE(Table2[1W Return vs Nifty]))/_xlfn.STDEV.P(Table2[1W Return vs Nifty])</f>
        <v>0.92327410098061702</v>
      </c>
      <c r="O324">
        <v>5071.4399999999996</v>
      </c>
      <c r="P324">
        <v>4814.23857511393</v>
      </c>
      <c r="Q324">
        <v>4488.5458232852097</v>
      </c>
      <c r="R324">
        <v>66.183966390094199</v>
      </c>
      <c r="S324" s="1">
        <f>(Table2[[#This Row],[Close Price]]-Table2[[#This Row],[20D EMA]])/Table2[[#This Row],[20D EMA]]</f>
        <v>5.3566639849825848E-2</v>
      </c>
      <c r="T324" s="1">
        <f>(Table2[[#This Row],[Close Price]]-Table2[[#This Row],[50D EMA]])/Table2[[#This Row],[50D EMA]]</f>
        <v>0.1098535971233114</v>
      </c>
      <c r="U324" s="1">
        <f>(Table2[[#This Row],[Close Price]]-Table2[[#This Row],[200D EMA]])/Table2[[#This Row],[200D EMA]]</f>
        <v>0.19038553027165805</v>
      </c>
      <c r="V324">
        <v>1.30524455503585</v>
      </c>
      <c r="W324">
        <v>5285</v>
      </c>
      <c r="X324">
        <v>5475.05</v>
      </c>
      <c r="Y324">
        <v>5285</v>
      </c>
      <c r="Z324">
        <v>5634.95</v>
      </c>
      <c r="AA324">
        <v>5285</v>
      </c>
      <c r="AB324">
        <v>5634.95</v>
      </c>
      <c r="AC324" s="1">
        <f>(Table2[[#This Row],[Close Price]]/Table2[[#This Row],[Day Low]])-1</f>
        <v>1.0993377483443867E-2</v>
      </c>
      <c r="AD324" s="1">
        <f>(Table2[[#This Row],[Day High]]/Table2[[#This Row],[Close Price]])-1</f>
        <v>2.4695401545919093E-2</v>
      </c>
      <c r="AE324" s="1">
        <f>(Table2[[#This Row],[Close Price]]/Table2[[#This Row],[Current Week Low]])-1</f>
        <v>1.0993377483443867E-2</v>
      </c>
      <c r="AF324" s="1">
        <f>(Table2[[#This Row],[Current Week High]]/Table2[[#This Row],[Close Price]])-1</f>
        <v>5.4621848739495604E-2</v>
      </c>
      <c r="AG324" s="1">
        <f>(Table2[[#This Row],[Close Price]]/Table2[[#This Row],[Current Month Low]])-1</f>
        <v>1.0993377483443867E-2</v>
      </c>
      <c r="AH324" s="1">
        <f>(Table2[[#This Row],[Current Month High]]/Table2[[#This Row],[Close Price]])-1</f>
        <v>5.4621848739495604E-2</v>
      </c>
      <c r="AI324">
        <v>5.4621848739495604</v>
      </c>
      <c r="AJ324">
        <v>45.958423252383398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0.1</v>
      </c>
      <c r="AM324" t="s">
        <v>3180</v>
      </c>
      <c r="AN324">
        <v>13.63</v>
      </c>
      <c r="AO324" t="s">
        <v>3180</v>
      </c>
      <c r="AP324">
        <v>6.0421403372045997E-2</v>
      </c>
      <c r="AQ324">
        <f>(Table2[[#This Row],[Sharpe Ratio]]-AVERAGE(Table2[Sharpe Ratio]))/_xlfn.STDEV.P(Table2[Sharpe Ratio])</f>
        <v>-1.1226002995304931E-2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4.0684474564920183</v>
      </c>
      <c r="AS324">
        <f>_xlfn.RANK.AVG(Table2[[#This Row],[1Y Return vs Nifty Z-Score]],Table2[1Y Return vs Nifty Z-Score])</f>
        <v>466</v>
      </c>
      <c r="AT324">
        <f>_xlfn.RANK.AVG(Table2[[#This Row],[6M Return vs Nifty Z-Score]],Table2[6M Return vs Nifty Z-Score])</f>
        <v>194</v>
      </c>
      <c r="AU324">
        <f>_xlfn.RANK.AVG(Table2[[#This Row],[Sharpe Ratio Z-Score]],Table2[Sharpe Ratio Z-Score])</f>
        <v>347</v>
      </c>
      <c r="AV324">
        <f>(Table2[[#This Row],[Rank 1Y]]+Table2[[#This Row],[Rank 6M]]+Table2[[#This Row],[Rank Sharpe]])/3</f>
        <v>335.66666666666669</v>
      </c>
    </row>
    <row r="325" spans="1:48" x14ac:dyDescent="0.3">
      <c r="A325" t="s">
        <v>1004</v>
      </c>
      <c r="B325" t="s">
        <v>1005</v>
      </c>
      <c r="C325" t="s">
        <v>3136</v>
      </c>
      <c r="D325" t="s">
        <v>1006</v>
      </c>
      <c r="E325">
        <v>13947.603625725</v>
      </c>
      <c r="F325">
        <v>725.45</v>
      </c>
      <c r="G325">
        <v>24.208718021715999</v>
      </c>
      <c r="H325">
        <f>(Table2[[#This Row],[1Y Return vs Nifty]]-AVERAGE(Table2[1Y Return vs Nifty]))/_xlfn.STDEV.P(Table2[1Y Return vs Nifty])</f>
        <v>7.1425785229053698E-2</v>
      </c>
      <c r="I325">
        <v>0.65905895243763901</v>
      </c>
      <c r="J325">
        <f>(Table2[[#This Row],[1M Return vs Nifty]]-AVERAGE(Table2[1M Return vs Nifty]))/_xlfn.STDEV.P(Table2[1M Return vs Nifty])</f>
        <v>0.18749767466979186</v>
      </c>
      <c r="K325">
        <v>20.327955241538501</v>
      </c>
      <c r="L325">
        <f>(Table2[[#This Row],[6M Return vs Nifty]]-AVERAGE(Table2[6M Return vs Nifty]))/_xlfn.STDEV.P(Table2[6M Return vs Nifty])</f>
        <v>0.49214508797012857</v>
      </c>
      <c r="M325">
        <v>-1.1229533201333799</v>
      </c>
      <c r="N325">
        <f>(Table2[[#This Row],[1W Return vs Nifty]]-AVERAGE(Table2[1W Return vs Nifty]))/_xlfn.STDEV.P(Table2[1W Return vs Nifty])</f>
        <v>-1.007120308716928</v>
      </c>
      <c r="O325">
        <v>740.76</v>
      </c>
      <c r="P325">
        <v>756.06241883913901</v>
      </c>
      <c r="Q325">
        <v>679.43746846849399</v>
      </c>
      <c r="R325">
        <v>43.555814500474099</v>
      </c>
      <c r="S325" s="1">
        <f>(Table2[[#This Row],[Close Price]]-Table2[[#This Row],[20D EMA]])/Table2[[#This Row],[20D EMA]]</f>
        <v>-2.0667962632971468E-2</v>
      </c>
      <c r="T325" s="1">
        <f>(Table2[[#This Row],[Close Price]]-Table2[[#This Row],[50D EMA]])/Table2[[#This Row],[50D EMA]]</f>
        <v>-4.0489274531250195E-2</v>
      </c>
      <c r="U325" s="1">
        <f>(Table2[[#This Row],[Close Price]]-Table2[[#This Row],[200D EMA]])/Table2[[#This Row],[200D EMA]]</f>
        <v>6.7721510318266606E-2</v>
      </c>
      <c r="V325">
        <v>0.48247290593682401</v>
      </c>
      <c r="W325">
        <v>710.2</v>
      </c>
      <c r="X325">
        <v>727.65</v>
      </c>
      <c r="Y325">
        <v>705</v>
      </c>
      <c r="Z325">
        <v>727.65</v>
      </c>
      <c r="AA325">
        <v>705</v>
      </c>
      <c r="AB325">
        <v>727.65</v>
      </c>
      <c r="AC325" s="1">
        <f>(Table2[[#This Row],[Close Price]]/Table2[[#This Row],[Day Low]])-1</f>
        <v>2.1472824556463044E-2</v>
      </c>
      <c r="AD325" s="1">
        <f>(Table2[[#This Row],[Day High]]/Table2[[#This Row],[Close Price]])-1</f>
        <v>3.0326004548899554E-3</v>
      </c>
      <c r="AE325" s="1">
        <f>(Table2[[#This Row],[Close Price]]/Table2[[#This Row],[Current Week Low]])-1</f>
        <v>2.9007092198581663E-2</v>
      </c>
      <c r="AF325" s="1">
        <f>(Table2[[#This Row],[Current Week High]]/Table2[[#This Row],[Close Price]])-1</f>
        <v>3.0326004548899554E-3</v>
      </c>
      <c r="AG325" s="1">
        <f>(Table2[[#This Row],[Close Price]]/Table2[[#This Row],[Current Month Low]])-1</f>
        <v>2.9007092198581663E-2</v>
      </c>
      <c r="AH325" s="1">
        <f>(Table2[[#This Row],[Current Month High]]/Table2[[#This Row],[Close Price]])-1</f>
        <v>3.0326004548899554E-3</v>
      </c>
      <c r="AI325">
        <v>20.849128127369202</v>
      </c>
      <c r="AJ325">
        <v>54.515441959531401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-7.0000000000000007E-2</v>
      </c>
      <c r="AM325" t="s">
        <v>3179</v>
      </c>
      <c r="AN325">
        <v>-6.32</v>
      </c>
      <c r="AO325" t="s">
        <v>3179</v>
      </c>
      <c r="AP325">
        <v>-3.490408347811E-3</v>
      </c>
      <c r="AQ325">
        <f>(Table2[[#This Row],[Sharpe Ratio]]-AVERAGE(Table2[Sharpe Ratio]))/_xlfn.STDEV.P(Table2[Sharpe Ratio])</f>
        <v>-0.77609266622151896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278</v>
      </c>
      <c r="AT325">
        <f>_xlfn.RANK.AVG(Table2[[#This Row],[6M Return vs Nifty Z-Score]],Table2[6M Return vs Nifty Z-Score])</f>
        <v>162</v>
      </c>
      <c r="AU325">
        <f>_xlfn.RANK.AVG(Table2[[#This Row],[Sharpe Ratio Z-Score]],Table2[Sharpe Ratio Z-Score])</f>
        <v>569</v>
      </c>
      <c r="AV325">
        <f>(Table2[[#This Row],[Rank 1Y]]+Table2[[#This Row],[Rank 6M]]+Table2[[#This Row],[Rank Sharpe]])/3</f>
        <v>336.33333333333331</v>
      </c>
    </row>
    <row r="326" spans="1:48" x14ac:dyDescent="0.3">
      <c r="A326" t="s">
        <v>30</v>
      </c>
      <c r="B326" t="s">
        <v>31</v>
      </c>
      <c r="C326" t="s">
        <v>3134</v>
      </c>
      <c r="D326" t="s">
        <v>32</v>
      </c>
      <c r="E326">
        <v>757878.73328727996</v>
      </c>
      <c r="F326">
        <v>849.2</v>
      </c>
      <c r="G326">
        <v>21.943827924176201</v>
      </c>
      <c r="H326">
        <f>(Table2[[#This Row],[1Y Return vs Nifty]]-AVERAGE(Table2[1Y Return vs Nifty]))/_xlfn.STDEV.P(Table2[1Y Return vs Nifty])</f>
        <v>3.0671802981042114E-2</v>
      </c>
      <c r="I326">
        <v>6.7469065219196596</v>
      </c>
      <c r="J326">
        <f>(Table2[[#This Row],[1M Return vs Nifty]]-AVERAGE(Table2[1M Return vs Nifty]))/_xlfn.STDEV.P(Table2[1M Return vs Nifty])</f>
        <v>0.86204462907584201</v>
      </c>
      <c r="K326">
        <v>-2.6052662373914002</v>
      </c>
      <c r="L326">
        <f>(Table2[[#This Row],[6M Return vs Nifty]]-AVERAGE(Table2[6M Return vs Nifty]))/_xlfn.STDEV.P(Table2[6M Return vs Nifty])</f>
        <v>-0.29182515551346266</v>
      </c>
      <c r="M326">
        <v>5.4265133576728797</v>
      </c>
      <c r="N326">
        <f>(Table2[[#This Row],[1W Return vs Nifty]]-AVERAGE(Table2[1W Return vs Nifty]))/_xlfn.STDEV.P(Table2[1W Return vs Nifty])</f>
        <v>0.50853134185883897</v>
      </c>
      <c r="O326">
        <v>811.84</v>
      </c>
      <c r="P326">
        <v>808.26435810825001</v>
      </c>
      <c r="Q326">
        <v>775.78038117493099</v>
      </c>
      <c r="R326">
        <v>72.787302108735105</v>
      </c>
      <c r="S326" s="1">
        <f>(Table2[[#This Row],[Close Price]]-Table2[[#This Row],[20D EMA]])/Table2[[#This Row],[20D EMA]]</f>
        <v>4.601891998423336E-2</v>
      </c>
      <c r="T326" s="1">
        <f>(Table2[[#This Row],[Close Price]]-Table2[[#This Row],[50D EMA]])/Table2[[#This Row],[50D EMA]]</f>
        <v>5.0646352868460358E-2</v>
      </c>
      <c r="U326" s="1">
        <f>(Table2[[#This Row],[Close Price]]-Table2[[#This Row],[200D EMA]])/Table2[[#This Row],[200D EMA]]</f>
        <v>9.4639695211000227E-2</v>
      </c>
      <c r="V326">
        <v>0.99554935050108895</v>
      </c>
      <c r="W326">
        <v>826.25</v>
      </c>
      <c r="X326">
        <v>851.4</v>
      </c>
      <c r="Y326">
        <v>807.1</v>
      </c>
      <c r="Z326">
        <v>851.4</v>
      </c>
      <c r="AA326">
        <v>807.1</v>
      </c>
      <c r="AB326">
        <v>851.4</v>
      </c>
      <c r="AC326" s="1">
        <f>(Table2[[#This Row],[Close Price]]/Table2[[#This Row],[Day Low]])-1</f>
        <v>2.7776096822995422E-2</v>
      </c>
      <c r="AD326" s="1">
        <f>(Table2[[#This Row],[Day High]]/Table2[[#This Row],[Close Price]])-1</f>
        <v>2.5906735751295429E-3</v>
      </c>
      <c r="AE326" s="1">
        <f>(Table2[[#This Row],[Close Price]]/Table2[[#This Row],[Current Week Low]])-1</f>
        <v>5.2162061702391238E-2</v>
      </c>
      <c r="AF326" s="1">
        <f>(Table2[[#This Row],[Current Week High]]/Table2[[#This Row],[Close Price]])-1</f>
        <v>2.5906735751295429E-3</v>
      </c>
      <c r="AG326" s="1">
        <f>(Table2[[#This Row],[Close Price]]/Table2[[#This Row],[Current Month Low]])-1</f>
        <v>5.2162061702391238E-2</v>
      </c>
      <c r="AH326" s="1">
        <f>(Table2[[#This Row],[Current Month High]]/Table2[[#This Row],[Close Price]])-1</f>
        <v>2.5906735751295429E-3</v>
      </c>
      <c r="AI326">
        <v>7.3951954780970102</v>
      </c>
      <c r="AJ326">
        <v>52.967666396469397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0.01</v>
      </c>
      <c r="AM326" t="s">
        <v>3180</v>
      </c>
      <c r="AN326">
        <v>3.51</v>
      </c>
      <c r="AO326" t="s">
        <v>3180</v>
      </c>
      <c r="AP326">
        <v>7.5210321212216005E-2</v>
      </c>
      <c r="AQ326">
        <f>(Table2[[#This Row],[Sharpe Ratio]]-AVERAGE(Table2[Sharpe Ratio]))/_xlfn.STDEV.P(Table2[Sharpe Ratio])</f>
        <v>0.16576084711495467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1.2751834655172152</v>
      </c>
      <c r="AS326">
        <f>_xlfn.RANK.AVG(Table2[[#This Row],[1Y Return vs Nifty Z-Score]],Table2[1Y Return vs Nifty Z-Score])</f>
        <v>294</v>
      </c>
      <c r="AT326">
        <f>_xlfn.RANK.AVG(Table2[[#This Row],[6M Return vs Nifty Z-Score]],Table2[6M Return vs Nifty Z-Score])</f>
        <v>414</v>
      </c>
      <c r="AU326">
        <f>_xlfn.RANK.AVG(Table2[[#This Row],[Sharpe Ratio Z-Score]],Table2[Sharpe Ratio Z-Score])</f>
        <v>301</v>
      </c>
      <c r="AV326">
        <f>(Table2[[#This Row],[Rank 1Y]]+Table2[[#This Row],[Rank 6M]]+Table2[[#This Row],[Rank Sharpe]])/3</f>
        <v>336.33333333333331</v>
      </c>
    </row>
    <row r="327" spans="1:48" x14ac:dyDescent="0.3">
      <c r="A327" t="s">
        <v>235</v>
      </c>
      <c r="B327" t="s">
        <v>236</v>
      </c>
      <c r="C327" t="s">
        <v>3136</v>
      </c>
      <c r="D327" t="s">
        <v>237</v>
      </c>
      <c r="E327">
        <v>105200.390623655</v>
      </c>
      <c r="F327">
        <v>1446.35</v>
      </c>
      <c r="G327">
        <v>9.2184282105038395</v>
      </c>
      <c r="H327">
        <f>(Table2[[#This Row],[1Y Return vs Nifty]]-AVERAGE(Table2[1Y Return vs Nifty]))/_xlfn.STDEV.P(Table2[1Y Return vs Nifty])</f>
        <v>-0.19830651018001946</v>
      </c>
      <c r="I327">
        <v>-3.2977450329760098</v>
      </c>
      <c r="J327">
        <f>(Table2[[#This Row],[1M Return vs Nifty]]-AVERAGE(Table2[1M Return vs Nifty]))/_xlfn.STDEV.P(Table2[1M Return vs Nifty])</f>
        <v>-0.25092494466816118</v>
      </c>
      <c r="K327">
        <v>9.6968360448484905</v>
      </c>
      <c r="L327">
        <f>(Table2[[#This Row],[6M Return vs Nifty]]-AVERAGE(Table2[6M Return vs Nifty]))/_xlfn.STDEV.P(Table2[6M Return vs Nifty])</f>
        <v>0.1287211742042616</v>
      </c>
      <c r="M327">
        <v>-1.0701111247452599</v>
      </c>
      <c r="N327">
        <f>(Table2[[#This Row],[1W Return vs Nifty]]-AVERAGE(Table2[1W Return vs Nifty]))/_xlfn.STDEV.P(Table2[1W Return vs Nifty])</f>
        <v>-0.99489177705167853</v>
      </c>
      <c r="O327">
        <v>1480.8</v>
      </c>
      <c r="P327">
        <v>1484.3029429921</v>
      </c>
      <c r="Q327">
        <v>1323.81372972179</v>
      </c>
      <c r="R327">
        <v>35.360811857439202</v>
      </c>
      <c r="S327" s="1">
        <f>(Table2[[#This Row],[Close Price]]-Table2[[#This Row],[20D EMA]])/Table2[[#This Row],[20D EMA]]</f>
        <v>-2.3264451647757999E-2</v>
      </c>
      <c r="T327" s="1">
        <f>(Table2[[#This Row],[Close Price]]-Table2[[#This Row],[50D EMA]])/Table2[[#This Row],[50D EMA]]</f>
        <v>-2.5569539676040469E-2</v>
      </c>
      <c r="U327" s="1">
        <f>(Table2[[#This Row],[Close Price]]-Table2[[#This Row],[200D EMA]])/Table2[[#This Row],[200D EMA]]</f>
        <v>9.256307554988262E-2</v>
      </c>
      <c r="V327">
        <v>0.82591852049141101</v>
      </c>
      <c r="W327">
        <v>1429.55</v>
      </c>
      <c r="X327">
        <v>1450.95</v>
      </c>
      <c r="Y327">
        <v>1418.4</v>
      </c>
      <c r="Z327">
        <v>1455</v>
      </c>
      <c r="AA327">
        <v>1418.4</v>
      </c>
      <c r="AB327">
        <v>1474.95</v>
      </c>
      <c r="AC327" s="1">
        <f>(Table2[[#This Row],[Close Price]]/Table2[[#This Row],[Day Low]])-1</f>
        <v>1.1751949914308613E-2</v>
      </c>
      <c r="AD327" s="1">
        <f>(Table2[[#This Row],[Day High]]/Table2[[#This Row],[Close Price]])-1</f>
        <v>3.1804196771183513E-3</v>
      </c>
      <c r="AE327" s="1">
        <f>(Table2[[#This Row],[Close Price]]/Table2[[#This Row],[Current Week Low]])-1</f>
        <v>1.9705301748448756E-2</v>
      </c>
      <c r="AF327" s="1">
        <f>(Table2[[#This Row],[Current Week High]]/Table2[[#This Row],[Close Price]])-1</f>
        <v>5.980571784146349E-3</v>
      </c>
      <c r="AG327" s="1">
        <f>(Table2[[#This Row],[Close Price]]/Table2[[#This Row],[Current Month Low]])-1</f>
        <v>1.9705301748448756E-2</v>
      </c>
      <c r="AH327" s="1">
        <f>(Table2[[#This Row],[Current Month High]]/Table2[[#This Row],[Close Price]])-1</f>
        <v>1.9773913644691943E-2</v>
      </c>
      <c r="AI327">
        <v>13.907422131572501</v>
      </c>
      <c r="AJ327">
        <v>41.252014258508702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0.06</v>
      </c>
      <c r="AM327" t="s">
        <v>3180</v>
      </c>
      <c r="AN327">
        <v>-4.8</v>
      </c>
      <c r="AO327" t="s">
        <v>3179</v>
      </c>
      <c r="AP327">
        <v>4.6811407020023003E-2</v>
      </c>
      <c r="AQ327">
        <f>(Table2[[#This Row],[Sharpe Ratio]]-AVERAGE(Table2[Sharpe Ratio]))/_xlfn.STDEV.P(Table2[Sharpe Ratio])</f>
        <v>-0.17410407226240573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358</v>
      </c>
      <c r="AT327">
        <f>_xlfn.RANK.AVG(Table2[[#This Row],[6M Return vs Nifty Z-Score]],Table2[6M Return vs Nifty Z-Score])</f>
        <v>266</v>
      </c>
      <c r="AU327">
        <f>_xlfn.RANK.AVG(Table2[[#This Row],[Sharpe Ratio Z-Score]],Table2[Sharpe Ratio Z-Score])</f>
        <v>387</v>
      </c>
      <c r="AV327">
        <f>(Table2[[#This Row],[Rank 1Y]]+Table2[[#This Row],[Rank 6M]]+Table2[[#This Row],[Rank Sharpe]])/3</f>
        <v>337</v>
      </c>
    </row>
    <row r="328" spans="1:48" x14ac:dyDescent="0.3">
      <c r="A328" t="s">
        <v>1249</v>
      </c>
      <c r="B328" t="s">
        <v>1250</v>
      </c>
      <c r="C328" t="s">
        <v>3133</v>
      </c>
      <c r="D328" t="s">
        <v>274</v>
      </c>
      <c r="E328">
        <v>9308.0343806000001</v>
      </c>
      <c r="F328">
        <v>789.7</v>
      </c>
      <c r="G328">
        <v>-13.232804929813399</v>
      </c>
      <c r="H328">
        <f>(Table2[[#This Row],[1Y Return vs Nifty]]-AVERAGE(Table2[1Y Return vs Nifty]))/_xlfn.STDEV.P(Table2[1Y Return vs Nifty])</f>
        <v>-0.60228953692393872</v>
      </c>
      <c r="I328">
        <v>10.9409808581267</v>
      </c>
      <c r="J328">
        <f>(Table2[[#This Row],[1M Return vs Nifty]]-AVERAGE(Table2[1M Return vs Nifty]))/_xlfn.STDEV.P(Table2[1M Return vs Nifty])</f>
        <v>1.3267573272424533</v>
      </c>
      <c r="K328">
        <v>12.2119871399919</v>
      </c>
      <c r="L328">
        <f>(Table2[[#This Row],[6M Return vs Nifty]]-AVERAGE(Table2[6M Return vs Nifty]))/_xlfn.STDEV.P(Table2[6M Return vs Nifty])</f>
        <v>0.2147014024190029</v>
      </c>
      <c r="M328">
        <v>10.9865144915766</v>
      </c>
      <c r="N328">
        <f>(Table2[[#This Row],[1W Return vs Nifty]]-AVERAGE(Table2[1W Return vs Nifty]))/_xlfn.STDEV.P(Table2[1W Return vs Nifty])</f>
        <v>1.7952047933568682</v>
      </c>
      <c r="O328">
        <v>745.81</v>
      </c>
      <c r="P328">
        <v>744.701437268105</v>
      </c>
      <c r="Q328">
        <v>724.15790417233904</v>
      </c>
      <c r="R328">
        <v>72.791657434801607</v>
      </c>
      <c r="S328" s="1">
        <f>(Table2[[#This Row],[Close Price]]-Table2[[#This Row],[20D EMA]])/Table2[[#This Row],[20D EMA]]</f>
        <v>5.8848768453091407E-2</v>
      </c>
      <c r="T328" s="1">
        <f>(Table2[[#This Row],[Close Price]]-Table2[[#This Row],[50D EMA]])/Table2[[#This Row],[50D EMA]]</f>
        <v>6.0424970974904686E-2</v>
      </c>
      <c r="U328" s="1">
        <f>(Table2[[#This Row],[Close Price]]-Table2[[#This Row],[200D EMA]])/Table2[[#This Row],[200D EMA]]</f>
        <v>9.0508016898014743E-2</v>
      </c>
      <c r="V328">
        <v>0.68209747728136305</v>
      </c>
      <c r="W328">
        <v>786.6</v>
      </c>
      <c r="X328">
        <v>809.95</v>
      </c>
      <c r="Y328">
        <v>745.75</v>
      </c>
      <c r="Z328">
        <v>809.95</v>
      </c>
      <c r="AA328">
        <v>738.4</v>
      </c>
      <c r="AB328">
        <v>809.95</v>
      </c>
      <c r="AC328" s="1">
        <f>(Table2[[#This Row],[Close Price]]/Table2[[#This Row],[Day Low]])-1</f>
        <v>3.9410119501652741E-3</v>
      </c>
      <c r="AD328" s="1">
        <f>(Table2[[#This Row],[Day High]]/Table2[[#This Row],[Close Price]])-1</f>
        <v>2.5642649107255888E-2</v>
      </c>
      <c r="AE328" s="1">
        <f>(Table2[[#This Row],[Close Price]]/Table2[[#This Row],[Current Week Low]])-1</f>
        <v>5.8933959101575617E-2</v>
      </c>
      <c r="AF328" s="1">
        <f>(Table2[[#This Row],[Current Week High]]/Table2[[#This Row],[Close Price]])-1</f>
        <v>2.5642649107255888E-2</v>
      </c>
      <c r="AG328" s="1">
        <f>(Table2[[#This Row],[Close Price]]/Table2[[#This Row],[Current Month Low]])-1</f>
        <v>6.9474539544962077E-2</v>
      </c>
      <c r="AH328" s="1">
        <f>(Table2[[#This Row],[Current Month High]]/Table2[[#This Row],[Close Price]])-1</f>
        <v>2.5642649107255888E-2</v>
      </c>
      <c r="AI328">
        <v>16.715208306952</v>
      </c>
      <c r="AJ328">
        <v>24.254582644953199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0.12</v>
      </c>
      <c r="AM328" t="s">
        <v>3180</v>
      </c>
      <c r="AN328">
        <v>7.07</v>
      </c>
      <c r="AO328" t="s">
        <v>3180</v>
      </c>
      <c r="AP328">
        <v>9.1233231722484001E-2</v>
      </c>
      <c r="AQ328">
        <f>(Table2[[#This Row],[Sharpe Ratio]]-AVERAGE(Table2[Sharpe Ratio]))/_xlfn.STDEV.P(Table2[Sharpe Ratio])</f>
        <v>0.35751554421037818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3.0918895303047638</v>
      </c>
      <c r="AS328">
        <f>_xlfn.RANK.AVG(Table2[[#This Row],[1Y Return vs Nifty Z-Score]],Table2[1Y Return vs Nifty Z-Score])</f>
        <v>525</v>
      </c>
      <c r="AT328">
        <f>_xlfn.RANK.AVG(Table2[[#This Row],[6M Return vs Nifty Z-Score]],Table2[6M Return vs Nifty Z-Score])</f>
        <v>236</v>
      </c>
      <c r="AU328">
        <f>_xlfn.RANK.AVG(Table2[[#This Row],[Sharpe Ratio Z-Score]],Table2[Sharpe Ratio Z-Score])</f>
        <v>250</v>
      </c>
      <c r="AV328">
        <f>(Table2[[#This Row],[Rank 1Y]]+Table2[[#This Row],[Rank 6M]]+Table2[[#This Row],[Rank Sharpe]])/3</f>
        <v>337</v>
      </c>
    </row>
    <row r="329" spans="1:48" x14ac:dyDescent="0.3">
      <c r="A329" t="s">
        <v>324</v>
      </c>
      <c r="B329" t="s">
        <v>325</v>
      </c>
      <c r="C329" t="s">
        <v>3140</v>
      </c>
      <c r="D329" t="s">
        <v>326</v>
      </c>
      <c r="E329">
        <v>80913.085729080005</v>
      </c>
      <c r="F329">
        <v>4183.3</v>
      </c>
      <c r="G329">
        <v>7.2670714990568497</v>
      </c>
      <c r="H329">
        <f>(Table2[[#This Row],[1Y Return vs Nifty]]-AVERAGE(Table2[1Y Return vs Nifty]))/_xlfn.STDEV.P(Table2[1Y Return vs Nifty])</f>
        <v>-0.23341883499623561</v>
      </c>
      <c r="I329">
        <v>9.7188093404967493</v>
      </c>
      <c r="J329">
        <f>(Table2[[#This Row],[1M Return vs Nifty]]-AVERAGE(Table2[1M Return vs Nifty]))/_xlfn.STDEV.P(Table2[1M Return vs Nifty])</f>
        <v>1.1913380241850267</v>
      </c>
      <c r="K329">
        <v>-3.4969788022303701</v>
      </c>
      <c r="L329">
        <f>(Table2[[#This Row],[6M Return vs Nifty]]-AVERAGE(Table2[6M Return vs Nifty]))/_xlfn.STDEV.P(Table2[6M Return vs Nifty])</f>
        <v>-0.3223082743904363</v>
      </c>
      <c r="M329">
        <v>-5.0902695673216298</v>
      </c>
      <c r="N329">
        <f>(Table2[[#This Row],[1W Return vs Nifty]]-AVERAGE(Table2[1W Return vs Nifty]))/_xlfn.STDEV.P(Table2[1W Return vs Nifty])</f>
        <v>-1.9252209288457423</v>
      </c>
      <c r="O329">
        <v>4403.25</v>
      </c>
      <c r="P329">
        <v>4284.7049984869</v>
      </c>
      <c r="Q329">
        <v>3949.2042632738699</v>
      </c>
      <c r="R329">
        <v>28.5540173403677</v>
      </c>
      <c r="S329" s="1">
        <f>(Table2[[#This Row],[Close Price]]-Table2[[#This Row],[20D EMA]])/Table2[[#This Row],[20D EMA]]</f>
        <v>-4.9951740191903668E-2</v>
      </c>
      <c r="T329" s="1">
        <f>(Table2[[#This Row],[Close Price]]-Table2[[#This Row],[50D EMA]])/Table2[[#This Row],[50D EMA]]</f>
        <v>-2.366673983919778E-2</v>
      </c>
      <c r="U329" s="1">
        <f>(Table2[[#This Row],[Close Price]]-Table2[[#This Row],[200D EMA]])/Table2[[#This Row],[200D EMA]]</f>
        <v>5.9276684901597411E-2</v>
      </c>
      <c r="V329">
        <v>0.97251406266203699</v>
      </c>
      <c r="W329">
        <v>4106.95</v>
      </c>
      <c r="X329">
        <v>4299.95</v>
      </c>
      <c r="Y329">
        <v>4106.95</v>
      </c>
      <c r="Z329">
        <v>4515</v>
      </c>
      <c r="AA329">
        <v>4106.95</v>
      </c>
      <c r="AB329">
        <v>4540</v>
      </c>
      <c r="AC329" s="1">
        <f>(Table2[[#This Row],[Close Price]]/Table2[[#This Row],[Day Low]])-1</f>
        <v>1.8590438159705069E-2</v>
      </c>
      <c r="AD329" s="1">
        <f>(Table2[[#This Row],[Day High]]/Table2[[#This Row],[Close Price]])-1</f>
        <v>2.7884684340114152E-2</v>
      </c>
      <c r="AE329" s="1">
        <f>(Table2[[#This Row],[Close Price]]/Table2[[#This Row],[Current Week Low]])-1</f>
        <v>1.8590438159705069E-2</v>
      </c>
      <c r="AF329" s="1">
        <f>(Table2[[#This Row],[Current Week High]]/Table2[[#This Row],[Close Price]])-1</f>
        <v>7.9291468457916015E-2</v>
      </c>
      <c r="AG329" s="1">
        <f>(Table2[[#This Row],[Close Price]]/Table2[[#This Row],[Current Month Low]])-1</f>
        <v>1.8590438159705069E-2</v>
      </c>
      <c r="AH329" s="1">
        <f>(Table2[[#This Row],[Current Month High]]/Table2[[#This Row],[Close Price]])-1</f>
        <v>8.5267611694117118E-2</v>
      </c>
      <c r="AI329">
        <v>15.000119522864701</v>
      </c>
      <c r="AJ329">
        <v>34.519904817030003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0.12</v>
      </c>
      <c r="AM329" t="s">
        <v>3180</v>
      </c>
      <c r="AN329">
        <v>-6.8</v>
      </c>
      <c r="AO329" t="s">
        <v>3179</v>
      </c>
      <c r="AP329">
        <v>0.105882525871082</v>
      </c>
      <c r="AQ329">
        <f>(Table2[[#This Row],[Sharpe Ratio]]-AVERAGE(Table2[Sharpe Ratio]))/_xlfn.STDEV.P(Table2[Sharpe Ratio])</f>
        <v>0.53283144329912535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-0.75677857074826194</v>
      </c>
      <c r="AS329">
        <f>_xlfn.RANK.AVG(Table2[[#This Row],[1Y Return vs Nifty Z-Score]],Table2[1Y Return vs Nifty Z-Score])</f>
        <v>377</v>
      </c>
      <c r="AT329">
        <f>_xlfn.RANK.AVG(Table2[[#This Row],[6M Return vs Nifty Z-Score]],Table2[6M Return vs Nifty Z-Score])</f>
        <v>426</v>
      </c>
      <c r="AU329">
        <f>_xlfn.RANK.AVG(Table2[[#This Row],[Sharpe Ratio Z-Score]],Table2[Sharpe Ratio Z-Score])</f>
        <v>214</v>
      </c>
      <c r="AV329">
        <f>(Table2[[#This Row],[Rank 1Y]]+Table2[[#This Row],[Rank 6M]]+Table2[[#This Row],[Rank Sharpe]])/3</f>
        <v>339</v>
      </c>
    </row>
    <row r="330" spans="1:48" x14ac:dyDescent="0.3">
      <c r="A330" t="s">
        <v>641</v>
      </c>
      <c r="B330" t="s">
        <v>642</v>
      </c>
      <c r="C330" t="s">
        <v>3141</v>
      </c>
      <c r="D330" t="s">
        <v>643</v>
      </c>
      <c r="E330">
        <v>28870.502117100001</v>
      </c>
      <c r="F330">
        <v>298.55</v>
      </c>
      <c r="G330">
        <v>76.017361343716601</v>
      </c>
      <c r="H330">
        <f>(Table2[[#This Row],[1Y Return vs Nifty]]-AVERAGE(Table2[1Y Return vs Nifty]))/_xlfn.STDEV.P(Table2[1Y Return vs Nifty])</f>
        <v>1.0036602157349144</v>
      </c>
      <c r="I330">
        <v>-8.4534844474837705</v>
      </c>
      <c r="J330">
        <f>(Table2[[#This Row],[1M Return vs Nifty]]-AVERAGE(Table2[1M Return vs Nifty]))/_xlfn.STDEV.P(Table2[1M Return vs Nifty])</f>
        <v>-0.82219225714184507</v>
      </c>
      <c r="K330">
        <v>-28.6860822002077</v>
      </c>
      <c r="L330">
        <f>(Table2[[#This Row],[6M Return vs Nifty]]-AVERAGE(Table2[6M Return vs Nifty]))/_xlfn.STDEV.P(Table2[6M Return vs Nifty])</f>
        <v>-1.183395651154701</v>
      </c>
      <c r="M330">
        <v>3.13861268051377</v>
      </c>
      <c r="N330">
        <f>(Table2[[#This Row],[1W Return vs Nifty]]-AVERAGE(Table2[1W Return vs Nifty]))/_xlfn.STDEV.P(Table2[1W Return vs Nifty])</f>
        <v>-2.0925575517387902E-2</v>
      </c>
      <c r="O330">
        <v>301.99</v>
      </c>
      <c r="P330">
        <v>311.70708517420098</v>
      </c>
      <c r="Q330">
        <v>297.82531128179301</v>
      </c>
      <c r="R330">
        <v>50.449534361858198</v>
      </c>
      <c r="S330" s="1">
        <f>(Table2[[#This Row],[Close Price]]-Table2[[#This Row],[20D EMA]])/Table2[[#This Row],[20D EMA]]</f>
        <v>-1.1391105665750514E-2</v>
      </c>
      <c r="T330" s="1">
        <f>(Table2[[#This Row],[Close Price]]-Table2[[#This Row],[50D EMA]])/Table2[[#This Row],[50D EMA]]</f>
        <v>-4.2209772571733452E-2</v>
      </c>
      <c r="U330" s="1">
        <f>(Table2[[#This Row],[Close Price]]-Table2[[#This Row],[200D EMA]])/Table2[[#This Row],[200D EMA]]</f>
        <v>2.4332677269371761E-3</v>
      </c>
      <c r="V330">
        <v>0.812521053489346</v>
      </c>
      <c r="W330">
        <v>288.2</v>
      </c>
      <c r="X330">
        <v>300.89999999999998</v>
      </c>
      <c r="Y330">
        <v>286.2</v>
      </c>
      <c r="Z330">
        <v>300.89999999999998</v>
      </c>
      <c r="AA330">
        <v>286.2</v>
      </c>
      <c r="AB330">
        <v>300.89999999999998</v>
      </c>
      <c r="AC330" s="1">
        <f>(Table2[[#This Row],[Close Price]]/Table2[[#This Row],[Day Low]])-1</f>
        <v>3.5912560721720999E-2</v>
      </c>
      <c r="AD330" s="1">
        <f>(Table2[[#This Row],[Day High]]/Table2[[#This Row],[Close Price]])-1</f>
        <v>7.8713783285879746E-3</v>
      </c>
      <c r="AE330" s="1">
        <f>(Table2[[#This Row],[Close Price]]/Table2[[#This Row],[Current Week Low]])-1</f>
        <v>4.3151642208246077E-2</v>
      </c>
      <c r="AF330" s="1">
        <f>(Table2[[#This Row],[Current Week High]]/Table2[[#This Row],[Close Price]])-1</f>
        <v>7.8713783285879746E-3</v>
      </c>
      <c r="AG330" s="1">
        <f>(Table2[[#This Row],[Close Price]]/Table2[[#This Row],[Current Month Low]])-1</f>
        <v>4.3151642208246077E-2</v>
      </c>
      <c r="AH330" s="1">
        <f>(Table2[[#This Row],[Current Month High]]/Table2[[#This Row],[Close Price]])-1</f>
        <v>7.8713783285879746E-3</v>
      </c>
      <c r="AI330">
        <v>39.273153575615403</v>
      </c>
      <c r="AJ330">
        <v>109.28846827900399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-0.11</v>
      </c>
      <c r="AM330" t="s">
        <v>3179</v>
      </c>
      <c r="AN330">
        <v>-7.57</v>
      </c>
      <c r="AO330" t="s">
        <v>3179</v>
      </c>
      <c r="AP330">
        <v>9.7220136785139993E-2</v>
      </c>
      <c r="AQ330">
        <f>(Table2[[#This Row],[Sharpe Ratio]]-AVERAGE(Table2[Sharpe Ratio]))/_xlfn.STDEV.P(Table2[Sharpe Ratio])</f>
        <v>0.42916402318634017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96</v>
      </c>
      <c r="AT330">
        <f>_xlfn.RANK.AVG(Table2[[#This Row],[6M Return vs Nifty Z-Score]],Table2[6M Return vs Nifty Z-Score])</f>
        <v>687</v>
      </c>
      <c r="AU330">
        <f>_xlfn.RANK.AVG(Table2[[#This Row],[Sharpe Ratio Z-Score]],Table2[Sharpe Ratio Z-Score])</f>
        <v>235</v>
      </c>
      <c r="AV330">
        <f>(Table2[[#This Row],[Rank 1Y]]+Table2[[#This Row],[Rank 6M]]+Table2[[#This Row],[Rank Sharpe]])/3</f>
        <v>339.33333333333331</v>
      </c>
    </row>
    <row r="331" spans="1:48" x14ac:dyDescent="0.3">
      <c r="A331" t="s">
        <v>358</v>
      </c>
      <c r="B331" t="s">
        <v>359</v>
      </c>
      <c r="C331" t="s">
        <v>3138</v>
      </c>
      <c r="D331" t="s">
        <v>51</v>
      </c>
      <c r="E331">
        <v>67797.539774999997</v>
      </c>
      <c r="F331">
        <v>5670.35</v>
      </c>
      <c r="G331">
        <v>22.326425495863401</v>
      </c>
      <c r="H331">
        <f>(Table2[[#This Row],[1Y Return vs Nifty]]-AVERAGE(Table2[1Y Return vs Nifty]))/_xlfn.STDEV.P(Table2[1Y Return vs Nifty])</f>
        <v>3.7556187641299775E-2</v>
      </c>
      <c r="I331">
        <v>-3.7551668811285301</v>
      </c>
      <c r="J331">
        <f>(Table2[[#This Row],[1M Return vs Nifty]]-AVERAGE(Table2[1M Return vs Nifty]))/_xlfn.STDEV.P(Table2[1M Return vs Nifty])</f>
        <v>-0.30160829556163998</v>
      </c>
      <c r="K331">
        <v>2.3960392518801799</v>
      </c>
      <c r="L331">
        <f>(Table2[[#This Row],[6M Return vs Nifty]]-AVERAGE(Table2[6M Return vs Nifty]))/_xlfn.STDEV.P(Table2[6M Return vs Nifty])</f>
        <v>-0.12085594886439244</v>
      </c>
      <c r="M331">
        <v>-3.1754869198242699</v>
      </c>
      <c r="N331">
        <f>(Table2[[#This Row],[1W Return vs Nifty]]-AVERAGE(Table2[1W Return vs Nifty]))/_xlfn.STDEV.P(Table2[1W Return vs Nifty])</f>
        <v>-1.4821095087956926</v>
      </c>
      <c r="O331">
        <v>5950.48</v>
      </c>
      <c r="P331">
        <v>5957.6397840900399</v>
      </c>
      <c r="Q331">
        <v>5388.1617307004599</v>
      </c>
      <c r="R331">
        <v>26.522191695978801</v>
      </c>
      <c r="S331" s="1">
        <f>(Table2[[#This Row],[Close Price]]-Table2[[#This Row],[20D EMA]])/Table2[[#This Row],[20D EMA]]</f>
        <v>-4.707687447063081E-2</v>
      </c>
      <c r="T331" s="1">
        <f>(Table2[[#This Row],[Close Price]]-Table2[[#This Row],[50D EMA]])/Table2[[#This Row],[50D EMA]]</f>
        <v>-4.8222080303889962E-2</v>
      </c>
      <c r="U331" s="1">
        <f>(Table2[[#This Row],[Close Price]]-Table2[[#This Row],[200D EMA]])/Table2[[#This Row],[200D EMA]]</f>
        <v>5.237190036291952E-2</v>
      </c>
      <c r="V331">
        <v>0.62351425287663198</v>
      </c>
      <c r="W331">
        <v>5620.1</v>
      </c>
      <c r="X331">
        <v>5867.2</v>
      </c>
      <c r="Y331">
        <v>5620.1</v>
      </c>
      <c r="Z331">
        <v>5867.2</v>
      </c>
      <c r="AA331">
        <v>5620.1</v>
      </c>
      <c r="AB331">
        <v>5867.2</v>
      </c>
      <c r="AC331" s="1">
        <f>(Table2[[#This Row],[Close Price]]/Table2[[#This Row],[Day Low]])-1</f>
        <v>8.9411220440918093E-3</v>
      </c>
      <c r="AD331" s="1">
        <f>(Table2[[#This Row],[Day High]]/Table2[[#This Row],[Close Price]])-1</f>
        <v>3.4715670108546925E-2</v>
      </c>
      <c r="AE331" s="1">
        <f>(Table2[[#This Row],[Close Price]]/Table2[[#This Row],[Current Week Low]])-1</f>
        <v>8.9411220440918093E-3</v>
      </c>
      <c r="AF331" s="1">
        <f>(Table2[[#This Row],[Current Week High]]/Table2[[#This Row],[Close Price]])-1</f>
        <v>3.4715670108546925E-2</v>
      </c>
      <c r="AG331" s="1">
        <f>(Table2[[#This Row],[Close Price]]/Table2[[#This Row],[Current Month Low]])-1</f>
        <v>8.9411220440918093E-3</v>
      </c>
      <c r="AH331" s="1">
        <f>(Table2[[#This Row],[Current Month High]]/Table2[[#This Row],[Close Price]])-1</f>
        <v>3.4715670108546925E-2</v>
      </c>
      <c r="AI331">
        <v>13.571472660417699</v>
      </c>
      <c r="AJ331">
        <v>49.868509732922703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-0.03</v>
      </c>
      <c r="AM331" t="s">
        <v>3179</v>
      </c>
      <c r="AN331">
        <v>-7.54</v>
      </c>
      <c r="AO331" t="s">
        <v>3179</v>
      </c>
      <c r="AP331">
        <v>5.1886063473047001E-2</v>
      </c>
      <c r="AQ331">
        <f>(Table2[[#This Row],[Sharpe Ratio]]-AVERAGE(Table2[Sharpe Ratio]))/_xlfn.STDEV.P(Table2[Sharpe Ratio])</f>
        <v>-0.11337295787533067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290</v>
      </c>
      <c r="AT331">
        <f>_xlfn.RANK.AVG(Table2[[#This Row],[6M Return vs Nifty Z-Score]],Table2[6M Return vs Nifty Z-Score])</f>
        <v>357</v>
      </c>
      <c r="AU331">
        <f>_xlfn.RANK.AVG(Table2[[#This Row],[Sharpe Ratio Z-Score]],Table2[Sharpe Ratio Z-Score])</f>
        <v>374</v>
      </c>
      <c r="AV331">
        <f>(Table2[[#This Row],[Rank 1Y]]+Table2[[#This Row],[Rank 6M]]+Table2[[#This Row],[Rank Sharpe]])/3</f>
        <v>340.33333333333331</v>
      </c>
    </row>
    <row r="332" spans="1:48" x14ac:dyDescent="0.3">
      <c r="A332" t="s">
        <v>1090</v>
      </c>
      <c r="B332" t="s">
        <v>1091</v>
      </c>
      <c r="C332" t="s">
        <v>3143</v>
      </c>
      <c r="D332" t="s">
        <v>69</v>
      </c>
      <c r="E332">
        <v>11680.5</v>
      </c>
      <c r="F332">
        <v>77.87</v>
      </c>
      <c r="G332">
        <v>18.427081387231802</v>
      </c>
      <c r="H332">
        <f>(Table2[[#This Row],[1Y Return vs Nifty]]-AVERAGE(Table2[1Y Return vs Nifty]))/_xlfn.STDEV.P(Table2[1Y Return vs Nifty])</f>
        <v>-3.2607835219976546E-2</v>
      </c>
      <c r="I332">
        <v>-8.21769921076835</v>
      </c>
      <c r="J332">
        <f>(Table2[[#This Row],[1M Return vs Nifty]]-AVERAGE(Table2[1M Return vs Nifty]))/_xlfn.STDEV.P(Table2[1M Return vs Nifty])</f>
        <v>-0.79606673223258251</v>
      </c>
      <c r="K332">
        <v>-0.100718747498023</v>
      </c>
      <c r="L332">
        <f>(Table2[[#This Row],[6M Return vs Nifty]]-AVERAGE(Table2[6M Return vs Nifty]))/_xlfn.STDEV.P(Table2[6M Return vs Nifty])</f>
        <v>-0.20620741065053957</v>
      </c>
      <c r="M332">
        <v>3.69693602869377</v>
      </c>
      <c r="N332">
        <f>(Table2[[#This Row],[1W Return vs Nifty]]-AVERAGE(Table2[1W Return vs Nifty]))/_xlfn.STDEV.P(Table2[1W Return vs Nifty])</f>
        <v>0.10827940343021826</v>
      </c>
      <c r="O332">
        <v>80.03</v>
      </c>
      <c r="P332">
        <v>85.211946221312402</v>
      </c>
      <c r="Q332">
        <v>80.7047048704855</v>
      </c>
      <c r="R332">
        <v>45.721296666478402</v>
      </c>
      <c r="S332" s="1">
        <f>(Table2[[#This Row],[Close Price]]-Table2[[#This Row],[20D EMA]])/Table2[[#This Row],[20D EMA]]</f>
        <v>-2.6989878795451661E-2</v>
      </c>
      <c r="T332" s="1">
        <f>(Table2[[#This Row],[Close Price]]-Table2[[#This Row],[50D EMA]])/Table2[[#This Row],[50D EMA]]</f>
        <v>-8.616099674855332E-2</v>
      </c>
      <c r="U332" s="1">
        <f>(Table2[[#This Row],[Close Price]]-Table2[[#This Row],[200D EMA]])/Table2[[#This Row],[200D EMA]]</f>
        <v>-3.5124406625792332E-2</v>
      </c>
      <c r="V332">
        <v>0.33921995966936502</v>
      </c>
      <c r="W332">
        <v>76.23</v>
      </c>
      <c r="X332">
        <v>78.55</v>
      </c>
      <c r="Y332">
        <v>76.23</v>
      </c>
      <c r="Z332">
        <v>80.31</v>
      </c>
      <c r="AA332">
        <v>76.23</v>
      </c>
      <c r="AB332">
        <v>80.31</v>
      </c>
      <c r="AC332" s="1">
        <f>(Table2[[#This Row],[Close Price]]/Table2[[#This Row],[Day Low]])-1</f>
        <v>2.1513839695657788E-2</v>
      </c>
      <c r="AD332" s="1">
        <f>(Table2[[#This Row],[Day High]]/Table2[[#This Row],[Close Price]])-1</f>
        <v>8.7325028894309487E-3</v>
      </c>
      <c r="AE332" s="1">
        <f>(Table2[[#This Row],[Close Price]]/Table2[[#This Row],[Current Week Low]])-1</f>
        <v>2.1513839695657788E-2</v>
      </c>
      <c r="AF332" s="1">
        <f>(Table2[[#This Row],[Current Week High]]/Table2[[#This Row],[Close Price]])-1</f>
        <v>3.1334275073841011E-2</v>
      </c>
      <c r="AG332" s="1">
        <f>(Table2[[#This Row],[Close Price]]/Table2[[#This Row],[Current Month Low]])-1</f>
        <v>2.1513839695657788E-2</v>
      </c>
      <c r="AH332" s="1">
        <f>(Table2[[#This Row],[Current Month High]]/Table2[[#This Row],[Close Price]])-1</f>
        <v>3.1334275073841011E-2</v>
      </c>
      <c r="AI332">
        <v>69.256453062796894</v>
      </c>
      <c r="AJ332">
        <v>56.0521042084168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-0.26</v>
      </c>
      <c r="AM332" t="s">
        <v>3179</v>
      </c>
      <c r="AN332">
        <v>-5.38</v>
      </c>
      <c r="AO332" t="s">
        <v>3179</v>
      </c>
      <c r="AP332">
        <v>6.6975070898250999E-2</v>
      </c>
      <c r="AQ332">
        <f>(Table2[[#This Row],[Sharpe Ratio]]-AVERAGE(Table2[Sharpe Ratio]))/_xlfn.STDEV.P(Table2[Sharpe Ratio])</f>
        <v>6.7205223999704633E-2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306</v>
      </c>
      <c r="AT332">
        <f>_xlfn.RANK.AVG(Table2[[#This Row],[6M Return vs Nifty Z-Score]],Table2[6M Return vs Nifty Z-Score])</f>
        <v>389</v>
      </c>
      <c r="AU332">
        <f>_xlfn.RANK.AVG(Table2[[#This Row],[Sharpe Ratio Z-Score]],Table2[Sharpe Ratio Z-Score])</f>
        <v>326</v>
      </c>
      <c r="AV332">
        <f>(Table2[[#This Row],[Rank 1Y]]+Table2[[#This Row],[Rank 6M]]+Table2[[#This Row],[Rank Sharpe]])/3</f>
        <v>340.33333333333331</v>
      </c>
    </row>
    <row r="333" spans="1:48" x14ac:dyDescent="0.3">
      <c r="A333" t="s">
        <v>1074</v>
      </c>
      <c r="B333" t="s">
        <v>1075</v>
      </c>
      <c r="C333" t="s">
        <v>3139</v>
      </c>
      <c r="D333" t="s">
        <v>105</v>
      </c>
      <c r="E333">
        <v>12308.812053292</v>
      </c>
      <c r="F333">
        <v>17.88</v>
      </c>
      <c r="G333">
        <v>18.283280376738201</v>
      </c>
      <c r="H333">
        <f>(Table2[[#This Row],[1Y Return vs Nifty]]-AVERAGE(Table2[1Y Return vs Nifty]))/_xlfn.STDEV.P(Table2[1Y Return vs Nifty])</f>
        <v>-3.5195362021064228E-2</v>
      </c>
      <c r="I333">
        <v>-5.0573172296624502</v>
      </c>
      <c r="J333">
        <f>(Table2[[#This Row],[1M Return vs Nifty]]-AVERAGE(Table2[1M Return vs Nifty]))/_xlfn.STDEV.P(Table2[1M Return vs Nifty])</f>
        <v>-0.44588942969934431</v>
      </c>
      <c r="K333">
        <v>-14.362150971546701</v>
      </c>
      <c r="L333">
        <f>(Table2[[#This Row],[6M Return vs Nifty]]-AVERAGE(Table2[6M Return vs Nifty]))/_xlfn.STDEV.P(Table2[6M Return vs Nifty])</f>
        <v>-0.69373326929994006</v>
      </c>
      <c r="M333">
        <v>0.64632799186879497</v>
      </c>
      <c r="N333">
        <f>(Table2[[#This Row],[1W Return vs Nifty]]-AVERAGE(Table2[1W Return vs Nifty]))/_xlfn.STDEV.P(Table2[1W Return vs Nifty])</f>
        <v>-0.59768023171707685</v>
      </c>
      <c r="O333">
        <v>18.71</v>
      </c>
      <c r="P333">
        <v>18.777022213320599</v>
      </c>
      <c r="Q333">
        <v>17.483347300474499</v>
      </c>
      <c r="R333">
        <v>37.875425943999602</v>
      </c>
      <c r="S333" s="1">
        <f>(Table2[[#This Row],[Close Price]]-Table2[[#This Row],[20D EMA]])/Table2[[#This Row],[20D EMA]]</f>
        <v>-4.4361304115446379E-2</v>
      </c>
      <c r="T333" s="1">
        <f>(Table2[[#This Row],[Close Price]]-Table2[[#This Row],[50D EMA]])/Table2[[#This Row],[50D EMA]]</f>
        <v>-4.7772335950278841E-2</v>
      </c>
      <c r="U333" s="1">
        <f>(Table2[[#This Row],[Close Price]]-Table2[[#This Row],[200D EMA]])/Table2[[#This Row],[200D EMA]]</f>
        <v>2.2687457539365762E-2</v>
      </c>
      <c r="V333">
        <v>0.946471570112423</v>
      </c>
      <c r="W333">
        <v>17.649999999999999</v>
      </c>
      <c r="X333">
        <v>18.100000000000001</v>
      </c>
      <c r="Y333">
        <v>17.649999999999999</v>
      </c>
      <c r="Z333">
        <v>18.55</v>
      </c>
      <c r="AA333">
        <v>17.649999999999999</v>
      </c>
      <c r="AB333">
        <v>18.62</v>
      </c>
      <c r="AC333" s="1">
        <f>(Table2[[#This Row],[Close Price]]/Table2[[#This Row],[Day Low]])-1</f>
        <v>1.3031161473087804E-2</v>
      </c>
      <c r="AD333" s="1">
        <f>(Table2[[#This Row],[Day High]]/Table2[[#This Row],[Close Price]])-1</f>
        <v>1.2304250559284302E-2</v>
      </c>
      <c r="AE333" s="1">
        <f>(Table2[[#This Row],[Close Price]]/Table2[[#This Row],[Current Week Low]])-1</f>
        <v>1.3031161473087804E-2</v>
      </c>
      <c r="AF333" s="1">
        <f>(Table2[[#This Row],[Current Week High]]/Table2[[#This Row],[Close Price]])-1</f>
        <v>3.7472035794183567E-2</v>
      </c>
      <c r="AG333" s="1">
        <f>(Table2[[#This Row],[Close Price]]/Table2[[#This Row],[Current Month Low]])-1</f>
        <v>1.3031161473087804E-2</v>
      </c>
      <c r="AH333" s="1">
        <f>(Table2[[#This Row],[Current Month High]]/Table2[[#This Row],[Close Price]])-1</f>
        <v>4.1387024608501299E-2</v>
      </c>
      <c r="AI333">
        <v>34.228187919462997</v>
      </c>
      <c r="AJ333">
        <v>53.476394849785301</v>
      </c>
      <c r="AK333" t="str">
        <f>IF(AND(Table2[[#This Row],[20D EMA]]&gt;Table2[[#This Row],[50D EMA]],Table2[[#This Row],[50D EMA]]&gt;Table2[[#This Row],[200D EMA]]),"Uptrend","Downtrend/NoTrend")</f>
        <v>Downtrend/NoTrend</v>
      </c>
      <c r="AL333">
        <v>0.11</v>
      </c>
      <c r="AM333" t="s">
        <v>3180</v>
      </c>
      <c r="AN333">
        <v>-10.24</v>
      </c>
      <c r="AO333" t="s">
        <v>3179</v>
      </c>
      <c r="AP333">
        <v>0.12620398002796299</v>
      </c>
      <c r="AQ333">
        <f>(Table2[[#This Row],[Sharpe Ratio]]-AVERAGE(Table2[Sharpe Ratio]))/_xlfn.STDEV.P(Table2[Sharpe Ratio])</f>
        <v>0.77602909979817991</v>
      </c>
      <c r="AR3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3">
        <f>_xlfn.RANK.AVG(Table2[[#This Row],[1Y Return vs Nifty Z-Score]],Table2[1Y Return vs Nifty Z-Score])</f>
        <v>308</v>
      </c>
      <c r="AT333">
        <f>_xlfn.RANK.AVG(Table2[[#This Row],[6M Return vs Nifty Z-Score]],Table2[6M Return vs Nifty Z-Score])</f>
        <v>564</v>
      </c>
      <c r="AU333">
        <f>_xlfn.RANK.AVG(Table2[[#This Row],[Sharpe Ratio Z-Score]],Table2[Sharpe Ratio Z-Score])</f>
        <v>150</v>
      </c>
      <c r="AV333">
        <f>(Table2[[#This Row],[Rank 1Y]]+Table2[[#This Row],[Rank 6M]]+Table2[[#This Row],[Rank Sharpe]])/3</f>
        <v>340.66666666666669</v>
      </c>
    </row>
    <row r="334" spans="1:48" x14ac:dyDescent="0.3">
      <c r="A334" t="s">
        <v>1122</v>
      </c>
      <c r="B334" t="s">
        <v>1123</v>
      </c>
      <c r="C334" t="s">
        <v>3140</v>
      </c>
      <c r="D334" t="s">
        <v>418</v>
      </c>
      <c r="E334">
        <v>11071.999182239901</v>
      </c>
      <c r="F334">
        <v>2737.2</v>
      </c>
      <c r="G334">
        <v>4.8216722881489602</v>
      </c>
      <c r="H334">
        <f>(Table2[[#This Row],[1Y Return vs Nifty]]-AVERAGE(Table2[1Y Return vs Nifty]))/_xlfn.STDEV.P(Table2[1Y Return vs Nifty])</f>
        <v>-0.27742086235239544</v>
      </c>
      <c r="I334">
        <v>-7.7104383057810901</v>
      </c>
      <c r="J334">
        <f>(Table2[[#This Row],[1M Return vs Nifty]]-AVERAGE(Table2[1M Return vs Nifty]))/_xlfn.STDEV.P(Table2[1M Return vs Nifty])</f>
        <v>-0.73986110378293224</v>
      </c>
      <c r="K334">
        <v>1.9617299848912599</v>
      </c>
      <c r="L334">
        <f>(Table2[[#This Row],[6M Return vs Nifty]]-AVERAGE(Table2[6M Return vs Nifty]))/_xlfn.STDEV.P(Table2[6M Return vs Nifty])</f>
        <v>-0.13570277455354857</v>
      </c>
      <c r="M334">
        <v>-1.2126370216567299</v>
      </c>
      <c r="N334">
        <f>(Table2[[#This Row],[1W Return vs Nifty]]-AVERAGE(Table2[1W Return vs Nifty]))/_xlfn.STDEV.P(Table2[1W Return vs Nifty])</f>
        <v>-1.0278745558839875</v>
      </c>
      <c r="O334">
        <v>2853.18</v>
      </c>
      <c r="P334">
        <v>2868.9891793065699</v>
      </c>
      <c r="Q334">
        <v>2664.4714678400601</v>
      </c>
      <c r="R334">
        <v>31.3803770655805</v>
      </c>
      <c r="S334" s="1">
        <f>(Table2[[#This Row],[Close Price]]-Table2[[#This Row],[20D EMA]])/Table2[[#This Row],[20D EMA]]</f>
        <v>-4.064938069101845E-2</v>
      </c>
      <c r="T334" s="1">
        <f>(Table2[[#This Row],[Close Price]]-Table2[[#This Row],[50D EMA]])/Table2[[#This Row],[50D EMA]]</f>
        <v>-4.5935753350740523E-2</v>
      </c>
      <c r="U334" s="1">
        <f>(Table2[[#This Row],[Close Price]]-Table2[[#This Row],[200D EMA]])/Table2[[#This Row],[200D EMA]]</f>
        <v>2.7295669342969824E-2</v>
      </c>
      <c r="V334">
        <v>0.35596922758889499</v>
      </c>
      <c r="W334">
        <v>2701.05</v>
      </c>
      <c r="X334">
        <v>2767.05</v>
      </c>
      <c r="Y334">
        <v>2701.05</v>
      </c>
      <c r="Z334">
        <v>2806.45</v>
      </c>
      <c r="AA334">
        <v>2701.05</v>
      </c>
      <c r="AB334">
        <v>2839</v>
      </c>
      <c r="AC334" s="1">
        <f>(Table2[[#This Row],[Close Price]]/Table2[[#This Row],[Day Low]])-1</f>
        <v>1.3383684122840966E-2</v>
      </c>
      <c r="AD334" s="1">
        <f>(Table2[[#This Row],[Day High]]/Table2[[#This Row],[Close Price]])-1</f>
        <v>1.0905304690925099E-2</v>
      </c>
      <c r="AE334" s="1">
        <f>(Table2[[#This Row],[Close Price]]/Table2[[#This Row],[Current Week Low]])-1</f>
        <v>1.3383684122840966E-2</v>
      </c>
      <c r="AF334" s="1">
        <f>(Table2[[#This Row],[Current Week High]]/Table2[[#This Row],[Close Price]])-1</f>
        <v>2.5299576209264929E-2</v>
      </c>
      <c r="AG334" s="1">
        <f>(Table2[[#This Row],[Close Price]]/Table2[[#This Row],[Current Month Low]])-1</f>
        <v>1.3383684122840966E-2</v>
      </c>
      <c r="AH334" s="1">
        <f>(Table2[[#This Row],[Current Month High]]/Table2[[#This Row],[Close Price]])-1</f>
        <v>3.7191290369720909E-2</v>
      </c>
      <c r="AI334">
        <v>19.209411077013002</v>
      </c>
      <c r="AJ334">
        <v>32.809315866084397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0.08</v>
      </c>
      <c r="AM334" t="s">
        <v>3180</v>
      </c>
      <c r="AN334">
        <v>-7.93</v>
      </c>
      <c r="AO334" t="s">
        <v>3179</v>
      </c>
      <c r="AP334">
        <v>8.7329994338066E-2</v>
      </c>
      <c r="AQ334">
        <f>(Table2[[#This Row],[Sharpe Ratio]]-AVERAGE(Table2[Sharpe Ratio]))/_xlfn.STDEV.P(Table2[Sharpe Ratio])</f>
        <v>0.31080342521920196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397</v>
      </c>
      <c r="AT334">
        <f>_xlfn.RANK.AVG(Table2[[#This Row],[6M Return vs Nifty Z-Score]],Table2[6M Return vs Nifty Z-Score])</f>
        <v>361</v>
      </c>
      <c r="AU334">
        <f>_xlfn.RANK.AVG(Table2[[#This Row],[Sharpe Ratio Z-Score]],Table2[Sharpe Ratio Z-Score])</f>
        <v>264</v>
      </c>
      <c r="AV334">
        <f>(Table2[[#This Row],[Rank 1Y]]+Table2[[#This Row],[Rank 6M]]+Table2[[#This Row],[Rank Sharpe]])/3</f>
        <v>340.66666666666669</v>
      </c>
    </row>
    <row r="335" spans="1:48" x14ac:dyDescent="0.3">
      <c r="A335" t="s">
        <v>1817</v>
      </c>
      <c r="B335" t="s">
        <v>1818</v>
      </c>
      <c r="C335" t="s">
        <v>3137</v>
      </c>
      <c r="D335" t="s">
        <v>46</v>
      </c>
      <c r="E335">
        <v>4324.8619374999998</v>
      </c>
      <c r="F335">
        <v>625</v>
      </c>
      <c r="G335">
        <v>-30.5704769951803</v>
      </c>
      <c r="H335">
        <f>(Table2[[#This Row],[1Y Return vs Nifty]]-AVERAGE(Table2[1Y Return vs Nifty]))/_xlfn.STDEV.P(Table2[1Y Return vs Nifty])</f>
        <v>-0.9142601620511005</v>
      </c>
      <c r="I335">
        <v>-0.21560520193194099</v>
      </c>
      <c r="J335">
        <f>(Table2[[#This Row],[1M Return vs Nifty]]-AVERAGE(Table2[1M Return vs Nifty]))/_xlfn.STDEV.P(Table2[1M Return vs Nifty])</f>
        <v>9.0582954857195849E-2</v>
      </c>
      <c r="K335">
        <v>9.7619483261502804</v>
      </c>
      <c r="L335">
        <f>(Table2[[#This Row],[6M Return vs Nifty]]-AVERAGE(Table2[6M Return vs Nifty]))/_xlfn.STDEV.P(Table2[6M Return vs Nifty])</f>
        <v>0.13094703205300892</v>
      </c>
      <c r="M335">
        <v>11.5538439963647</v>
      </c>
      <c r="N335">
        <f>(Table2[[#This Row],[1W Return vs Nifty]]-AVERAGE(Table2[1W Return vs Nifty]))/_xlfn.STDEV.P(Table2[1W Return vs Nifty])</f>
        <v>1.9264939414131845</v>
      </c>
      <c r="O335">
        <v>624.79</v>
      </c>
      <c r="P335">
        <v>645.53363302425498</v>
      </c>
      <c r="Q335">
        <v>626.57705105796401</v>
      </c>
      <c r="R335">
        <v>53.266842492982498</v>
      </c>
      <c r="S335" s="1">
        <f>(Table2[[#This Row],[Close Price]]-Table2[[#This Row],[20D EMA]])/Table2[[#This Row],[20D EMA]]</f>
        <v>3.3611293394586402E-4</v>
      </c>
      <c r="T335" s="1">
        <f>(Table2[[#This Row],[Close Price]]-Table2[[#This Row],[50D EMA]])/Table2[[#This Row],[50D EMA]]</f>
        <v>-3.180877335245437E-2</v>
      </c>
      <c r="U335" s="1">
        <f>(Table2[[#This Row],[Close Price]]-Table2[[#This Row],[200D EMA]])/Table2[[#This Row],[200D EMA]]</f>
        <v>-2.5169307674151025E-3</v>
      </c>
      <c r="V335">
        <v>0.79548660570199003</v>
      </c>
      <c r="W335">
        <v>623.1</v>
      </c>
      <c r="X335">
        <v>638.6</v>
      </c>
      <c r="Y335">
        <v>618</v>
      </c>
      <c r="Z335">
        <v>639</v>
      </c>
      <c r="AA335">
        <v>618</v>
      </c>
      <c r="AB335">
        <v>647</v>
      </c>
      <c r="AC335" s="1">
        <f>(Table2[[#This Row],[Close Price]]/Table2[[#This Row],[Day Low]])-1</f>
        <v>3.0492697801316471E-3</v>
      </c>
      <c r="AD335" s="1">
        <f>(Table2[[#This Row],[Day High]]/Table2[[#This Row],[Close Price]])-1</f>
        <v>2.1760000000000002E-2</v>
      </c>
      <c r="AE335" s="1">
        <f>(Table2[[#This Row],[Close Price]]/Table2[[#This Row],[Current Week Low]])-1</f>
        <v>1.1326860841423869E-2</v>
      </c>
      <c r="AF335" s="1">
        <f>(Table2[[#This Row],[Current Week High]]/Table2[[#This Row],[Close Price]])-1</f>
        <v>2.2399999999999975E-2</v>
      </c>
      <c r="AG335" s="1">
        <f>(Table2[[#This Row],[Close Price]]/Table2[[#This Row],[Current Month Low]])-1</f>
        <v>1.1326860841423869E-2</v>
      </c>
      <c r="AH335" s="1">
        <f>(Table2[[#This Row],[Current Month High]]/Table2[[#This Row],[Close Price]])-1</f>
        <v>3.5199999999999898E-2</v>
      </c>
      <c r="AI335">
        <v>61.447999999999901</v>
      </c>
      <c r="AJ335">
        <v>46.455770357352002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-0.06</v>
      </c>
      <c r="AM335" t="s">
        <v>3179</v>
      </c>
      <c r="AN335">
        <v>-6.24</v>
      </c>
      <c r="AO335" t="s">
        <v>3179</v>
      </c>
      <c r="AP335">
        <v>0.13764777332011399</v>
      </c>
      <c r="AQ335">
        <f>(Table2[[#This Row],[Sharpe Ratio]]-AVERAGE(Table2[Sharpe Ratio]))/_xlfn.STDEV.P(Table2[Sharpe Ratio])</f>
        <v>0.91298306424507691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628</v>
      </c>
      <c r="AT335">
        <f>_xlfn.RANK.AVG(Table2[[#This Row],[6M Return vs Nifty Z-Score]],Table2[6M Return vs Nifty Z-Score])</f>
        <v>265</v>
      </c>
      <c r="AU335">
        <f>_xlfn.RANK.AVG(Table2[[#This Row],[Sharpe Ratio Z-Score]],Table2[Sharpe Ratio Z-Score])</f>
        <v>129</v>
      </c>
      <c r="AV335">
        <f>(Table2[[#This Row],[Rank 1Y]]+Table2[[#This Row],[Rank 6M]]+Table2[[#This Row],[Rank Sharpe]])/3</f>
        <v>340.66666666666669</v>
      </c>
    </row>
    <row r="336" spans="1:48" x14ac:dyDescent="0.3">
      <c r="A336" t="s">
        <v>200</v>
      </c>
      <c r="B336" t="s">
        <v>201</v>
      </c>
      <c r="C336" t="s">
        <v>3138</v>
      </c>
      <c r="D336" t="s">
        <v>51</v>
      </c>
      <c r="E336">
        <v>129312.18249327999</v>
      </c>
      <c r="F336">
        <v>1601.2</v>
      </c>
      <c r="G336">
        <v>7.0687204457498103</v>
      </c>
      <c r="H336">
        <f>(Table2[[#This Row],[1Y Return vs Nifty]]-AVERAGE(Table2[1Y Return vs Nifty]))/_xlfn.STDEV.P(Table2[1Y Return vs Nifty])</f>
        <v>-0.23698792442540048</v>
      </c>
      <c r="I336">
        <v>0.83734034628766696</v>
      </c>
      <c r="J336">
        <f>(Table2[[#This Row],[1M Return vs Nifty]]-AVERAGE(Table2[1M Return vs Nifty]))/_xlfn.STDEV.P(Table2[1M Return vs Nifty])</f>
        <v>0.20725164680464839</v>
      </c>
      <c r="K336">
        <v>4.7609210242739701</v>
      </c>
      <c r="L336">
        <f>(Table2[[#This Row],[6M Return vs Nifty]]-AVERAGE(Table2[6M Return vs Nifty]))/_xlfn.STDEV.P(Table2[6M Return vs Nifty])</f>
        <v>-4.0012664783399175E-2</v>
      </c>
      <c r="M336">
        <v>6.1577012246816096</v>
      </c>
      <c r="N336">
        <f>(Table2[[#This Row],[1W Return vs Nifty]]-AVERAGE(Table2[1W Return vs Nifty]))/_xlfn.STDEV.P(Table2[1W Return vs Nifty])</f>
        <v>0.6777399434184328</v>
      </c>
      <c r="O336">
        <v>1551.41</v>
      </c>
      <c r="P336">
        <v>1571.95638854976</v>
      </c>
      <c r="Q336">
        <v>1485.8613251719801</v>
      </c>
      <c r="R336">
        <v>64.676875095754099</v>
      </c>
      <c r="S336" s="1">
        <f>(Table2[[#This Row],[Close Price]]-Table2[[#This Row],[20D EMA]])/Table2[[#This Row],[20D EMA]]</f>
        <v>3.2093386016591334E-2</v>
      </c>
      <c r="T336" s="1">
        <f>(Table2[[#This Row],[Close Price]]-Table2[[#This Row],[50D EMA]])/Table2[[#This Row],[50D EMA]]</f>
        <v>1.8603322371569912E-2</v>
      </c>
      <c r="U336" s="1">
        <f>(Table2[[#This Row],[Close Price]]-Table2[[#This Row],[200D EMA]])/Table2[[#This Row],[200D EMA]]</f>
        <v>7.7624117994100267E-2</v>
      </c>
      <c r="V336">
        <v>1.8880050439243199</v>
      </c>
      <c r="W336">
        <v>1577.65</v>
      </c>
      <c r="X336">
        <v>1609.95</v>
      </c>
      <c r="Y336">
        <v>1563</v>
      </c>
      <c r="Z336">
        <v>1609.95</v>
      </c>
      <c r="AA336">
        <v>1551.75</v>
      </c>
      <c r="AB336">
        <v>1609.95</v>
      </c>
      <c r="AC336" s="1">
        <f>(Table2[[#This Row],[Close Price]]/Table2[[#This Row],[Day Low]])-1</f>
        <v>1.4927265236269083E-2</v>
      </c>
      <c r="AD336" s="1">
        <f>(Table2[[#This Row],[Day High]]/Table2[[#This Row],[Close Price]])-1</f>
        <v>5.4646515113665473E-3</v>
      </c>
      <c r="AE336" s="1">
        <f>(Table2[[#This Row],[Close Price]]/Table2[[#This Row],[Current Week Low]])-1</f>
        <v>2.4440179142674268E-2</v>
      </c>
      <c r="AF336" s="1">
        <f>(Table2[[#This Row],[Current Week High]]/Table2[[#This Row],[Close Price]])-1</f>
        <v>5.4646515113665473E-3</v>
      </c>
      <c r="AG336" s="1">
        <f>(Table2[[#This Row],[Close Price]]/Table2[[#This Row],[Current Month Low]])-1</f>
        <v>3.1867246657000248E-2</v>
      </c>
      <c r="AH336" s="1">
        <f>(Table2[[#This Row],[Current Month High]]/Table2[[#This Row],[Close Price]])-1</f>
        <v>5.4646515113665473E-3</v>
      </c>
      <c r="AI336">
        <v>6.2984011991006703</v>
      </c>
      <c r="AJ336">
        <v>37.495169808080298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0</v>
      </c>
      <c r="AM336" t="s">
        <v>3181</v>
      </c>
      <c r="AN336">
        <v>3.19</v>
      </c>
      <c r="AO336" t="s">
        <v>3180</v>
      </c>
      <c r="AP336">
        <v>6.8064222275692005E-2</v>
      </c>
      <c r="AQ336">
        <f>(Table2[[#This Row],[Sharpe Ratio]]-AVERAGE(Table2[Sharpe Ratio]))/_xlfn.STDEV.P(Table2[Sharpe Ratio])</f>
        <v>8.0239678154486668E-2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380</v>
      </c>
      <c r="AT336">
        <f>_xlfn.RANK.AVG(Table2[[#This Row],[6M Return vs Nifty Z-Score]],Table2[6M Return vs Nifty Z-Score])</f>
        <v>326</v>
      </c>
      <c r="AU336">
        <f>_xlfn.RANK.AVG(Table2[[#This Row],[Sharpe Ratio Z-Score]],Table2[Sharpe Ratio Z-Score])</f>
        <v>318</v>
      </c>
      <c r="AV336">
        <f>(Table2[[#This Row],[Rank 1Y]]+Table2[[#This Row],[Rank 6M]]+Table2[[#This Row],[Rank Sharpe]])/3</f>
        <v>341.33333333333331</v>
      </c>
    </row>
    <row r="337" spans="1:48" x14ac:dyDescent="0.3">
      <c r="A337" t="s">
        <v>584</v>
      </c>
      <c r="B337" t="s">
        <v>585</v>
      </c>
      <c r="C337" t="s">
        <v>3140</v>
      </c>
      <c r="D337" t="s">
        <v>196</v>
      </c>
      <c r="E337">
        <v>33677.499068159901</v>
      </c>
      <c r="F337">
        <v>2394.1999999999998</v>
      </c>
      <c r="G337">
        <v>13.327882614823199</v>
      </c>
      <c r="H337">
        <f>(Table2[[#This Row],[1Y Return vs Nifty]]-AVERAGE(Table2[1Y Return vs Nifty]))/_xlfn.STDEV.P(Table2[1Y Return vs Nifty])</f>
        <v>-0.12436180441943392</v>
      </c>
      <c r="I337">
        <v>7.7360681314904998</v>
      </c>
      <c r="J337">
        <f>(Table2[[#This Row],[1M Return vs Nifty]]-AVERAGE(Table2[1M Return vs Nifty]))/_xlfn.STDEV.P(Table2[1M Return vs Nifty])</f>
        <v>0.97164591976784409</v>
      </c>
      <c r="K337">
        <v>13.8057824102828</v>
      </c>
      <c r="L337">
        <f>(Table2[[#This Row],[6M Return vs Nifty]]-AVERAGE(Table2[6M Return vs Nifty]))/_xlfn.STDEV.P(Table2[6M Return vs Nifty])</f>
        <v>0.26918515941149224</v>
      </c>
      <c r="M337">
        <v>3.4538072564774698</v>
      </c>
      <c r="N337">
        <f>(Table2[[#This Row],[1W Return vs Nifty]]-AVERAGE(Table2[1W Return vs Nifty]))/_xlfn.STDEV.P(Table2[1W Return vs Nifty])</f>
        <v>5.2015505461120791E-2</v>
      </c>
      <c r="O337">
        <v>2374.5300000000002</v>
      </c>
      <c r="P337">
        <v>2401.17923722867</v>
      </c>
      <c r="Q337">
        <v>2250.3527712876698</v>
      </c>
      <c r="R337">
        <v>57.037816224950298</v>
      </c>
      <c r="S337" s="1">
        <f>(Table2[[#This Row],[Close Price]]-Table2[[#This Row],[20D EMA]])/Table2[[#This Row],[20D EMA]]</f>
        <v>8.2837445726099967E-3</v>
      </c>
      <c r="T337" s="1">
        <f>(Table2[[#This Row],[Close Price]]-Table2[[#This Row],[50D EMA]])/Table2[[#This Row],[50D EMA]]</f>
        <v>-2.9065873636010967E-3</v>
      </c>
      <c r="U337" s="1">
        <f>(Table2[[#This Row],[Close Price]]-Table2[[#This Row],[200D EMA]])/Table2[[#This Row],[200D EMA]]</f>
        <v>6.3922079483573341E-2</v>
      </c>
      <c r="V337">
        <v>0.940928239884808</v>
      </c>
      <c r="W337">
        <v>2383.5</v>
      </c>
      <c r="X337">
        <v>2419.4499999999998</v>
      </c>
      <c r="Y337">
        <v>2365</v>
      </c>
      <c r="Z337">
        <v>2429.3000000000002</v>
      </c>
      <c r="AA337">
        <v>2365</v>
      </c>
      <c r="AB337">
        <v>2429.3000000000002</v>
      </c>
      <c r="AC337" s="1">
        <f>(Table2[[#This Row],[Close Price]]/Table2[[#This Row],[Day Low]])-1</f>
        <v>4.4891965596811634E-3</v>
      </c>
      <c r="AD337" s="1">
        <f>(Table2[[#This Row],[Day High]]/Table2[[#This Row],[Close Price]])-1</f>
        <v>1.0546320273995491E-2</v>
      </c>
      <c r="AE337" s="1">
        <f>(Table2[[#This Row],[Close Price]]/Table2[[#This Row],[Current Week Low]])-1</f>
        <v>1.2346723044397434E-2</v>
      </c>
      <c r="AF337" s="1">
        <f>(Table2[[#This Row],[Current Week High]]/Table2[[#This Row],[Close Price]])-1</f>
        <v>1.4660429370979999E-2</v>
      </c>
      <c r="AG337" s="1">
        <f>(Table2[[#This Row],[Close Price]]/Table2[[#This Row],[Current Month Low]])-1</f>
        <v>1.2346723044397434E-2</v>
      </c>
      <c r="AH337" s="1">
        <f>(Table2[[#This Row],[Current Month High]]/Table2[[#This Row],[Close Price]])-1</f>
        <v>1.4660429370979999E-2</v>
      </c>
      <c r="AI337">
        <v>27.8631693258708</v>
      </c>
      <c r="AJ337">
        <v>52.2688968741056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0.02</v>
      </c>
      <c r="AM337" t="s">
        <v>3180</v>
      </c>
      <c r="AN337">
        <v>0.34</v>
      </c>
      <c r="AO337" t="s">
        <v>3180</v>
      </c>
      <c r="AP337">
        <v>1.9079194366641999E-2</v>
      </c>
      <c r="AQ337">
        <f>(Table2[[#This Row],[Sharpe Ratio]]-AVERAGE(Table2[Sharpe Ratio]))/_xlfn.STDEV.P(Table2[Sharpe Ratio])</f>
        <v>-0.50599021952180279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333</v>
      </c>
      <c r="AT337">
        <f>_xlfn.RANK.AVG(Table2[[#This Row],[6M Return vs Nifty Z-Score]],Table2[6M Return vs Nifty Z-Score])</f>
        <v>223</v>
      </c>
      <c r="AU337">
        <f>_xlfn.RANK.AVG(Table2[[#This Row],[Sharpe Ratio Z-Score]],Table2[Sharpe Ratio Z-Score])</f>
        <v>468</v>
      </c>
      <c r="AV337">
        <f>(Table2[[#This Row],[Rank 1Y]]+Table2[[#This Row],[Rank 6M]]+Table2[[#This Row],[Rank Sharpe]])/3</f>
        <v>341.33333333333331</v>
      </c>
    </row>
    <row r="338" spans="1:48" x14ac:dyDescent="0.3">
      <c r="A338" t="s">
        <v>223</v>
      </c>
      <c r="B338" t="s">
        <v>224</v>
      </c>
      <c r="C338" t="s">
        <v>3138</v>
      </c>
      <c r="D338" t="s">
        <v>51</v>
      </c>
      <c r="E338">
        <v>108744.83515665001</v>
      </c>
      <c r="F338">
        <v>2731.2</v>
      </c>
      <c r="G338">
        <v>29.082212765965799</v>
      </c>
      <c r="H338">
        <f>(Table2[[#This Row],[1Y Return vs Nifty]]-AVERAGE(Table2[1Y Return vs Nifty]))/_xlfn.STDEV.P(Table2[1Y Return vs Nifty])</f>
        <v>0.15911848100651146</v>
      </c>
      <c r="I338">
        <v>8.4944875278478893</v>
      </c>
      <c r="J338">
        <f>(Table2[[#This Row],[1M Return vs Nifty]]-AVERAGE(Table2[1M Return vs Nifty]))/_xlfn.STDEV.P(Table2[1M Return vs Nifty])</f>
        <v>1.0556804636910389</v>
      </c>
      <c r="K338">
        <v>11.7055834309496</v>
      </c>
      <c r="L338">
        <f>(Table2[[#This Row],[6M Return vs Nifty]]-AVERAGE(Table2[6M Return vs Nifty]))/_xlfn.STDEV.P(Table2[6M Return vs Nifty])</f>
        <v>0.19739003430425123</v>
      </c>
      <c r="M338">
        <v>13.3504771697165</v>
      </c>
      <c r="N338">
        <f>(Table2[[#This Row],[1W Return vs Nifty]]-AVERAGE(Table2[1W Return vs Nifty]))/_xlfn.STDEV.P(Table2[1W Return vs Nifty])</f>
        <v>2.3422636778861281</v>
      </c>
      <c r="O338">
        <v>2618.6799999999998</v>
      </c>
      <c r="P338">
        <v>2530.9617258427402</v>
      </c>
      <c r="Q338">
        <v>2265.7375928259999</v>
      </c>
      <c r="R338">
        <v>64.821741290603597</v>
      </c>
      <c r="S338" s="1">
        <f>(Table2[[#This Row],[Close Price]]-Table2[[#This Row],[20D EMA]])/Table2[[#This Row],[20D EMA]]</f>
        <v>4.2968212992805531E-2</v>
      </c>
      <c r="T338" s="1">
        <f>(Table2[[#This Row],[Close Price]]-Table2[[#This Row],[50D EMA]])/Table2[[#This Row],[50D EMA]]</f>
        <v>7.9115488832841141E-2</v>
      </c>
      <c r="U338" s="1">
        <f>(Table2[[#This Row],[Close Price]]-Table2[[#This Row],[200D EMA]])/Table2[[#This Row],[200D EMA]]</f>
        <v>0.20543526692931813</v>
      </c>
      <c r="V338">
        <v>0.57725852046675297</v>
      </c>
      <c r="W338">
        <v>2652.2</v>
      </c>
      <c r="X338">
        <v>2730</v>
      </c>
      <c r="Y338">
        <v>2652.2</v>
      </c>
      <c r="Z338">
        <v>2752.1</v>
      </c>
      <c r="AA338">
        <v>2645.05</v>
      </c>
      <c r="AB338">
        <v>2752.1</v>
      </c>
      <c r="AC338" s="1">
        <f>(Table2[[#This Row],[Close Price]]/Table2[[#This Row],[Day Low]])-1</f>
        <v>2.9786592263026934E-2</v>
      </c>
      <c r="AD338" s="1">
        <f>(Table2[[#This Row],[Day High]]/Table2[[#This Row],[Close Price]])-1</f>
        <v>-4.393673110719698E-4</v>
      </c>
      <c r="AE338" s="1">
        <f>(Table2[[#This Row],[Close Price]]/Table2[[#This Row],[Current Week Low]])-1</f>
        <v>2.9786592263026934E-2</v>
      </c>
      <c r="AF338" s="1">
        <f>(Table2[[#This Row],[Current Week High]]/Table2[[#This Row],[Close Price]])-1</f>
        <v>7.6523140011717228E-3</v>
      </c>
      <c r="AG338" s="1">
        <f>(Table2[[#This Row],[Close Price]]/Table2[[#This Row],[Current Month Low]])-1</f>
        <v>3.2570272773671416E-2</v>
      </c>
      <c r="AH338" s="1">
        <f>(Table2[[#This Row],[Current Month High]]/Table2[[#This Row],[Close Price]])-1</f>
        <v>7.6523140011717228E-3</v>
      </c>
      <c r="AI338">
        <v>3.8005272407732802</v>
      </c>
      <c r="AJ338">
        <v>57.599538372763902</v>
      </c>
      <c r="AK338" t="str">
        <f>IF(AND(Table2[[#This Row],[20D EMA]]&gt;Table2[[#This Row],[50D EMA]],Table2[[#This Row],[50D EMA]]&gt;Table2[[#This Row],[200D EMA]]),"Uptrend","Downtrend/NoTrend")</f>
        <v>Uptrend</v>
      </c>
      <c r="AL338">
        <v>0.15</v>
      </c>
      <c r="AM338" t="s">
        <v>3180</v>
      </c>
      <c r="AN338">
        <v>2.5299999999999998</v>
      </c>
      <c r="AO338" t="s">
        <v>3180</v>
      </c>
      <c r="AQ338">
        <f>(Table2[[#This Row],[Sharpe Ratio]]-AVERAGE(Table2[Sharpe Ratio]))/_xlfn.STDEV.P(Table2[Sharpe Ratio])</f>
        <v>-0.73432109200939777</v>
      </c>
      <c r="AR3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3.0201315648785316</v>
      </c>
      <c r="AS338">
        <f>_xlfn.RANK.AVG(Table2[[#This Row],[1Y Return vs Nifty Z-Score]],Table2[1Y Return vs Nifty Z-Score])</f>
        <v>243</v>
      </c>
      <c r="AT338">
        <f>_xlfn.RANK.AVG(Table2[[#This Row],[6M Return vs Nifty Z-Score]],Table2[6M Return vs Nifty Z-Score])</f>
        <v>244</v>
      </c>
      <c r="AU338">
        <f>_xlfn.RANK.AVG(Table2[[#This Row],[Sharpe Ratio Z-Score]],Table2[Sharpe Ratio Z-Score])</f>
        <v>537.5</v>
      </c>
      <c r="AV338">
        <f>(Table2[[#This Row],[Rank 1Y]]+Table2[[#This Row],[Rank 6M]]+Table2[[#This Row],[Rank Sharpe]])/3</f>
        <v>341.5</v>
      </c>
    </row>
    <row r="339" spans="1:48" x14ac:dyDescent="0.3">
      <c r="A339" t="s">
        <v>751</v>
      </c>
      <c r="B339" t="s">
        <v>752</v>
      </c>
      <c r="C339" t="s">
        <v>3138</v>
      </c>
      <c r="D339" t="s">
        <v>51</v>
      </c>
      <c r="E339">
        <v>22157.578152900001</v>
      </c>
      <c r="F339">
        <v>1127.25</v>
      </c>
      <c r="G339">
        <v>28.391285613623399</v>
      </c>
      <c r="H339">
        <f>(Table2[[#This Row],[1Y Return vs Nifty]]-AVERAGE(Table2[1Y Return vs Nifty]))/_xlfn.STDEV.P(Table2[1Y Return vs Nifty])</f>
        <v>0.14668607515519991</v>
      </c>
      <c r="I339">
        <v>-7.7082839032231103</v>
      </c>
      <c r="J339">
        <f>(Table2[[#This Row],[1M Return vs Nifty]]-AVERAGE(Table2[1M Return vs Nifty]))/_xlfn.STDEV.P(Table2[1M Return vs Nifty])</f>
        <v>-0.73962239122197138</v>
      </c>
      <c r="K339">
        <v>2.34196138285325</v>
      </c>
      <c r="L339">
        <f>(Table2[[#This Row],[6M Return vs Nifty]]-AVERAGE(Table2[6M Return vs Nifty]))/_xlfn.STDEV.P(Table2[6M Return vs Nifty])</f>
        <v>-0.1227045962594855</v>
      </c>
      <c r="M339">
        <v>6.35445213746529</v>
      </c>
      <c r="N339">
        <f>(Table2[[#This Row],[1W Return vs Nifty]]-AVERAGE(Table2[1W Return vs Nifty]))/_xlfn.STDEV.P(Table2[1W Return vs Nifty])</f>
        <v>0.72327126075811554</v>
      </c>
      <c r="O339">
        <v>1126.3</v>
      </c>
      <c r="P339">
        <v>1133.75468613816</v>
      </c>
      <c r="Q339">
        <v>1027.8981441958899</v>
      </c>
      <c r="R339">
        <v>54.337285150579802</v>
      </c>
      <c r="S339" s="1">
        <f>(Table2[[#This Row],[Close Price]]-Table2[[#This Row],[20D EMA]])/Table2[[#This Row],[20D EMA]]</f>
        <v>8.4346976826781982E-4</v>
      </c>
      <c r="T339" s="1">
        <f>(Table2[[#This Row],[Close Price]]-Table2[[#This Row],[50D EMA]])/Table2[[#This Row],[50D EMA]]</f>
        <v>-5.7372959227330626E-3</v>
      </c>
      <c r="U339" s="1">
        <f>(Table2[[#This Row],[Close Price]]-Table2[[#This Row],[200D EMA]])/Table2[[#This Row],[200D EMA]]</f>
        <v>9.6655350887739577E-2</v>
      </c>
      <c r="V339">
        <v>0.32206604502317299</v>
      </c>
      <c r="W339">
        <v>1111.1500000000001</v>
      </c>
      <c r="X339">
        <v>1137.3499999999999</v>
      </c>
      <c r="Y339">
        <v>1111.1500000000001</v>
      </c>
      <c r="Z339">
        <v>1148.25</v>
      </c>
      <c r="AA339">
        <v>1108.3</v>
      </c>
      <c r="AB339">
        <v>1156</v>
      </c>
      <c r="AC339" s="1">
        <f>(Table2[[#This Row],[Close Price]]/Table2[[#This Row],[Day Low]])-1</f>
        <v>1.4489492867749476E-2</v>
      </c>
      <c r="AD339" s="1">
        <f>(Table2[[#This Row],[Day High]]/Table2[[#This Row],[Close Price]])-1</f>
        <v>8.9598580616543355E-3</v>
      </c>
      <c r="AE339" s="1">
        <f>(Table2[[#This Row],[Close Price]]/Table2[[#This Row],[Current Week Low]])-1</f>
        <v>1.4489492867749476E-2</v>
      </c>
      <c r="AF339" s="1">
        <f>(Table2[[#This Row],[Current Week High]]/Table2[[#This Row],[Close Price]])-1</f>
        <v>1.8629407850964785E-2</v>
      </c>
      <c r="AG339" s="1">
        <f>(Table2[[#This Row],[Close Price]]/Table2[[#This Row],[Current Month Low]])-1</f>
        <v>1.709825859424341E-2</v>
      </c>
      <c r="AH339" s="1">
        <f>(Table2[[#This Row],[Current Month High]]/Table2[[#This Row],[Close Price]])-1</f>
        <v>2.5504546462630229E-2</v>
      </c>
      <c r="AI339">
        <v>15.6708804612996</v>
      </c>
      <c r="AJ339">
        <v>58.711721224920801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0.03</v>
      </c>
      <c r="AM339" t="s">
        <v>3180</v>
      </c>
      <c r="AN339">
        <v>-2.84</v>
      </c>
      <c r="AO339" t="s">
        <v>3179</v>
      </c>
      <c r="AP339">
        <v>3.2664047407155998E-2</v>
      </c>
      <c r="AQ339">
        <f>(Table2[[#This Row],[Sharpe Ratio]]-AVERAGE(Table2[Sharpe Ratio]))/_xlfn.STDEV.P(Table2[Sharpe Ratio])</f>
        <v>-0.34341305364421376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249</v>
      </c>
      <c r="AT339">
        <f>_xlfn.RANK.AVG(Table2[[#This Row],[6M Return vs Nifty Z-Score]],Table2[6M Return vs Nifty Z-Score])</f>
        <v>358</v>
      </c>
      <c r="AU339">
        <f>_xlfn.RANK.AVG(Table2[[#This Row],[Sharpe Ratio Z-Score]],Table2[Sharpe Ratio Z-Score])</f>
        <v>430</v>
      </c>
      <c r="AV339">
        <f>(Table2[[#This Row],[Rank 1Y]]+Table2[[#This Row],[Rank 6M]]+Table2[[#This Row],[Rank Sharpe]])/3</f>
        <v>345.66666666666669</v>
      </c>
    </row>
    <row r="340" spans="1:48" x14ac:dyDescent="0.3">
      <c r="A340" t="s">
        <v>35</v>
      </c>
      <c r="B340" t="s">
        <v>36</v>
      </c>
      <c r="C340" t="s">
        <v>3136</v>
      </c>
      <c r="D340" t="s">
        <v>37</v>
      </c>
      <c r="E340">
        <v>600715.42621482001</v>
      </c>
      <c r="F340">
        <v>480.2</v>
      </c>
      <c r="G340">
        <v>-15.608212193199799</v>
      </c>
      <c r="H340">
        <f>(Table2[[#This Row],[1Y Return vs Nifty]]-AVERAGE(Table2[1Y Return vs Nifty]))/_xlfn.STDEV.P(Table2[1Y Return vs Nifty])</f>
        <v>-0.64503214308792101</v>
      </c>
      <c r="I340">
        <v>-1.65580493492046</v>
      </c>
      <c r="J340">
        <f>(Table2[[#This Row],[1M Return vs Nifty]]-AVERAGE(Table2[1M Return vs Nifty]))/_xlfn.STDEV.P(Table2[1M Return vs Nifty])</f>
        <v>-6.8994355930575721E-2</v>
      </c>
      <c r="K340">
        <v>2.7239868856594098</v>
      </c>
      <c r="L340">
        <f>(Table2[[#This Row],[6M Return vs Nifty]]-AVERAGE(Table2[6M Return vs Nifty]))/_xlfn.STDEV.P(Table2[6M Return vs Nifty])</f>
        <v>-0.10964508664252864</v>
      </c>
      <c r="M340">
        <v>0.97443171023591602</v>
      </c>
      <c r="N340">
        <f>(Table2[[#This Row],[1W Return vs Nifty]]-AVERAGE(Table2[1W Return vs Nifty]))/_xlfn.STDEV.P(Table2[1W Return vs Nifty])</f>
        <v>-0.5217517681082291</v>
      </c>
      <c r="O340">
        <v>489.43</v>
      </c>
      <c r="P340">
        <v>492.98528315471498</v>
      </c>
      <c r="Q340">
        <v>467.30726152590199</v>
      </c>
      <c r="R340">
        <v>37.0402269998497</v>
      </c>
      <c r="S340" s="1">
        <f>(Table2[[#This Row],[Close Price]]-Table2[[#This Row],[20D EMA]])/Table2[[#This Row],[20D EMA]]</f>
        <v>-1.8858672333122242E-2</v>
      </c>
      <c r="T340" s="1">
        <f>(Table2[[#This Row],[Close Price]]-Table2[[#This Row],[50D EMA]])/Table2[[#This Row],[50D EMA]]</f>
        <v>-2.5934411414676138E-2</v>
      </c>
      <c r="U340" s="1">
        <f>(Table2[[#This Row],[Close Price]]-Table2[[#This Row],[200D EMA]])/Table2[[#This Row],[200D EMA]]</f>
        <v>2.7589424636799434E-2</v>
      </c>
      <c r="V340">
        <v>0.88216469286361499</v>
      </c>
      <c r="W340">
        <v>476.95</v>
      </c>
      <c r="X340">
        <v>485.05</v>
      </c>
      <c r="Y340">
        <v>476.95</v>
      </c>
      <c r="Z340">
        <v>493.45</v>
      </c>
      <c r="AA340">
        <v>476.95</v>
      </c>
      <c r="AB340">
        <v>493.45</v>
      </c>
      <c r="AC340" s="1">
        <f>(Table2[[#This Row],[Close Price]]/Table2[[#This Row],[Day Low]])-1</f>
        <v>6.814131460320727E-3</v>
      </c>
      <c r="AD340" s="1">
        <f>(Table2[[#This Row],[Day High]]/Table2[[#This Row],[Close Price]])-1</f>
        <v>1.0099958350687332E-2</v>
      </c>
      <c r="AE340" s="1">
        <f>(Table2[[#This Row],[Close Price]]/Table2[[#This Row],[Current Week Low]])-1</f>
        <v>6.814131460320727E-3</v>
      </c>
      <c r="AF340" s="1">
        <f>(Table2[[#This Row],[Current Week High]]/Table2[[#This Row],[Close Price]])-1</f>
        <v>2.7592669720949647E-2</v>
      </c>
      <c r="AG340" s="1">
        <f>(Table2[[#This Row],[Close Price]]/Table2[[#This Row],[Current Month Low]])-1</f>
        <v>6.814131460320727E-3</v>
      </c>
      <c r="AH340" s="1">
        <f>(Table2[[#This Row],[Current Month High]]/Table2[[#This Row],[Close Price]])-1</f>
        <v>2.7592669720949647E-2</v>
      </c>
      <c r="AI340">
        <v>10.0583090379008</v>
      </c>
      <c r="AJ340">
        <v>20.245398773006102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0.02</v>
      </c>
      <c r="AM340" t="s">
        <v>3180</v>
      </c>
      <c r="AN340">
        <v>-1.34</v>
      </c>
      <c r="AO340" t="s">
        <v>3179</v>
      </c>
      <c r="AP340">
        <v>0.126472842742507</v>
      </c>
      <c r="AQ340">
        <f>(Table2[[#This Row],[Sharpe Ratio]]-AVERAGE(Table2[Sharpe Ratio]))/_xlfn.STDEV.P(Table2[Sharpe Ratio])</f>
        <v>0.77924672298559039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543</v>
      </c>
      <c r="AT340">
        <f>_xlfn.RANK.AVG(Table2[[#This Row],[6M Return vs Nifty Z-Score]],Table2[6M Return vs Nifty Z-Score])</f>
        <v>350</v>
      </c>
      <c r="AU340">
        <f>_xlfn.RANK.AVG(Table2[[#This Row],[Sharpe Ratio Z-Score]],Table2[Sharpe Ratio Z-Score])</f>
        <v>149</v>
      </c>
      <c r="AV340">
        <f>(Table2[[#This Row],[Rank 1Y]]+Table2[[#This Row],[Rank 6M]]+Table2[[#This Row],[Rank Sharpe]])/3</f>
        <v>347.33333333333331</v>
      </c>
    </row>
    <row r="341" spans="1:48" x14ac:dyDescent="0.3">
      <c r="A341" t="s">
        <v>100</v>
      </c>
      <c r="B341" t="s">
        <v>101</v>
      </c>
      <c r="C341" t="s">
        <v>3132</v>
      </c>
      <c r="D341" t="s">
        <v>102</v>
      </c>
      <c r="E341">
        <v>268017.05494122999</v>
      </c>
      <c r="F341">
        <v>434.9</v>
      </c>
      <c r="G341">
        <v>11.477190526997299</v>
      </c>
      <c r="H341">
        <f>(Table2[[#This Row],[1Y Return vs Nifty]]-AVERAGE(Table2[1Y Return vs Nifty]))/_xlfn.STDEV.P(Table2[1Y Return vs Nifty])</f>
        <v>-0.15766279000620451</v>
      </c>
      <c r="I341">
        <v>-8.03015092049678</v>
      </c>
      <c r="J341">
        <f>(Table2[[#This Row],[1M Return vs Nifty]]-AVERAGE(Table2[1M Return vs Nifty]))/_xlfn.STDEV.P(Table2[1M Return vs Nifty])</f>
        <v>-0.77528596751026313</v>
      </c>
      <c r="K341">
        <v>-13.3099758656285</v>
      </c>
      <c r="L341">
        <f>(Table2[[#This Row],[6M Return vs Nifty]]-AVERAGE(Table2[6M Return vs Nifty]))/_xlfn.STDEV.P(Table2[6M Return vs Nifty])</f>
        <v>-0.6577647519796882</v>
      </c>
      <c r="M341">
        <v>0.86740023805553301</v>
      </c>
      <c r="N341">
        <f>(Table2[[#This Row],[1W Return vs Nifty]]-AVERAGE(Table2[1W Return vs Nifty]))/_xlfn.STDEV.P(Table2[1W Return vs Nifty])</f>
        <v>-0.54652056768445478</v>
      </c>
      <c r="O341">
        <v>465.85</v>
      </c>
      <c r="P341">
        <v>482.39497611939998</v>
      </c>
      <c r="Q341">
        <v>456.91832484749699</v>
      </c>
      <c r="R341">
        <v>24.140049833685801</v>
      </c>
      <c r="S341" s="1">
        <f>(Table2[[#This Row],[Close Price]]-Table2[[#This Row],[20D EMA]])/Table2[[#This Row],[20D EMA]]</f>
        <v>-6.643769453686818E-2</v>
      </c>
      <c r="T341" s="1">
        <f>(Table2[[#This Row],[Close Price]]-Table2[[#This Row],[50D EMA]])/Table2[[#This Row],[50D EMA]]</f>
        <v>-9.8456614331829798E-2</v>
      </c>
      <c r="U341" s="1">
        <f>(Table2[[#This Row],[Close Price]]-Table2[[#This Row],[200D EMA]])/Table2[[#This Row],[200D EMA]]</f>
        <v>-4.8188754204257278E-2</v>
      </c>
      <c r="V341">
        <v>1.1007887317590599</v>
      </c>
      <c r="W341">
        <v>427</v>
      </c>
      <c r="X341">
        <v>436.25</v>
      </c>
      <c r="Y341">
        <v>427</v>
      </c>
      <c r="Z341">
        <v>458.15</v>
      </c>
      <c r="AA341">
        <v>427</v>
      </c>
      <c r="AB341">
        <v>459.55</v>
      </c>
      <c r="AC341" s="1">
        <f>(Table2[[#This Row],[Close Price]]/Table2[[#This Row],[Day Low]])-1</f>
        <v>1.8501170960187219E-2</v>
      </c>
      <c r="AD341" s="1">
        <f>(Table2[[#This Row],[Day High]]/Table2[[#This Row],[Close Price]])-1</f>
        <v>3.1041618762934764E-3</v>
      </c>
      <c r="AE341" s="1">
        <f>(Table2[[#This Row],[Close Price]]/Table2[[#This Row],[Current Week Low]])-1</f>
        <v>1.8501170960187219E-2</v>
      </c>
      <c r="AF341" s="1">
        <f>(Table2[[#This Row],[Current Week High]]/Table2[[#This Row],[Close Price]])-1</f>
        <v>5.3460565647275304E-2</v>
      </c>
      <c r="AG341" s="1">
        <f>(Table2[[#This Row],[Close Price]]/Table2[[#This Row],[Current Month Low]])-1</f>
        <v>1.8501170960187219E-2</v>
      </c>
      <c r="AH341" s="1">
        <f>(Table2[[#This Row],[Current Month High]]/Table2[[#This Row],[Close Price]])-1</f>
        <v>5.6679696481950037E-2</v>
      </c>
      <c r="AI341">
        <v>24.9827546562428</v>
      </c>
      <c r="AJ341">
        <v>38.9456869009584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-0.2</v>
      </c>
      <c r="AM341" t="s">
        <v>3179</v>
      </c>
      <c r="AN341">
        <v>-11.64</v>
      </c>
      <c r="AO341" t="s">
        <v>3179</v>
      </c>
      <c r="AP341">
        <v>0.127623866857801</v>
      </c>
      <c r="AQ341">
        <f>(Table2[[#This Row],[Sharpe Ratio]]-AVERAGE(Table2[Sharpe Ratio]))/_xlfn.STDEV.P(Table2[Sharpe Ratio])</f>
        <v>0.79302164112148632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342</v>
      </c>
      <c r="AT341">
        <f>_xlfn.RANK.AVG(Table2[[#This Row],[6M Return vs Nifty Z-Score]],Table2[6M Return vs Nifty Z-Score])</f>
        <v>553</v>
      </c>
      <c r="AU341">
        <f>_xlfn.RANK.AVG(Table2[[#This Row],[Sharpe Ratio Z-Score]],Table2[Sharpe Ratio Z-Score])</f>
        <v>147</v>
      </c>
      <c r="AV341">
        <f>(Table2[[#This Row],[Rank 1Y]]+Table2[[#This Row],[Rank 6M]]+Table2[[#This Row],[Rank Sharpe]])/3</f>
        <v>347.33333333333331</v>
      </c>
    </row>
    <row r="342" spans="1:48" x14ac:dyDescent="0.3">
      <c r="A342" t="s">
        <v>793</v>
      </c>
      <c r="B342" t="s">
        <v>794</v>
      </c>
      <c r="C342" t="s">
        <v>3137</v>
      </c>
      <c r="D342" t="s">
        <v>46</v>
      </c>
      <c r="E342">
        <v>19953.040787649999</v>
      </c>
      <c r="F342">
        <v>212.15</v>
      </c>
      <c r="G342">
        <v>19.348205115283299</v>
      </c>
      <c r="H342">
        <f>(Table2[[#This Row],[1Y Return vs Nifty]]-AVERAGE(Table2[1Y Return vs Nifty]))/_xlfn.STDEV.P(Table2[1Y Return vs Nifty])</f>
        <v>-1.6033317938979268E-2</v>
      </c>
      <c r="I342">
        <v>-1.09117724075216</v>
      </c>
      <c r="J342">
        <f>(Table2[[#This Row],[1M Return vs Nifty]]-AVERAGE(Table2[1M Return vs Nifty]))/_xlfn.STDEV.P(Table2[1M Return vs Nifty])</f>
        <v>-6.4323605573993062E-3</v>
      </c>
      <c r="K342">
        <v>-21.437842436815298</v>
      </c>
      <c r="L342">
        <f>(Table2[[#This Row],[6M Return vs Nifty]]-AVERAGE(Table2[6M Return vs Nifty]))/_xlfn.STDEV.P(Table2[6M Return vs Nifty])</f>
        <v>-0.93561518571268076</v>
      </c>
      <c r="M342">
        <v>5.1940773632102504</v>
      </c>
      <c r="N342">
        <f>(Table2[[#This Row],[1W Return vs Nifty]]-AVERAGE(Table2[1W Return vs Nifty]))/_xlfn.STDEV.P(Table2[1W Return vs Nifty])</f>
        <v>0.45474192418697079</v>
      </c>
      <c r="O342">
        <v>213.91</v>
      </c>
      <c r="P342">
        <v>227.48489527350199</v>
      </c>
      <c r="Q342">
        <v>229.52824505491199</v>
      </c>
      <c r="R342">
        <v>50.2459591957697</v>
      </c>
      <c r="S342" s="1">
        <f>(Table2[[#This Row],[Close Price]]-Table2[[#This Row],[20D EMA]])/Table2[[#This Row],[20D EMA]]</f>
        <v>-8.2277593380393199E-3</v>
      </c>
      <c r="T342" s="1">
        <f>(Table2[[#This Row],[Close Price]]-Table2[[#This Row],[50D EMA]])/Table2[[#This Row],[50D EMA]]</f>
        <v>-6.741060875740805E-2</v>
      </c>
      <c r="U342" s="1">
        <f>(Table2[[#This Row],[Close Price]]-Table2[[#This Row],[200D EMA]])/Table2[[#This Row],[200D EMA]]</f>
        <v>-7.571288252892118E-2</v>
      </c>
      <c r="V342">
        <v>0.98897536677314801</v>
      </c>
      <c r="W342">
        <v>206.05</v>
      </c>
      <c r="X342">
        <v>212.74</v>
      </c>
      <c r="Y342">
        <v>206.05</v>
      </c>
      <c r="Z342">
        <v>220.87</v>
      </c>
      <c r="AA342">
        <v>206.05</v>
      </c>
      <c r="AB342">
        <v>221</v>
      </c>
      <c r="AC342" s="1">
        <f>(Table2[[#This Row],[Close Price]]/Table2[[#This Row],[Day Low]])-1</f>
        <v>2.9604464935695241E-2</v>
      </c>
      <c r="AD342" s="1">
        <f>(Table2[[#This Row],[Day High]]/Table2[[#This Row],[Close Price]])-1</f>
        <v>2.7810511430592655E-3</v>
      </c>
      <c r="AE342" s="1">
        <f>(Table2[[#This Row],[Close Price]]/Table2[[#This Row],[Current Week Low]])-1</f>
        <v>2.9604464935695241E-2</v>
      </c>
      <c r="AF342" s="1">
        <f>(Table2[[#This Row],[Current Week High]]/Table2[[#This Row],[Close Price]])-1</f>
        <v>4.1102993165213375E-2</v>
      </c>
      <c r="AG342" s="1">
        <f>(Table2[[#This Row],[Close Price]]/Table2[[#This Row],[Current Month Low]])-1</f>
        <v>2.9604464935695241E-2</v>
      </c>
      <c r="AH342" s="1">
        <f>(Table2[[#This Row],[Current Month High]]/Table2[[#This Row],[Close Price]])-1</f>
        <v>4.1715767145887206E-2</v>
      </c>
      <c r="AI342">
        <v>65.731793542304899</v>
      </c>
      <c r="AJ342">
        <v>47.839721254355403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-0.17</v>
      </c>
      <c r="AM342" t="s">
        <v>3179</v>
      </c>
      <c r="AN342">
        <v>-4.32</v>
      </c>
      <c r="AO342" t="s">
        <v>3179</v>
      </c>
      <c r="AP342">
        <v>0.15028782155102399</v>
      </c>
      <c r="AQ342">
        <f>(Table2[[#This Row],[Sharpe Ratio]]-AVERAGE(Table2[Sharpe Ratio]))/_xlfn.STDEV.P(Table2[Sharpe Ratio])</f>
        <v>1.0642532481630642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301</v>
      </c>
      <c r="AT342">
        <f>_xlfn.RANK.AVG(Table2[[#This Row],[6M Return vs Nifty Z-Score]],Table2[6M Return vs Nifty Z-Score])</f>
        <v>639</v>
      </c>
      <c r="AU342">
        <f>_xlfn.RANK.AVG(Table2[[#This Row],[Sharpe Ratio Z-Score]],Table2[Sharpe Ratio Z-Score])</f>
        <v>104</v>
      </c>
      <c r="AV342">
        <f>(Table2[[#This Row],[Rank 1Y]]+Table2[[#This Row],[Rank 6M]]+Table2[[#This Row],[Rank Sharpe]])/3</f>
        <v>348</v>
      </c>
    </row>
    <row r="343" spans="1:48" x14ac:dyDescent="0.3">
      <c r="A343" t="s">
        <v>624</v>
      </c>
      <c r="B343" t="s">
        <v>625</v>
      </c>
      <c r="C343" t="s">
        <v>3148</v>
      </c>
      <c r="D343" t="s">
        <v>405</v>
      </c>
      <c r="E343">
        <v>30401.302843859899</v>
      </c>
      <c r="F343">
        <v>6764.55</v>
      </c>
      <c r="G343">
        <v>3.11279174664622</v>
      </c>
      <c r="H343">
        <f>(Table2[[#This Row],[1Y Return vs Nifty]]-AVERAGE(Table2[1Y Return vs Nifty]))/_xlfn.STDEV.P(Table2[1Y Return vs Nifty])</f>
        <v>-0.30817011916093751</v>
      </c>
      <c r="I343">
        <v>3.3515800453922302</v>
      </c>
      <c r="J343">
        <f>(Table2[[#This Row],[1M Return vs Nifty]]-AVERAGE(Table2[1M Return vs Nifty]))/_xlfn.STDEV.P(Table2[1M Return vs Nifty])</f>
        <v>0.48583495762530149</v>
      </c>
      <c r="K343">
        <v>16.787429133243698</v>
      </c>
      <c r="L343">
        <f>(Table2[[#This Row],[6M Return vs Nifty]]-AVERAGE(Table2[6M Return vs Nifty]))/_xlfn.STDEV.P(Table2[6M Return vs Nifty])</f>
        <v>0.37111250134770152</v>
      </c>
      <c r="M343">
        <v>4.7943464774636499</v>
      </c>
      <c r="N343">
        <f>(Table2[[#This Row],[1W Return vs Nifty]]-AVERAGE(Table2[1W Return vs Nifty]))/_xlfn.STDEV.P(Table2[1W Return vs Nifty])</f>
        <v>0.36223778506050403</v>
      </c>
      <c r="O343">
        <v>6556.1</v>
      </c>
      <c r="P343">
        <v>6499.5031097396404</v>
      </c>
      <c r="Q343">
        <v>6077.1418025600196</v>
      </c>
      <c r="R343">
        <v>67.276389682366101</v>
      </c>
      <c r="S343" s="1">
        <f>(Table2[[#This Row],[Close Price]]-Table2[[#This Row],[20D EMA]])/Table2[[#This Row],[20D EMA]]</f>
        <v>3.179481704061863E-2</v>
      </c>
      <c r="T343" s="1">
        <f>(Table2[[#This Row],[Close Price]]-Table2[[#This Row],[50D EMA]])/Table2[[#This Row],[50D EMA]]</f>
        <v>4.0779562035008723E-2</v>
      </c>
      <c r="U343" s="1">
        <f>(Table2[[#This Row],[Close Price]]-Table2[[#This Row],[200D EMA]])/Table2[[#This Row],[200D EMA]]</f>
        <v>0.11311373335906152</v>
      </c>
      <c r="V343">
        <v>0.620079016397311</v>
      </c>
      <c r="W343">
        <v>6700</v>
      </c>
      <c r="X343">
        <v>6819.15</v>
      </c>
      <c r="Y343">
        <v>6548.6</v>
      </c>
      <c r="Z343">
        <v>6819.15</v>
      </c>
      <c r="AA343">
        <v>6548.6</v>
      </c>
      <c r="AB343">
        <v>6819.15</v>
      </c>
      <c r="AC343" s="1">
        <f>(Table2[[#This Row],[Close Price]]/Table2[[#This Row],[Day Low]])-1</f>
        <v>9.6343283582089878E-3</v>
      </c>
      <c r="AD343" s="1">
        <f>(Table2[[#This Row],[Day High]]/Table2[[#This Row],[Close Price]])-1</f>
        <v>8.0714903430383345E-3</v>
      </c>
      <c r="AE343" s="1">
        <f>(Table2[[#This Row],[Close Price]]/Table2[[#This Row],[Current Week Low]])-1</f>
        <v>3.2976514064074758E-2</v>
      </c>
      <c r="AF343" s="1">
        <f>(Table2[[#This Row],[Current Week High]]/Table2[[#This Row],[Close Price]])-1</f>
        <v>8.0714903430383345E-3</v>
      </c>
      <c r="AG343" s="1">
        <f>(Table2[[#This Row],[Close Price]]/Table2[[#This Row],[Current Month Low]])-1</f>
        <v>3.2976514064074758E-2</v>
      </c>
      <c r="AH343" s="1">
        <f>(Table2[[#This Row],[Current Month High]]/Table2[[#This Row],[Close Price]])-1</f>
        <v>8.0714903430383345E-3</v>
      </c>
      <c r="AI343">
        <v>6.3906690023726602</v>
      </c>
      <c r="AJ343">
        <v>38.018240430914801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0.14000000000000001</v>
      </c>
      <c r="AM343" t="s">
        <v>3180</v>
      </c>
      <c r="AN343">
        <v>2.87</v>
      </c>
      <c r="AO343" t="s">
        <v>3180</v>
      </c>
      <c r="AP343">
        <v>3.1081327617241999E-2</v>
      </c>
      <c r="AQ343">
        <f>(Table2[[#This Row],[Sharpe Ratio]]-AVERAGE(Table2[Sharpe Ratio]))/_xlfn.STDEV.P(Table2[Sharpe Ratio])</f>
        <v>-0.36235430365665083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0.54866082121591864</v>
      </c>
      <c r="AS343">
        <f>_xlfn.RANK.AVG(Table2[[#This Row],[1Y Return vs Nifty Z-Score]],Table2[1Y Return vs Nifty Z-Score])</f>
        <v>417</v>
      </c>
      <c r="AT343">
        <f>_xlfn.RANK.AVG(Table2[[#This Row],[6M Return vs Nifty Z-Score]],Table2[6M Return vs Nifty Z-Score])</f>
        <v>193</v>
      </c>
      <c r="AU343">
        <f>_xlfn.RANK.AVG(Table2[[#This Row],[Sharpe Ratio Z-Score]],Table2[Sharpe Ratio Z-Score])</f>
        <v>435</v>
      </c>
      <c r="AV343">
        <f>(Table2[[#This Row],[Rank 1Y]]+Table2[[#This Row],[Rank 6M]]+Table2[[#This Row],[Rank Sharpe]])/3</f>
        <v>348.33333333333331</v>
      </c>
    </row>
    <row r="344" spans="1:48" x14ac:dyDescent="0.3">
      <c r="A344" t="s">
        <v>192</v>
      </c>
      <c r="B344" t="s">
        <v>193</v>
      </c>
      <c r="C344" t="s">
        <v>3134</v>
      </c>
      <c r="D344" t="s">
        <v>32</v>
      </c>
      <c r="E344">
        <v>133369.43059641001</v>
      </c>
      <c r="F344">
        <v>257.89999999999998</v>
      </c>
      <c r="G344">
        <v>5.9404477360627599</v>
      </c>
      <c r="H344">
        <f>(Table2[[#This Row],[1Y Return vs Nifty]]-AVERAGE(Table2[1Y Return vs Nifty]))/_xlfn.STDEV.P(Table2[1Y Return vs Nifty])</f>
        <v>-0.25728983930923915</v>
      </c>
      <c r="I344">
        <v>3.5209786501955</v>
      </c>
      <c r="J344">
        <f>(Table2[[#This Row],[1M Return vs Nifty]]-AVERAGE(Table2[1M Return vs Nifty]))/_xlfn.STDEV.P(Table2[1M Return vs Nifty])</f>
        <v>0.50460469711804012</v>
      </c>
      <c r="K344">
        <v>-10.665938886812601</v>
      </c>
      <c r="L344">
        <f>(Table2[[#This Row],[6M Return vs Nifty]]-AVERAGE(Table2[6M Return vs Nifty]))/_xlfn.STDEV.P(Table2[6M Return vs Nifty])</f>
        <v>-0.56737857069388986</v>
      </c>
      <c r="M344">
        <v>2.6858676281660001</v>
      </c>
      <c r="N344">
        <f>(Table2[[#This Row],[1W Return vs Nifty]]-AVERAGE(Table2[1W Return vs Nifty]))/_xlfn.STDEV.P(Table2[1W Return vs Nifty])</f>
        <v>-0.12569804320642927</v>
      </c>
      <c r="O344">
        <v>248.19</v>
      </c>
      <c r="P344">
        <v>247.20596165313</v>
      </c>
      <c r="Q344">
        <v>245.96904040446799</v>
      </c>
      <c r="R344">
        <v>66.579190481879394</v>
      </c>
      <c r="S344" s="1">
        <f>(Table2[[#This Row],[Close Price]]-Table2[[#This Row],[20D EMA]])/Table2[[#This Row],[20D EMA]]</f>
        <v>3.9123252346992141E-2</v>
      </c>
      <c r="T344" s="1">
        <f>(Table2[[#This Row],[Close Price]]-Table2[[#This Row],[50D EMA]])/Table2[[#This Row],[50D EMA]]</f>
        <v>4.3259629643865309E-2</v>
      </c>
      <c r="U344" s="1">
        <f>(Table2[[#This Row],[Close Price]]-Table2[[#This Row],[200D EMA]])/Table2[[#This Row],[200D EMA]]</f>
        <v>4.8505940324493228E-2</v>
      </c>
      <c r="V344">
        <v>1.03270028218498</v>
      </c>
      <c r="W344">
        <v>251.45</v>
      </c>
      <c r="X344">
        <v>260</v>
      </c>
      <c r="Y344">
        <v>247.55</v>
      </c>
      <c r="Z344">
        <v>260</v>
      </c>
      <c r="AA344">
        <v>247.55</v>
      </c>
      <c r="AB344">
        <v>260</v>
      </c>
      <c r="AC344" s="1">
        <f>(Table2[[#This Row],[Close Price]]/Table2[[#This Row],[Day Low]])-1</f>
        <v>2.5651222907138616E-2</v>
      </c>
      <c r="AD344" s="1">
        <f>(Table2[[#This Row],[Day High]]/Table2[[#This Row],[Close Price]])-1</f>
        <v>8.1426909654906954E-3</v>
      </c>
      <c r="AE344" s="1">
        <f>(Table2[[#This Row],[Close Price]]/Table2[[#This Row],[Current Week Low]])-1</f>
        <v>4.1809735406988402E-2</v>
      </c>
      <c r="AF344" s="1">
        <f>(Table2[[#This Row],[Current Week High]]/Table2[[#This Row],[Close Price]])-1</f>
        <v>8.1426909654906954E-3</v>
      </c>
      <c r="AG344" s="1">
        <f>(Table2[[#This Row],[Close Price]]/Table2[[#This Row],[Current Month Low]])-1</f>
        <v>4.1809735406988402E-2</v>
      </c>
      <c r="AH344" s="1">
        <f>(Table2[[#This Row],[Current Month High]]/Table2[[#This Row],[Close Price]])-1</f>
        <v>8.1426909654906954E-3</v>
      </c>
      <c r="AI344">
        <v>16.207832493214401</v>
      </c>
      <c r="AJ344">
        <v>35.274062418043499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0.01</v>
      </c>
      <c r="AM344" t="s">
        <v>3180</v>
      </c>
      <c r="AN344">
        <v>4</v>
      </c>
      <c r="AO344" t="s">
        <v>3180</v>
      </c>
      <c r="AP344">
        <v>0.12996803091036299</v>
      </c>
      <c r="AQ344">
        <f>(Table2[[#This Row],[Sharpe Ratio]]-AVERAGE(Table2[Sharpe Ratio]))/_xlfn.STDEV.P(Table2[Sharpe Ratio])</f>
        <v>0.82107549984789863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0.3753137437563806</v>
      </c>
      <c r="AS344">
        <f>_xlfn.RANK.AVG(Table2[[#This Row],[1Y Return vs Nifty Z-Score]],Table2[1Y Return vs Nifty Z-Score])</f>
        <v>387</v>
      </c>
      <c r="AT344">
        <f>_xlfn.RANK.AVG(Table2[[#This Row],[6M Return vs Nifty Z-Score]],Table2[6M Return vs Nifty Z-Score])</f>
        <v>520</v>
      </c>
      <c r="AU344">
        <f>_xlfn.RANK.AVG(Table2[[#This Row],[Sharpe Ratio Z-Score]],Table2[Sharpe Ratio Z-Score])</f>
        <v>143</v>
      </c>
      <c r="AV344">
        <f>(Table2[[#This Row],[Rank 1Y]]+Table2[[#This Row],[Rank 6M]]+Table2[[#This Row],[Rank Sharpe]])/3</f>
        <v>350</v>
      </c>
    </row>
    <row r="345" spans="1:48" x14ac:dyDescent="0.3">
      <c r="A345" t="s">
        <v>868</v>
      </c>
      <c r="B345" t="s">
        <v>869</v>
      </c>
      <c r="C345" t="s">
        <v>3147</v>
      </c>
      <c r="D345" t="s">
        <v>141</v>
      </c>
      <c r="E345">
        <v>17938.3172027</v>
      </c>
      <c r="F345">
        <v>1591.3</v>
      </c>
      <c r="G345">
        <v>82.012239631546706</v>
      </c>
      <c r="H345">
        <f>(Table2[[#This Row],[1Y Return vs Nifty]]-AVERAGE(Table2[1Y Return vs Nifty]))/_xlfn.STDEV.P(Table2[1Y Return vs Nifty])</f>
        <v>1.1115308641105692</v>
      </c>
      <c r="I345">
        <v>-8.4134879000415399</v>
      </c>
      <c r="J345">
        <f>(Table2[[#This Row],[1M Return vs Nifty]]-AVERAGE(Table2[1M Return vs Nifty]))/_xlfn.STDEV.P(Table2[1M Return vs Nifty])</f>
        <v>-0.81776055136143755</v>
      </c>
      <c r="K345">
        <v>-23.513809389411399</v>
      </c>
      <c r="L345">
        <f>(Table2[[#This Row],[6M Return vs Nifty]]-AVERAGE(Table2[6M Return vs Nifty]))/_xlfn.STDEV.P(Table2[6M Return vs Nifty])</f>
        <v>-1.0065819410281487</v>
      </c>
      <c r="M345">
        <v>1.9740418227171499</v>
      </c>
      <c r="N345">
        <f>(Table2[[#This Row],[1W Return vs Nifty]]-AVERAGE(Table2[1W Return vs Nifty]))/_xlfn.STDEV.P(Table2[1W Return vs Nifty])</f>
        <v>-0.29042595313028663</v>
      </c>
      <c r="O345">
        <v>1654.01</v>
      </c>
      <c r="P345">
        <v>1724.63736760232</v>
      </c>
      <c r="Q345">
        <v>1606.82855014234</v>
      </c>
      <c r="R345">
        <v>40.723602286979101</v>
      </c>
      <c r="S345" s="1">
        <f>(Table2[[#This Row],[Close Price]]-Table2[[#This Row],[20D EMA]])/Table2[[#This Row],[20D EMA]]</f>
        <v>-3.7913918295536322E-2</v>
      </c>
      <c r="T345" s="1">
        <f>(Table2[[#This Row],[Close Price]]-Table2[[#This Row],[50D EMA]])/Table2[[#This Row],[50D EMA]]</f>
        <v>-7.7313277624091209E-2</v>
      </c>
      <c r="U345" s="1">
        <f>(Table2[[#This Row],[Close Price]]-Table2[[#This Row],[200D EMA]])/Table2[[#This Row],[200D EMA]]</f>
        <v>-9.6640989736984824E-3</v>
      </c>
      <c r="V345">
        <v>0.94808185350117802</v>
      </c>
      <c r="W345">
        <v>1543.65</v>
      </c>
      <c r="X345">
        <v>1603.55</v>
      </c>
      <c r="Y345">
        <v>1543.05</v>
      </c>
      <c r="Z345">
        <v>1603.55</v>
      </c>
      <c r="AA345">
        <v>1543.05</v>
      </c>
      <c r="AB345">
        <v>1611.85</v>
      </c>
      <c r="AC345" s="1">
        <f>(Table2[[#This Row],[Close Price]]/Table2[[#This Row],[Day Low]])-1</f>
        <v>3.0868396333365578E-2</v>
      </c>
      <c r="AD345" s="1">
        <f>(Table2[[#This Row],[Day High]]/Table2[[#This Row],[Close Price]])-1</f>
        <v>7.6981084647771425E-3</v>
      </c>
      <c r="AE345" s="1">
        <f>(Table2[[#This Row],[Close Price]]/Table2[[#This Row],[Current Week Low]])-1</f>
        <v>3.1269239493211476E-2</v>
      </c>
      <c r="AF345" s="1">
        <f>(Table2[[#This Row],[Current Week High]]/Table2[[#This Row],[Close Price]])-1</f>
        <v>7.6981084647771425E-3</v>
      </c>
      <c r="AG345" s="1">
        <f>(Table2[[#This Row],[Close Price]]/Table2[[#This Row],[Current Month Low]])-1</f>
        <v>3.1269239493211476E-2</v>
      </c>
      <c r="AH345" s="1">
        <f>(Table2[[#This Row],[Current Month High]]/Table2[[#This Row],[Close Price]])-1</f>
        <v>1.2913969710299789E-2</v>
      </c>
      <c r="AI345">
        <v>35.788563656884101</v>
      </c>
      <c r="AJ345">
        <v>119.081363830928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-0.01</v>
      </c>
      <c r="AM345" t="s">
        <v>3179</v>
      </c>
      <c r="AN345">
        <v>-8.5399999999999991</v>
      </c>
      <c r="AO345" t="s">
        <v>3179</v>
      </c>
      <c r="AP345">
        <v>6.9891847305977001E-2</v>
      </c>
      <c r="AQ345">
        <f>(Table2[[#This Row],[Sharpe Ratio]]-AVERAGE(Table2[Sharpe Ratio]))/_xlfn.STDEV.P(Table2[Sharpe Ratio])</f>
        <v>0.10211183951129699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83</v>
      </c>
      <c r="AT345">
        <f>_xlfn.RANK.AVG(Table2[[#This Row],[6M Return vs Nifty Z-Score]],Table2[6M Return vs Nifty Z-Score])</f>
        <v>655</v>
      </c>
      <c r="AU345">
        <f>_xlfn.RANK.AVG(Table2[[#This Row],[Sharpe Ratio Z-Score]],Table2[Sharpe Ratio Z-Score])</f>
        <v>313</v>
      </c>
      <c r="AV345">
        <f>(Table2[[#This Row],[Rank 1Y]]+Table2[[#This Row],[Rank 6M]]+Table2[[#This Row],[Rank Sharpe]])/3</f>
        <v>350.33333333333331</v>
      </c>
    </row>
    <row r="346" spans="1:48" x14ac:dyDescent="0.3">
      <c r="A346" t="s">
        <v>1317</v>
      </c>
      <c r="B346" t="s">
        <v>1318</v>
      </c>
      <c r="C346" t="s">
        <v>3138</v>
      </c>
      <c r="D346" t="s">
        <v>51</v>
      </c>
      <c r="E346">
        <v>8734.8514758750007</v>
      </c>
      <c r="F346">
        <v>503.55</v>
      </c>
      <c r="G346">
        <v>5.73679081317092</v>
      </c>
      <c r="H346">
        <f>(Table2[[#This Row],[1Y Return vs Nifty]]-AVERAGE(Table2[1Y Return vs Nifty]))/_xlfn.STDEV.P(Table2[1Y Return vs Nifty])</f>
        <v>-0.26095440150112398</v>
      </c>
      <c r="I346">
        <v>-0.73976017517964399</v>
      </c>
      <c r="J346">
        <f>(Table2[[#This Row],[1M Return vs Nifty]]-AVERAGE(Table2[1M Return vs Nifty]))/_xlfn.STDEV.P(Table2[1M Return vs Nifty])</f>
        <v>3.2505426337357146E-2</v>
      </c>
      <c r="K346">
        <v>24.417714886260601</v>
      </c>
      <c r="L346">
        <f>(Table2[[#This Row],[6M Return vs Nifty]]-AVERAGE(Table2[6M Return vs Nifty]))/_xlfn.STDEV.P(Table2[6M Return vs Nifty])</f>
        <v>0.63195317674683715</v>
      </c>
      <c r="M346">
        <v>-0.92407741748002603</v>
      </c>
      <c r="N346">
        <f>(Table2[[#This Row],[1W Return vs Nifty]]-AVERAGE(Table2[1W Return vs Nifty]))/_xlfn.STDEV.P(Table2[1W Return vs Nifty])</f>
        <v>-0.96109723463400687</v>
      </c>
      <c r="O346">
        <v>491.35</v>
      </c>
      <c r="P346">
        <v>490.519047431285</v>
      </c>
      <c r="Q346">
        <v>432.80142212185802</v>
      </c>
      <c r="R346">
        <v>59.361225853714103</v>
      </c>
      <c r="S346" s="1">
        <f>(Table2[[#This Row],[Close Price]]-Table2[[#This Row],[20D EMA]])/Table2[[#This Row],[20D EMA]]</f>
        <v>2.4829551236389514E-2</v>
      </c>
      <c r="T346" s="1">
        <f>(Table2[[#This Row],[Close Price]]-Table2[[#This Row],[50D EMA]])/Table2[[#This Row],[50D EMA]]</f>
        <v>2.6565640288495559E-2</v>
      </c>
      <c r="U346" s="1">
        <f>(Table2[[#This Row],[Close Price]]-Table2[[#This Row],[200D EMA]])/Table2[[#This Row],[200D EMA]]</f>
        <v>0.1634666021458272</v>
      </c>
      <c r="V346">
        <v>0.44096690165658797</v>
      </c>
      <c r="W346">
        <v>472</v>
      </c>
      <c r="X346">
        <v>508</v>
      </c>
      <c r="Y346">
        <v>468.5</v>
      </c>
      <c r="Z346">
        <v>508</v>
      </c>
      <c r="AA346">
        <v>468.5</v>
      </c>
      <c r="AB346">
        <v>508</v>
      </c>
      <c r="AC346" s="1">
        <f>(Table2[[#This Row],[Close Price]]/Table2[[#This Row],[Day Low]])-1</f>
        <v>6.6843220338983045E-2</v>
      </c>
      <c r="AD346" s="1">
        <f>(Table2[[#This Row],[Day High]]/Table2[[#This Row],[Close Price]])-1</f>
        <v>8.8372554860489672E-3</v>
      </c>
      <c r="AE346" s="1">
        <f>(Table2[[#This Row],[Close Price]]/Table2[[#This Row],[Current Week Low]])-1</f>
        <v>7.4813233724653205E-2</v>
      </c>
      <c r="AF346" s="1">
        <f>(Table2[[#This Row],[Current Week High]]/Table2[[#This Row],[Close Price]])-1</f>
        <v>8.8372554860489672E-3</v>
      </c>
      <c r="AG346" s="1">
        <f>(Table2[[#This Row],[Close Price]]/Table2[[#This Row],[Current Month Low]])-1</f>
        <v>7.4813233724653205E-2</v>
      </c>
      <c r="AH346" s="1">
        <f>(Table2[[#This Row],[Current Month High]]/Table2[[#This Row],[Close Price]])-1</f>
        <v>8.8372554860489672E-3</v>
      </c>
      <c r="AI346">
        <v>9.8897825439380398</v>
      </c>
      <c r="AJ346">
        <v>57.605633802816897</v>
      </c>
      <c r="AK346" t="str">
        <f>IF(AND(Table2[[#This Row],[20D EMA]]&gt;Table2[[#This Row],[50D EMA]],Table2[[#This Row],[50D EMA]]&gt;Table2[[#This Row],[200D EMA]]),"Uptrend","Downtrend/NoTrend")</f>
        <v>Uptrend</v>
      </c>
      <c r="AL346">
        <v>0.05</v>
      </c>
      <c r="AM346" t="s">
        <v>3180</v>
      </c>
      <c r="AN346">
        <v>-2.54</v>
      </c>
      <c r="AO346" t="s">
        <v>3179</v>
      </c>
      <c r="AQ346">
        <f>(Table2[[#This Row],[Sharpe Ratio]]-AVERAGE(Table2[Sharpe Ratio]))/_xlfn.STDEV.P(Table2[Sharpe Ratio])</f>
        <v>-0.73432109200939777</v>
      </c>
      <c r="AR3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-1.2919141250603343</v>
      </c>
      <c r="AS346">
        <f>_xlfn.RANK.AVG(Table2[[#This Row],[1Y Return vs Nifty Z-Score]],Table2[1Y Return vs Nifty Z-Score])</f>
        <v>388</v>
      </c>
      <c r="AT346">
        <f>_xlfn.RANK.AVG(Table2[[#This Row],[6M Return vs Nifty Z-Score]],Table2[6M Return vs Nifty Z-Score])</f>
        <v>127</v>
      </c>
      <c r="AU346">
        <f>_xlfn.RANK.AVG(Table2[[#This Row],[Sharpe Ratio Z-Score]],Table2[Sharpe Ratio Z-Score])</f>
        <v>537.5</v>
      </c>
      <c r="AV346">
        <f>(Table2[[#This Row],[Rank 1Y]]+Table2[[#This Row],[Rank 6M]]+Table2[[#This Row],[Rank Sharpe]])/3</f>
        <v>350.83333333333331</v>
      </c>
    </row>
    <row r="347" spans="1:48" x14ac:dyDescent="0.3">
      <c r="A347" t="s">
        <v>1274</v>
      </c>
      <c r="B347" t="s">
        <v>1275</v>
      </c>
      <c r="C347" t="s">
        <v>3136</v>
      </c>
      <c r="D347" t="s">
        <v>987</v>
      </c>
      <c r="E347">
        <v>9131.3287351199997</v>
      </c>
      <c r="F347">
        <v>417.15</v>
      </c>
      <c r="G347">
        <v>-11.9037088411865</v>
      </c>
      <c r="H347">
        <f>(Table2[[#This Row],[1Y Return vs Nifty]]-AVERAGE(Table2[1Y Return vs Nifty]))/_xlfn.STDEV.P(Table2[1Y Return vs Nifty])</f>
        <v>-0.57837404607489529</v>
      </c>
      <c r="I347">
        <v>-9.5941610082403308</v>
      </c>
      <c r="J347">
        <f>(Table2[[#This Row],[1M Return vs Nifty]]-AVERAGE(Table2[1M Return vs Nifty]))/_xlfn.STDEV.P(Table2[1M Return vs Nifty])</f>
        <v>-0.94858173901354259</v>
      </c>
      <c r="K347">
        <v>12.0543402874337</v>
      </c>
      <c r="L347">
        <f>(Table2[[#This Row],[6M Return vs Nifty]]-AVERAGE(Table2[6M Return vs Nifty]))/_xlfn.STDEV.P(Table2[6M Return vs Nifty])</f>
        <v>0.20931225805051443</v>
      </c>
      <c r="M347">
        <v>2.5474448288198599</v>
      </c>
      <c r="N347">
        <f>(Table2[[#This Row],[1W Return vs Nifty]]-AVERAGE(Table2[1W Return vs Nifty]))/_xlfn.STDEV.P(Table2[1W Return vs Nifty])</f>
        <v>-0.15773129944349562</v>
      </c>
      <c r="O347">
        <v>420.21</v>
      </c>
      <c r="P347">
        <v>431.23072027146799</v>
      </c>
      <c r="Q347">
        <v>396.241872175678</v>
      </c>
      <c r="R347">
        <v>51.972170123371797</v>
      </c>
      <c r="S347" s="1">
        <f>(Table2[[#This Row],[Close Price]]-Table2[[#This Row],[20D EMA]])/Table2[[#This Row],[20D EMA]]</f>
        <v>-7.2820732490897462E-3</v>
      </c>
      <c r="T347" s="1">
        <f>(Table2[[#This Row],[Close Price]]-Table2[[#This Row],[50D EMA]])/Table2[[#This Row],[50D EMA]]</f>
        <v>-3.2652405335603006E-2</v>
      </c>
      <c r="U347" s="1">
        <f>(Table2[[#This Row],[Close Price]]-Table2[[#This Row],[200D EMA]])/Table2[[#This Row],[200D EMA]]</f>
        <v>5.2766073685044934E-2</v>
      </c>
      <c r="V347">
        <v>0.27047850775246202</v>
      </c>
      <c r="W347">
        <v>400.6</v>
      </c>
      <c r="X347">
        <v>419</v>
      </c>
      <c r="Y347">
        <v>399</v>
      </c>
      <c r="Z347">
        <v>419</v>
      </c>
      <c r="AA347">
        <v>399</v>
      </c>
      <c r="AB347">
        <v>423</v>
      </c>
      <c r="AC347" s="1">
        <f>(Table2[[#This Row],[Close Price]]/Table2[[#This Row],[Day Low]])-1</f>
        <v>4.1313030454318334E-2</v>
      </c>
      <c r="AD347" s="1">
        <f>(Table2[[#This Row],[Day High]]/Table2[[#This Row],[Close Price]])-1</f>
        <v>4.4348555675417511E-3</v>
      </c>
      <c r="AE347" s="1">
        <f>(Table2[[#This Row],[Close Price]]/Table2[[#This Row],[Current Week Low]])-1</f>
        <v>4.5488721804511245E-2</v>
      </c>
      <c r="AF347" s="1">
        <f>(Table2[[#This Row],[Current Week High]]/Table2[[#This Row],[Close Price]])-1</f>
        <v>4.4348555675417511E-3</v>
      </c>
      <c r="AG347" s="1">
        <f>(Table2[[#This Row],[Close Price]]/Table2[[#This Row],[Current Month Low]])-1</f>
        <v>4.5488721804511245E-2</v>
      </c>
      <c r="AH347" s="1">
        <f>(Table2[[#This Row],[Current Month High]]/Table2[[#This Row],[Close Price]])-1</f>
        <v>1.4023732470334505E-2</v>
      </c>
      <c r="AI347">
        <v>24.1759558911662</v>
      </c>
      <c r="AJ347">
        <v>55.943925233644798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-0.05</v>
      </c>
      <c r="AM347" t="s">
        <v>3179</v>
      </c>
      <c r="AN347">
        <v>-1.1299999999999999</v>
      </c>
      <c r="AO347" t="s">
        <v>3179</v>
      </c>
      <c r="AP347">
        <v>7.4901477778029996E-2</v>
      </c>
      <c r="AQ347">
        <f>(Table2[[#This Row],[Sharpe Ratio]]-AVERAGE(Table2[Sharpe Ratio]))/_xlfn.STDEV.P(Table2[Sharpe Ratio])</f>
        <v>0.16206475337878251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514</v>
      </c>
      <c r="AT347">
        <f>_xlfn.RANK.AVG(Table2[[#This Row],[6M Return vs Nifty Z-Score]],Table2[6M Return vs Nifty Z-Score])</f>
        <v>238</v>
      </c>
      <c r="AU347">
        <f>_xlfn.RANK.AVG(Table2[[#This Row],[Sharpe Ratio Z-Score]],Table2[Sharpe Ratio Z-Score])</f>
        <v>303</v>
      </c>
      <c r="AV347">
        <f>(Table2[[#This Row],[Rank 1Y]]+Table2[[#This Row],[Rank 6M]]+Table2[[#This Row],[Rank Sharpe]])/3</f>
        <v>351.66666666666669</v>
      </c>
    </row>
    <row r="348" spans="1:48" x14ac:dyDescent="0.3">
      <c r="A348" t="s">
        <v>932</v>
      </c>
      <c r="B348" t="s">
        <v>933</v>
      </c>
      <c r="C348" t="s">
        <v>3133</v>
      </c>
      <c r="D348" t="s">
        <v>21</v>
      </c>
      <c r="E348">
        <v>15996.619752614901</v>
      </c>
      <c r="F348">
        <v>705.15</v>
      </c>
      <c r="G348">
        <v>14.0837760634949</v>
      </c>
      <c r="H348">
        <f>(Table2[[#This Row],[1Y Return vs Nifty]]-AVERAGE(Table2[1Y Return vs Nifty]))/_xlfn.STDEV.P(Table2[1Y Return vs Nifty])</f>
        <v>-0.11076040794460412</v>
      </c>
      <c r="I348">
        <v>7.4138555715041203</v>
      </c>
      <c r="J348">
        <f>(Table2[[#This Row],[1M Return vs Nifty]]-AVERAGE(Table2[1M Return vs Nifty]))/_xlfn.STDEV.P(Table2[1M Return vs Nifty])</f>
        <v>0.93594405658392699</v>
      </c>
      <c r="K348">
        <v>4.3138753733434898</v>
      </c>
      <c r="L348">
        <f>(Table2[[#This Row],[6M Return vs Nifty]]-AVERAGE(Table2[6M Return vs Nifty]))/_xlfn.STDEV.P(Table2[6M Return vs Nifty])</f>
        <v>-5.5294882684196363E-2</v>
      </c>
      <c r="M348">
        <v>4.7540156696366402</v>
      </c>
      <c r="N348">
        <f>(Table2[[#This Row],[1W Return vs Nifty]]-AVERAGE(Table2[1W Return vs Nifty]))/_xlfn.STDEV.P(Table2[1W Return vs Nifty])</f>
        <v>0.35290458917461609</v>
      </c>
      <c r="O348">
        <v>698.37</v>
      </c>
      <c r="P348">
        <v>711.34189233243706</v>
      </c>
      <c r="Q348">
        <v>664.45369167675403</v>
      </c>
      <c r="R348">
        <v>56.387273891124003</v>
      </c>
      <c r="S348" s="1">
        <f>(Table2[[#This Row],[Close Price]]-Table2[[#This Row],[20D EMA]])/Table2[[#This Row],[20D EMA]]</f>
        <v>9.7083208041582152E-3</v>
      </c>
      <c r="T348" s="1">
        <f>(Table2[[#This Row],[Close Price]]-Table2[[#This Row],[50D EMA]])/Table2[[#This Row],[50D EMA]]</f>
        <v>-8.7045236603939136E-3</v>
      </c>
      <c r="U348" s="1">
        <f>(Table2[[#This Row],[Close Price]]-Table2[[#This Row],[200D EMA]])/Table2[[#This Row],[200D EMA]]</f>
        <v>6.1247772166858602E-2</v>
      </c>
      <c r="V348">
        <v>0.95136144355686503</v>
      </c>
      <c r="W348">
        <v>691.6</v>
      </c>
      <c r="X348">
        <v>712.05</v>
      </c>
      <c r="Y348">
        <v>691.6</v>
      </c>
      <c r="Z348">
        <v>729.75</v>
      </c>
      <c r="AA348">
        <v>691.6</v>
      </c>
      <c r="AB348">
        <v>729.75</v>
      </c>
      <c r="AC348" s="1">
        <f>(Table2[[#This Row],[Close Price]]/Table2[[#This Row],[Day Low]])-1</f>
        <v>1.9592249855407751E-2</v>
      </c>
      <c r="AD348" s="1">
        <f>(Table2[[#This Row],[Day High]]/Table2[[#This Row],[Close Price]])-1</f>
        <v>9.7851520952987325E-3</v>
      </c>
      <c r="AE348" s="1">
        <f>(Table2[[#This Row],[Close Price]]/Table2[[#This Row],[Current Week Low]])-1</f>
        <v>1.9592249855407751E-2</v>
      </c>
      <c r="AF348" s="1">
        <f>(Table2[[#This Row],[Current Week High]]/Table2[[#This Row],[Close Price]])-1</f>
        <v>3.4886194426717809E-2</v>
      </c>
      <c r="AG348" s="1">
        <f>(Table2[[#This Row],[Close Price]]/Table2[[#This Row],[Current Month Low]])-1</f>
        <v>1.9592249855407751E-2</v>
      </c>
      <c r="AH348" s="1">
        <f>(Table2[[#This Row],[Current Month High]]/Table2[[#This Row],[Close Price]])-1</f>
        <v>3.4886194426717809E-2</v>
      </c>
      <c r="AI348">
        <v>19.052683826136199</v>
      </c>
      <c r="AJ348">
        <v>46.906249999999901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-0.08</v>
      </c>
      <c r="AM348" t="s">
        <v>3179</v>
      </c>
      <c r="AN348">
        <v>1.97</v>
      </c>
      <c r="AO348" t="s">
        <v>3180</v>
      </c>
      <c r="AP348">
        <v>4.148481501384E-2</v>
      </c>
      <c r="AQ348">
        <f>(Table2[[#This Row],[Sharpe Ratio]]-AVERAGE(Table2[Sharpe Ratio]))/_xlfn.STDEV.P(Table2[Sharpe Ratio])</f>
        <v>-0.23785023348835657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326</v>
      </c>
      <c r="AT348">
        <f>_xlfn.RANK.AVG(Table2[[#This Row],[6M Return vs Nifty Z-Score]],Table2[6M Return vs Nifty Z-Score])</f>
        <v>330</v>
      </c>
      <c r="AU348">
        <f>_xlfn.RANK.AVG(Table2[[#This Row],[Sharpe Ratio Z-Score]],Table2[Sharpe Ratio Z-Score])</f>
        <v>405</v>
      </c>
      <c r="AV348">
        <f>(Table2[[#This Row],[Rank 1Y]]+Table2[[#This Row],[Rank 6M]]+Table2[[#This Row],[Rank Sharpe]])/3</f>
        <v>353.66666666666669</v>
      </c>
    </row>
    <row r="349" spans="1:48" x14ac:dyDescent="0.3">
      <c r="A349" t="s">
        <v>174</v>
      </c>
      <c r="B349" t="s">
        <v>175</v>
      </c>
      <c r="C349" t="s">
        <v>3141</v>
      </c>
      <c r="D349" t="s">
        <v>176</v>
      </c>
      <c r="E349">
        <v>149175.471202905</v>
      </c>
      <c r="F349">
        <v>697.55</v>
      </c>
      <c r="G349">
        <v>18.8246629990823</v>
      </c>
      <c r="H349">
        <f>(Table2[[#This Row],[1Y Return vs Nifty]]-AVERAGE(Table2[1Y Return vs Nifty]))/_xlfn.STDEV.P(Table2[1Y Return vs Nifty])</f>
        <v>-2.5453830719232195E-2</v>
      </c>
      <c r="I349">
        <v>-7.0515453034122499</v>
      </c>
      <c r="J349">
        <f>(Table2[[#This Row],[1M Return vs Nifty]]-AVERAGE(Table2[1M Return vs Nifty]))/_xlfn.STDEV.P(Table2[1M Return vs Nifty])</f>
        <v>-0.66685430409639279</v>
      </c>
      <c r="K349">
        <v>1.46663456137974</v>
      </c>
      <c r="L349">
        <f>(Table2[[#This Row],[6M Return vs Nifty]]-AVERAGE(Table2[6M Return vs Nifty]))/_xlfn.STDEV.P(Table2[6M Return vs Nifty])</f>
        <v>-0.15262756988047396</v>
      </c>
      <c r="M349">
        <v>-1.0688102001020601</v>
      </c>
      <c r="N349">
        <f>(Table2[[#This Row],[1W Return vs Nifty]]-AVERAGE(Table2[1W Return vs Nifty]))/_xlfn.STDEV.P(Table2[1W Return vs Nifty])</f>
        <v>-0.99459072222084433</v>
      </c>
      <c r="O349">
        <v>704.13</v>
      </c>
      <c r="P349">
        <v>701.88366841776497</v>
      </c>
      <c r="Q349">
        <v>644.39883704658303</v>
      </c>
      <c r="R349">
        <v>48.398740123542197</v>
      </c>
      <c r="S349" s="1">
        <f>(Table2[[#This Row],[Close Price]]-Table2[[#This Row],[20D EMA]])/Table2[[#This Row],[20D EMA]]</f>
        <v>-9.3448652947609682E-3</v>
      </c>
      <c r="T349" s="1">
        <f>(Table2[[#This Row],[Close Price]]-Table2[[#This Row],[50D EMA]])/Table2[[#This Row],[50D EMA]]</f>
        <v>-6.1743400121194846E-3</v>
      </c>
      <c r="U349" s="1">
        <f>(Table2[[#This Row],[Close Price]]-Table2[[#This Row],[200D EMA]])/Table2[[#This Row],[200D EMA]]</f>
        <v>8.2481779757735157E-2</v>
      </c>
      <c r="V349">
        <v>0.84710646490000396</v>
      </c>
      <c r="W349">
        <v>674.8</v>
      </c>
      <c r="X349">
        <v>701.45</v>
      </c>
      <c r="Y349">
        <v>661.6</v>
      </c>
      <c r="Z349">
        <v>701.45</v>
      </c>
      <c r="AA349">
        <v>661.6</v>
      </c>
      <c r="AB349">
        <v>701.45</v>
      </c>
      <c r="AC349" s="1">
        <f>(Table2[[#This Row],[Close Price]]/Table2[[#This Row],[Day Low]])-1</f>
        <v>3.3713692946058194E-2</v>
      </c>
      <c r="AD349" s="1">
        <f>(Table2[[#This Row],[Day High]]/Table2[[#This Row],[Close Price]])-1</f>
        <v>5.590997061142744E-3</v>
      </c>
      <c r="AE349" s="1">
        <f>(Table2[[#This Row],[Close Price]]/Table2[[#This Row],[Current Week Low]])-1</f>
        <v>5.4337968561063876E-2</v>
      </c>
      <c r="AF349" s="1">
        <f>(Table2[[#This Row],[Current Week High]]/Table2[[#This Row],[Close Price]])-1</f>
        <v>5.590997061142744E-3</v>
      </c>
      <c r="AG349" s="1">
        <f>(Table2[[#This Row],[Close Price]]/Table2[[#This Row],[Current Month Low]])-1</f>
        <v>5.4337968561063876E-2</v>
      </c>
      <c r="AH349" s="1">
        <f>(Table2[[#This Row],[Current Month High]]/Table2[[#This Row],[Close Price]])-1</f>
        <v>5.590997061142744E-3</v>
      </c>
      <c r="AI349">
        <v>10.766253315174501</v>
      </c>
      <c r="AJ349">
        <v>45.885182474118899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0.02</v>
      </c>
      <c r="AM349" t="s">
        <v>3180</v>
      </c>
      <c r="AN349">
        <v>-7.43</v>
      </c>
      <c r="AO349" t="s">
        <v>3179</v>
      </c>
      <c r="AP349">
        <v>4.3666444769398002E-2</v>
      </c>
      <c r="AQ349">
        <f>(Table2[[#This Row],[Sharpe Ratio]]-AVERAGE(Table2[Sharpe Ratio]))/_xlfn.STDEV.P(Table2[Sharpe Ratio])</f>
        <v>-0.21174150919115081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-2.0512679361080943</v>
      </c>
      <c r="AS349">
        <f>_xlfn.RANK.AVG(Table2[[#This Row],[1Y Return vs Nifty Z-Score]],Table2[1Y Return vs Nifty Z-Score])</f>
        <v>304</v>
      </c>
      <c r="AT349">
        <f>_xlfn.RANK.AVG(Table2[[#This Row],[6M Return vs Nifty Z-Score]],Table2[6M Return vs Nifty Z-Score])</f>
        <v>366</v>
      </c>
      <c r="AU349">
        <f>_xlfn.RANK.AVG(Table2[[#This Row],[Sharpe Ratio Z-Score]],Table2[Sharpe Ratio Z-Score])</f>
        <v>393</v>
      </c>
      <c r="AV349">
        <f>(Table2[[#This Row],[Rank 1Y]]+Table2[[#This Row],[Rank 6M]]+Table2[[#This Row],[Rank Sharpe]])/3</f>
        <v>354.33333333333331</v>
      </c>
    </row>
    <row r="350" spans="1:48" x14ac:dyDescent="0.3">
      <c r="A350" t="s">
        <v>826</v>
      </c>
      <c r="B350" t="s">
        <v>827</v>
      </c>
      <c r="C350" t="s">
        <v>3138</v>
      </c>
      <c r="D350" t="s">
        <v>51</v>
      </c>
      <c r="E350">
        <v>18944.425301340001</v>
      </c>
      <c r="F350">
        <v>1810.85</v>
      </c>
      <c r="G350">
        <v>33.033820465021101</v>
      </c>
      <c r="H350">
        <f>(Table2[[#This Row],[1Y Return vs Nifty]]-AVERAGE(Table2[1Y Return vs Nifty]))/_xlfn.STDEV.P(Table2[1Y Return vs Nifty])</f>
        <v>0.23022292452601686</v>
      </c>
      <c r="I350">
        <v>-2.35323795117381</v>
      </c>
      <c r="J350">
        <f>(Table2[[#This Row],[1M Return vs Nifty]]-AVERAGE(Table2[1M Return vs Nifty]))/_xlfn.STDEV.P(Table2[1M Return vs Nifty])</f>
        <v>-0.14627147426288484</v>
      </c>
      <c r="K350">
        <v>6.98573968363283</v>
      </c>
      <c r="L350">
        <f>(Table2[[#This Row],[6M Return vs Nifty]]-AVERAGE(Table2[6M Return vs Nifty]))/_xlfn.STDEV.P(Table2[6M Return vs Nifty])</f>
        <v>3.6042573582780381E-2</v>
      </c>
      <c r="M350">
        <v>0.39316932117098502</v>
      </c>
      <c r="N350">
        <f>(Table2[[#This Row],[1W Return vs Nifty]]-AVERAGE(Table2[1W Return vs Nifty]))/_xlfn.STDEV.P(Table2[1W Return vs Nifty])</f>
        <v>-0.65626520908644392</v>
      </c>
      <c r="O350">
        <v>1875.14</v>
      </c>
      <c r="P350">
        <v>1876.52773064952</v>
      </c>
      <c r="Q350">
        <v>1641.7848171032499</v>
      </c>
      <c r="R350">
        <v>37.939992350405198</v>
      </c>
      <c r="S350" s="1">
        <f>(Table2[[#This Row],[Close Price]]-Table2[[#This Row],[20D EMA]])/Table2[[#This Row],[20D EMA]]</f>
        <v>-3.4285440020478571E-2</v>
      </c>
      <c r="T350" s="1">
        <f>(Table2[[#This Row],[Close Price]]-Table2[[#This Row],[50D EMA]])/Table2[[#This Row],[50D EMA]]</f>
        <v>-3.4999605695561521E-2</v>
      </c>
      <c r="U350" s="1">
        <f>(Table2[[#This Row],[Close Price]]-Table2[[#This Row],[200D EMA]])/Table2[[#This Row],[200D EMA]]</f>
        <v>0.10297645655844659</v>
      </c>
      <c r="V350">
        <v>0.29117066449519702</v>
      </c>
      <c r="W350">
        <v>1802.15</v>
      </c>
      <c r="X350">
        <v>1830</v>
      </c>
      <c r="Y350">
        <v>1795</v>
      </c>
      <c r="Z350">
        <v>1875.3</v>
      </c>
      <c r="AA350">
        <v>1795</v>
      </c>
      <c r="AB350">
        <v>1875.3</v>
      </c>
      <c r="AC350" s="1">
        <f>(Table2[[#This Row],[Close Price]]/Table2[[#This Row],[Day Low]])-1</f>
        <v>4.8275670726631859E-3</v>
      </c>
      <c r="AD350" s="1">
        <f>(Table2[[#This Row],[Day High]]/Table2[[#This Row],[Close Price]])-1</f>
        <v>1.0575144269265868E-2</v>
      </c>
      <c r="AE350" s="1">
        <f>(Table2[[#This Row],[Close Price]]/Table2[[#This Row],[Current Week Low]])-1</f>
        <v>8.8300835654595566E-3</v>
      </c>
      <c r="AF350" s="1">
        <f>(Table2[[#This Row],[Current Week High]]/Table2[[#This Row],[Close Price]])-1</f>
        <v>3.5591020791341021E-2</v>
      </c>
      <c r="AG350" s="1">
        <f>(Table2[[#This Row],[Close Price]]/Table2[[#This Row],[Current Month Low]])-1</f>
        <v>8.8300835654595566E-3</v>
      </c>
      <c r="AH350" s="1">
        <f>(Table2[[#This Row],[Current Month High]]/Table2[[#This Row],[Close Price]])-1</f>
        <v>3.5591020791341021E-2</v>
      </c>
      <c r="AI350">
        <v>47.113234116575001</v>
      </c>
      <c r="AJ350">
        <v>59.820837562331697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0.08</v>
      </c>
      <c r="AM350" t="s">
        <v>3180</v>
      </c>
      <c r="AN350">
        <v>-10.27</v>
      </c>
      <c r="AO350" t="s">
        <v>3179</v>
      </c>
      <c r="AQ350">
        <f>(Table2[[#This Row],[Sharpe Ratio]]-AVERAGE(Table2[Sharpe Ratio]))/_xlfn.STDEV.P(Table2[Sharpe Ratio])</f>
        <v>-0.73432109200939777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230</v>
      </c>
      <c r="AT350">
        <f>_xlfn.RANK.AVG(Table2[[#This Row],[6M Return vs Nifty Z-Score]],Table2[6M Return vs Nifty Z-Score])</f>
        <v>296</v>
      </c>
      <c r="AU350">
        <f>_xlfn.RANK.AVG(Table2[[#This Row],[Sharpe Ratio Z-Score]],Table2[Sharpe Ratio Z-Score])</f>
        <v>537.5</v>
      </c>
      <c r="AV350">
        <f>(Table2[[#This Row],[Rank 1Y]]+Table2[[#This Row],[Rank 6M]]+Table2[[#This Row],[Rank Sharpe]])/3</f>
        <v>354.5</v>
      </c>
    </row>
    <row r="351" spans="1:48" x14ac:dyDescent="0.3">
      <c r="A351" t="s">
        <v>168</v>
      </c>
      <c r="B351" t="s">
        <v>169</v>
      </c>
      <c r="C351" t="s">
        <v>3143</v>
      </c>
      <c r="D351" t="s">
        <v>170</v>
      </c>
      <c r="E351">
        <v>152224.08348376499</v>
      </c>
      <c r="F351">
        <v>3963.1</v>
      </c>
      <c r="G351">
        <v>28.940667792399999</v>
      </c>
      <c r="H351">
        <f>(Table2[[#This Row],[1Y Return vs Nifty]]-AVERAGE(Table2[1Y Return vs Nifty]))/_xlfn.STDEV.P(Table2[1Y Return vs Nifty])</f>
        <v>0.15657154888549515</v>
      </c>
      <c r="I351">
        <v>-11.184841358760901</v>
      </c>
      <c r="J351">
        <f>(Table2[[#This Row],[1M Return vs Nifty]]-AVERAGE(Table2[1M Return vs Nifty]))/_xlfn.STDEV.P(Table2[1M Return vs Nifty])</f>
        <v>-1.1248326345280788</v>
      </c>
      <c r="K351">
        <v>-8.6094318070427907</v>
      </c>
      <c r="L351">
        <f>(Table2[[#This Row],[6M Return vs Nifty]]-AVERAGE(Table2[6M Return vs Nifty]))/_xlfn.STDEV.P(Table2[6M Return vs Nifty])</f>
        <v>-0.49707704949094306</v>
      </c>
      <c r="M351">
        <v>-4.3236099509398898E-2</v>
      </c>
      <c r="N351">
        <f>(Table2[[#This Row],[1W Return vs Nifty]]-AVERAGE(Table2[1W Return vs Nifty]))/_xlfn.STDEV.P(Table2[1W Return vs Nifty])</f>
        <v>-0.75725642390028636</v>
      </c>
      <c r="O351">
        <v>4318.76</v>
      </c>
      <c r="P351">
        <v>4506.6345039528996</v>
      </c>
      <c r="Q351">
        <v>4058.2653078072499</v>
      </c>
      <c r="R351">
        <v>16.116820849292601</v>
      </c>
      <c r="S351" s="1">
        <f>(Table2[[#This Row],[Close Price]]-Table2[[#This Row],[20D EMA]])/Table2[[#This Row],[20D EMA]]</f>
        <v>-8.2352341875908897E-2</v>
      </c>
      <c r="T351" s="1">
        <f>(Table2[[#This Row],[Close Price]]-Table2[[#This Row],[50D EMA]])/Table2[[#This Row],[50D EMA]]</f>
        <v>-0.12060762936868963</v>
      </c>
      <c r="U351" s="1">
        <f>(Table2[[#This Row],[Close Price]]-Table2[[#This Row],[200D EMA]])/Table2[[#This Row],[200D EMA]]</f>
        <v>-2.3449750223124129E-2</v>
      </c>
      <c r="V351">
        <v>1.3392639197326199</v>
      </c>
      <c r="W351">
        <v>3892</v>
      </c>
      <c r="X351">
        <v>3975</v>
      </c>
      <c r="Y351">
        <v>3874</v>
      </c>
      <c r="Z351">
        <v>4075</v>
      </c>
      <c r="AA351">
        <v>3874</v>
      </c>
      <c r="AB351">
        <v>4099.7</v>
      </c>
      <c r="AC351" s="1">
        <f>(Table2[[#This Row],[Close Price]]/Table2[[#This Row],[Day Low]])-1</f>
        <v>1.8268242548818092E-2</v>
      </c>
      <c r="AD351" s="1">
        <f>(Table2[[#This Row],[Day High]]/Table2[[#This Row],[Close Price]])-1</f>
        <v>3.0026999066388171E-3</v>
      </c>
      <c r="AE351" s="1">
        <f>(Table2[[#This Row],[Close Price]]/Table2[[#This Row],[Current Week Low]])-1</f>
        <v>2.2999483737738746E-2</v>
      </c>
      <c r="AF351" s="1">
        <f>(Table2[[#This Row],[Current Week High]]/Table2[[#This Row],[Close Price]])-1</f>
        <v>2.8235472231334047E-2</v>
      </c>
      <c r="AG351" s="1">
        <f>(Table2[[#This Row],[Close Price]]/Table2[[#This Row],[Current Month Low]])-1</f>
        <v>2.2999483737738746E-2</v>
      </c>
      <c r="AH351" s="1">
        <f>(Table2[[#This Row],[Current Month High]]/Table2[[#This Row],[Close Price]])-1</f>
        <v>3.4467966995533672E-2</v>
      </c>
      <c r="AI351">
        <v>27.047008654840901</v>
      </c>
      <c r="AJ351">
        <v>59.400703871292102</v>
      </c>
      <c r="AK351" t="str">
        <f>IF(AND(Table2[[#This Row],[20D EMA]]&gt;Table2[[#This Row],[50D EMA]],Table2[[#This Row],[50D EMA]]&gt;Table2[[#This Row],[200D EMA]]),"Uptrend","Downtrend/NoTrend")</f>
        <v>Downtrend/NoTrend</v>
      </c>
      <c r="AL351">
        <v>-0.02</v>
      </c>
      <c r="AM351" t="s">
        <v>3179</v>
      </c>
      <c r="AN351">
        <v>-15.49</v>
      </c>
      <c r="AO351" t="s">
        <v>3179</v>
      </c>
      <c r="AP351">
        <v>6.7684171238117E-2</v>
      </c>
      <c r="AQ351">
        <f>(Table2[[#This Row],[Sharpe Ratio]]-AVERAGE(Table2[Sharpe Ratio]))/_xlfn.STDEV.P(Table2[Sharpe Ratio])</f>
        <v>7.5691405133533646E-2</v>
      </c>
      <c r="AR3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1">
        <f>_xlfn.RANK.AVG(Table2[[#This Row],[1Y Return vs Nifty Z-Score]],Table2[1Y Return vs Nifty Z-Score])</f>
        <v>246</v>
      </c>
      <c r="AT351">
        <f>_xlfn.RANK.AVG(Table2[[#This Row],[6M Return vs Nifty Z-Score]],Table2[6M Return vs Nifty Z-Score])</f>
        <v>496</v>
      </c>
      <c r="AU351">
        <f>_xlfn.RANK.AVG(Table2[[#This Row],[Sharpe Ratio Z-Score]],Table2[Sharpe Ratio Z-Score])</f>
        <v>323</v>
      </c>
      <c r="AV351">
        <f>(Table2[[#This Row],[Rank 1Y]]+Table2[[#This Row],[Rank 6M]]+Table2[[#This Row],[Rank Sharpe]])/3</f>
        <v>355</v>
      </c>
    </row>
    <row r="352" spans="1:48" x14ac:dyDescent="0.3">
      <c r="A352" t="s">
        <v>156</v>
      </c>
      <c r="B352" t="s">
        <v>157</v>
      </c>
      <c r="C352" t="s">
        <v>3133</v>
      </c>
      <c r="D352" t="s">
        <v>21</v>
      </c>
      <c r="E352">
        <v>159744.66407003</v>
      </c>
      <c r="F352">
        <v>1632.65</v>
      </c>
      <c r="G352">
        <v>17.035054407887699</v>
      </c>
      <c r="H352">
        <f>(Table2[[#This Row],[1Y Return vs Nifty]]-AVERAGE(Table2[1Y Return vs Nifty]))/_xlfn.STDEV.P(Table2[1Y Return vs Nifty])</f>
        <v>-5.7655692008509257E-2</v>
      </c>
      <c r="I352">
        <v>3.89162817410207</v>
      </c>
      <c r="J352">
        <f>(Table2[[#This Row],[1M Return vs Nifty]]-AVERAGE(Table2[1M Return vs Nifty]))/_xlfn.STDEV.P(Table2[1M Return vs Nifty])</f>
        <v>0.5456734828669747</v>
      </c>
      <c r="K352">
        <v>21.614127452896302</v>
      </c>
      <c r="L352">
        <f>(Table2[[#This Row],[6M Return vs Nifty]]-AVERAGE(Table2[6M Return vs Nifty]))/_xlfn.STDEV.P(Table2[6M Return vs Nifty])</f>
        <v>0.53611277661894785</v>
      </c>
      <c r="M352">
        <v>-2.59289814573836</v>
      </c>
      <c r="N352">
        <f>(Table2[[#This Row],[1W Return vs Nifty]]-AVERAGE(Table2[1W Return vs Nifty]))/_xlfn.STDEV.P(Table2[1W Return vs Nifty])</f>
        <v>-1.3472891210468105</v>
      </c>
      <c r="O352">
        <v>1660.67</v>
      </c>
      <c r="P352">
        <v>1631.8099670526001</v>
      </c>
      <c r="Q352">
        <v>1465.19115933992</v>
      </c>
      <c r="R352">
        <v>39.790763904205399</v>
      </c>
      <c r="S352" s="1">
        <f>(Table2[[#This Row],[Close Price]]-Table2[[#This Row],[20D EMA]])/Table2[[#This Row],[20D EMA]]</f>
        <v>-1.6872708003396207E-2</v>
      </c>
      <c r="T352" s="1">
        <f>(Table2[[#This Row],[Close Price]]-Table2[[#This Row],[50D EMA]])/Table2[[#This Row],[50D EMA]]</f>
        <v>5.1478601329864706E-4</v>
      </c>
      <c r="U352" s="1">
        <f>(Table2[[#This Row],[Close Price]]-Table2[[#This Row],[200D EMA]])/Table2[[#This Row],[200D EMA]]</f>
        <v>0.11429146264813775</v>
      </c>
      <c r="V352">
        <v>0.91904469479835404</v>
      </c>
      <c r="W352">
        <v>1623.8</v>
      </c>
      <c r="X352">
        <v>1654</v>
      </c>
      <c r="Y352">
        <v>1608.05</v>
      </c>
      <c r="Z352">
        <v>1654</v>
      </c>
      <c r="AA352">
        <v>1598.8</v>
      </c>
      <c r="AB352">
        <v>1654</v>
      </c>
      <c r="AC352" s="1">
        <f>(Table2[[#This Row],[Close Price]]/Table2[[#This Row],[Day Low]])-1</f>
        <v>5.4501785934228941E-3</v>
      </c>
      <c r="AD352" s="1">
        <f>(Table2[[#This Row],[Day High]]/Table2[[#This Row],[Close Price]])-1</f>
        <v>1.3076899519186558E-2</v>
      </c>
      <c r="AE352" s="1">
        <f>(Table2[[#This Row],[Close Price]]/Table2[[#This Row],[Current Week Low]])-1</f>
        <v>1.5298031777619014E-2</v>
      </c>
      <c r="AF352" s="1">
        <f>(Table2[[#This Row],[Current Week High]]/Table2[[#This Row],[Close Price]])-1</f>
        <v>1.3076899519186558E-2</v>
      </c>
      <c r="AG352" s="1">
        <f>(Table2[[#This Row],[Close Price]]/Table2[[#This Row],[Current Month Low]])-1</f>
        <v>2.1172129096822756E-2</v>
      </c>
      <c r="AH352" s="1">
        <f>(Table2[[#This Row],[Current Month High]]/Table2[[#This Row],[Close Price]])-1</f>
        <v>1.3076899519186558E-2</v>
      </c>
      <c r="AI352">
        <v>7.9135148378403004</v>
      </c>
      <c r="AJ352">
        <v>46.1376655925528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0.04</v>
      </c>
      <c r="AM352" t="s">
        <v>3180</v>
      </c>
      <c r="AN352">
        <v>-3.27</v>
      </c>
      <c r="AO352" t="s">
        <v>3179</v>
      </c>
      <c r="AP352">
        <v>-1.9949812544645E-2</v>
      </c>
      <c r="AQ352">
        <f>(Table2[[#This Row],[Sharpe Ratio]]-AVERAGE(Table2[Sharpe Ratio]))/_xlfn.STDEV.P(Table2[Sharpe Ratio])</f>
        <v>-0.97307111555583126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-1.2962296691252284</v>
      </c>
      <c r="AS352">
        <f>_xlfn.RANK.AVG(Table2[[#This Row],[1Y Return vs Nifty Z-Score]],Table2[1Y Return vs Nifty Z-Score])</f>
        <v>312</v>
      </c>
      <c r="AT352">
        <f>_xlfn.RANK.AVG(Table2[[#This Row],[6M Return vs Nifty Z-Score]],Table2[6M Return vs Nifty Z-Score])</f>
        <v>146</v>
      </c>
      <c r="AU352">
        <f>_xlfn.RANK.AVG(Table2[[#This Row],[Sharpe Ratio Z-Score]],Table2[Sharpe Ratio Z-Score])</f>
        <v>610</v>
      </c>
      <c r="AV352">
        <f>(Table2[[#This Row],[Rank 1Y]]+Table2[[#This Row],[Rank 6M]]+Table2[[#This Row],[Rank Sharpe]])/3</f>
        <v>356</v>
      </c>
    </row>
    <row r="353" spans="1:48" x14ac:dyDescent="0.3">
      <c r="A353" t="s">
        <v>248</v>
      </c>
      <c r="B353" t="s">
        <v>249</v>
      </c>
      <c r="C353" t="s">
        <v>3138</v>
      </c>
      <c r="D353" t="s">
        <v>247</v>
      </c>
      <c r="E353">
        <v>100164.70560591</v>
      </c>
      <c r="F353">
        <v>6966.3</v>
      </c>
      <c r="G353">
        <v>8.9661586733460901</v>
      </c>
      <c r="H353">
        <f>(Table2[[#This Row],[1Y Return vs Nifty]]-AVERAGE(Table2[1Y Return vs Nifty]))/_xlfn.STDEV.P(Table2[1Y Return vs Nifty])</f>
        <v>-0.20284579809081416</v>
      </c>
      <c r="I353">
        <v>5.0840165228249496</v>
      </c>
      <c r="J353">
        <f>(Table2[[#This Row],[1M Return vs Nifty]]-AVERAGE(Table2[1M Return vs Nifty]))/_xlfn.STDEV.P(Table2[1M Return vs Nifty])</f>
        <v>0.67779274503974829</v>
      </c>
      <c r="K353">
        <v>7.2877819663675396</v>
      </c>
      <c r="L353">
        <f>(Table2[[#This Row],[6M Return vs Nifty]]-AVERAGE(Table2[6M Return vs Nifty]))/_xlfn.STDEV.P(Table2[6M Return vs Nifty])</f>
        <v>4.6367863562446987E-2</v>
      </c>
      <c r="M353">
        <v>0.95732140353447404</v>
      </c>
      <c r="N353">
        <f>(Table2[[#This Row],[1W Return vs Nifty]]-AVERAGE(Table2[1W Return vs Nifty]))/_xlfn.STDEV.P(Table2[1W Return vs Nifty])</f>
        <v>-0.52571136754886394</v>
      </c>
      <c r="O353">
        <v>6981.68</v>
      </c>
      <c r="P353">
        <v>6920.6235058196999</v>
      </c>
      <c r="Q353">
        <v>6414.1367198081298</v>
      </c>
      <c r="R353">
        <v>47.038043488861199</v>
      </c>
      <c r="S353" s="1">
        <f>(Table2[[#This Row],[Close Price]]-Table2[[#This Row],[20D EMA]])/Table2[[#This Row],[20D EMA]]</f>
        <v>-2.2029081825577952E-3</v>
      </c>
      <c r="T353" s="1">
        <f>(Table2[[#This Row],[Close Price]]-Table2[[#This Row],[50D EMA]])/Table2[[#This Row],[50D EMA]]</f>
        <v>6.6000547699047616E-3</v>
      </c>
      <c r="U353" s="1">
        <f>(Table2[[#This Row],[Close Price]]-Table2[[#This Row],[200D EMA]])/Table2[[#This Row],[200D EMA]]</f>
        <v>8.6085361805070412E-2</v>
      </c>
      <c r="V353">
        <v>0.50630274199037595</v>
      </c>
      <c r="W353">
        <v>6814.25</v>
      </c>
      <c r="X353">
        <v>6986.55</v>
      </c>
      <c r="Y353">
        <v>6814.25</v>
      </c>
      <c r="Z353">
        <v>7090</v>
      </c>
      <c r="AA353">
        <v>6814.25</v>
      </c>
      <c r="AB353">
        <v>7090</v>
      </c>
      <c r="AC353" s="1">
        <f>(Table2[[#This Row],[Close Price]]/Table2[[#This Row],[Day Low]])-1</f>
        <v>2.2313534138019619E-2</v>
      </c>
      <c r="AD353" s="1">
        <f>(Table2[[#This Row],[Day High]]/Table2[[#This Row],[Close Price]])-1</f>
        <v>2.9068515567804987E-3</v>
      </c>
      <c r="AE353" s="1">
        <f>(Table2[[#This Row],[Close Price]]/Table2[[#This Row],[Current Week Low]])-1</f>
        <v>2.2313534138019619E-2</v>
      </c>
      <c r="AF353" s="1">
        <f>(Table2[[#This Row],[Current Week High]]/Table2[[#This Row],[Close Price]])-1</f>
        <v>1.775691543574065E-2</v>
      </c>
      <c r="AG353" s="1">
        <f>(Table2[[#This Row],[Close Price]]/Table2[[#This Row],[Current Month Low]])-1</f>
        <v>2.2313534138019619E-2</v>
      </c>
      <c r="AH353" s="1">
        <f>(Table2[[#This Row],[Current Month High]]/Table2[[#This Row],[Close Price]])-1</f>
        <v>1.775691543574065E-2</v>
      </c>
      <c r="AI353">
        <v>5.03351851054361</v>
      </c>
      <c r="AJ353">
        <v>36.931075489685398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0.02</v>
      </c>
      <c r="AM353" t="s">
        <v>3180</v>
      </c>
      <c r="AN353">
        <v>-0.24</v>
      </c>
      <c r="AO353" t="s">
        <v>3179</v>
      </c>
      <c r="AP353">
        <v>3.8904949601663998E-2</v>
      </c>
      <c r="AQ353">
        <f>(Table2[[#This Row],[Sharpe Ratio]]-AVERAGE(Table2[Sharpe Ratio]))/_xlfn.STDEV.P(Table2[Sharpe Ratio])</f>
        <v>-0.26872485582003275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-0.27312141285751557</v>
      </c>
      <c r="AS353">
        <f>_xlfn.RANK.AVG(Table2[[#This Row],[1Y Return vs Nifty Z-Score]],Table2[1Y Return vs Nifty Z-Score])</f>
        <v>362</v>
      </c>
      <c r="AT353">
        <f>_xlfn.RANK.AVG(Table2[[#This Row],[6M Return vs Nifty Z-Score]],Table2[6M Return vs Nifty Z-Score])</f>
        <v>295</v>
      </c>
      <c r="AU353">
        <f>_xlfn.RANK.AVG(Table2[[#This Row],[Sharpe Ratio Z-Score]],Table2[Sharpe Ratio Z-Score])</f>
        <v>414</v>
      </c>
      <c r="AV353">
        <f>(Table2[[#This Row],[Rank 1Y]]+Table2[[#This Row],[Rank 6M]]+Table2[[#This Row],[Rank Sharpe]])/3</f>
        <v>357</v>
      </c>
    </row>
    <row r="354" spans="1:48" x14ac:dyDescent="0.3">
      <c r="A354" t="s">
        <v>510</v>
      </c>
      <c r="B354" t="s">
        <v>511</v>
      </c>
      <c r="C354" t="s">
        <v>3145</v>
      </c>
      <c r="D354" t="s">
        <v>512</v>
      </c>
      <c r="E354">
        <v>40759.386205349998</v>
      </c>
      <c r="F354">
        <v>3706.05</v>
      </c>
      <c r="G354">
        <v>-5.5761554056438998</v>
      </c>
      <c r="H354">
        <f>(Table2[[#This Row],[1Y Return vs Nifty]]-AVERAGE(Table2[1Y Return vs Nifty]))/_xlfn.STDEV.P(Table2[1Y Return vs Nifty])</f>
        <v>-0.46451730721345624</v>
      </c>
      <c r="I354">
        <v>-3.6834761182596698</v>
      </c>
      <c r="J354">
        <f>(Table2[[#This Row],[1M Return vs Nifty]]-AVERAGE(Table2[1M Return vs Nifty]))/_xlfn.STDEV.P(Table2[1M Return vs Nifty])</f>
        <v>-0.2936648007220754</v>
      </c>
      <c r="K354">
        <v>-1.05374786351932</v>
      </c>
      <c r="L354">
        <f>(Table2[[#This Row],[6M Return vs Nifty]]-AVERAGE(Table2[6M Return vs Nifty]))/_xlfn.STDEV.P(Table2[6M Return vs Nifty])</f>
        <v>-0.23878663066202446</v>
      </c>
      <c r="M354">
        <v>7.17328954884763</v>
      </c>
      <c r="N354">
        <f>(Table2[[#This Row],[1W Return vs Nifty]]-AVERAGE(Table2[1W Return vs Nifty]))/_xlfn.STDEV.P(Table2[1W Return vs Nifty])</f>
        <v>0.91276337288998888</v>
      </c>
      <c r="O354">
        <v>3750.99</v>
      </c>
      <c r="P354">
        <v>3833.1031761265299</v>
      </c>
      <c r="Q354">
        <v>3611.2756856359101</v>
      </c>
      <c r="R354">
        <v>48.487413498220199</v>
      </c>
      <c r="S354" s="1">
        <f>(Table2[[#This Row],[Close Price]]-Table2[[#This Row],[20D EMA]])/Table2[[#This Row],[20D EMA]]</f>
        <v>-1.1980837059016314E-2</v>
      </c>
      <c r="T354" s="1">
        <f>(Table2[[#This Row],[Close Price]]-Table2[[#This Row],[50D EMA]])/Table2[[#This Row],[50D EMA]]</f>
        <v>-3.3146296952778841E-2</v>
      </c>
      <c r="U354" s="1">
        <f>(Table2[[#This Row],[Close Price]]-Table2[[#This Row],[200D EMA]])/Table2[[#This Row],[200D EMA]]</f>
        <v>2.6243998690285878E-2</v>
      </c>
      <c r="V354">
        <v>1.4669419508050601</v>
      </c>
      <c r="W354">
        <v>3653.1</v>
      </c>
      <c r="X354">
        <v>3771.9</v>
      </c>
      <c r="Y354">
        <v>3653.1</v>
      </c>
      <c r="Z354">
        <v>3796</v>
      </c>
      <c r="AA354">
        <v>3653.1</v>
      </c>
      <c r="AB354">
        <v>3825</v>
      </c>
      <c r="AC354" s="1">
        <f>(Table2[[#This Row],[Close Price]]/Table2[[#This Row],[Day Low]])-1</f>
        <v>1.4494538884782804E-2</v>
      </c>
      <c r="AD354" s="1">
        <f>(Table2[[#This Row],[Day High]]/Table2[[#This Row],[Close Price]])-1</f>
        <v>1.7768243817541496E-2</v>
      </c>
      <c r="AE354" s="1">
        <f>(Table2[[#This Row],[Close Price]]/Table2[[#This Row],[Current Week Low]])-1</f>
        <v>1.4494538884782804E-2</v>
      </c>
      <c r="AF354" s="1">
        <f>(Table2[[#This Row],[Current Week High]]/Table2[[#This Row],[Close Price]])-1</f>
        <v>2.4271124242792208E-2</v>
      </c>
      <c r="AG354" s="1">
        <f>(Table2[[#This Row],[Close Price]]/Table2[[#This Row],[Current Month Low]])-1</f>
        <v>1.4494538884782804E-2</v>
      </c>
      <c r="AH354" s="1">
        <f>(Table2[[#This Row],[Current Month High]]/Table2[[#This Row],[Close Price]])-1</f>
        <v>3.2096167078155879E-2</v>
      </c>
      <c r="AI354">
        <v>19.264445973475802</v>
      </c>
      <c r="AJ354">
        <v>39.935432714091498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0.06</v>
      </c>
      <c r="AM354" t="s">
        <v>3180</v>
      </c>
      <c r="AN354">
        <v>-2.87</v>
      </c>
      <c r="AO354" t="s">
        <v>3179</v>
      </c>
      <c r="AP354">
        <v>0.109711227316776</v>
      </c>
      <c r="AQ354">
        <f>(Table2[[#This Row],[Sharpe Ratio]]-AVERAGE(Table2[Sharpe Ratio]))/_xlfn.STDEV.P(Table2[Sharpe Ratio])</f>
        <v>0.5786515510453043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476</v>
      </c>
      <c r="AT354">
        <f>_xlfn.RANK.AVG(Table2[[#This Row],[6M Return vs Nifty Z-Score]],Table2[6M Return vs Nifty Z-Score])</f>
        <v>400</v>
      </c>
      <c r="AU354">
        <f>_xlfn.RANK.AVG(Table2[[#This Row],[Sharpe Ratio Z-Score]],Table2[Sharpe Ratio Z-Score])</f>
        <v>200</v>
      </c>
      <c r="AV354">
        <f>(Table2[[#This Row],[Rank 1Y]]+Table2[[#This Row],[Rank 6M]]+Table2[[#This Row],[Rank Sharpe]])/3</f>
        <v>358.66666666666669</v>
      </c>
    </row>
    <row r="355" spans="1:48" x14ac:dyDescent="0.3">
      <c r="A355" t="s">
        <v>586</v>
      </c>
      <c r="B355" t="s">
        <v>587</v>
      </c>
      <c r="C355" t="s">
        <v>3146</v>
      </c>
      <c r="D355" t="s">
        <v>588</v>
      </c>
      <c r="E355">
        <v>33674.9781741599</v>
      </c>
      <c r="F355">
        <v>1350.55</v>
      </c>
      <c r="G355">
        <v>-22.388115626486002</v>
      </c>
      <c r="H355">
        <f>(Table2[[#This Row],[1Y Return vs Nifty]]-AVERAGE(Table2[1Y Return vs Nifty]))/_xlfn.STDEV.P(Table2[1Y Return vs Nifty])</f>
        <v>-0.76702837790015954</v>
      </c>
      <c r="I355">
        <v>7.8930699634391601</v>
      </c>
      <c r="J355">
        <f>(Table2[[#This Row],[1M Return vs Nifty]]-AVERAGE(Table2[1M Return vs Nifty]))/_xlfn.STDEV.P(Table2[1M Return vs Nifty])</f>
        <v>0.98904206945267437</v>
      </c>
      <c r="K355">
        <v>38.117434995779497</v>
      </c>
      <c r="L355">
        <f>(Table2[[#This Row],[6M Return vs Nifty]]-AVERAGE(Table2[6M Return vs Nifty]))/_xlfn.STDEV.P(Table2[6M Return vs Nifty])</f>
        <v>1.1002769541011965</v>
      </c>
      <c r="M355">
        <v>9.0803001367155893</v>
      </c>
      <c r="N355">
        <f>(Table2[[#This Row],[1W Return vs Nifty]]-AVERAGE(Table2[1W Return vs Nifty]))/_xlfn.STDEV.P(Table2[1W Return vs Nifty])</f>
        <v>1.3540762136686006</v>
      </c>
      <c r="O355">
        <v>1331.45</v>
      </c>
      <c r="P355">
        <v>1284.1358248115801</v>
      </c>
      <c r="Q355">
        <v>1179.6624855442899</v>
      </c>
      <c r="R355">
        <v>61.541308630293301</v>
      </c>
      <c r="S355" s="1">
        <f>(Table2[[#This Row],[Close Price]]-Table2[[#This Row],[20D EMA]])/Table2[[#This Row],[20D EMA]]</f>
        <v>1.4345262683540432E-2</v>
      </c>
      <c r="T355" s="1">
        <f>(Table2[[#This Row],[Close Price]]-Table2[[#This Row],[50D EMA]])/Table2[[#This Row],[50D EMA]]</f>
        <v>5.1718964540347426E-2</v>
      </c>
      <c r="U355" s="1">
        <f>(Table2[[#This Row],[Close Price]]-Table2[[#This Row],[200D EMA]])/Table2[[#This Row],[200D EMA]]</f>
        <v>0.14486136208431133</v>
      </c>
      <c r="V355">
        <v>0.81594828900663796</v>
      </c>
      <c r="W355">
        <v>1328.05</v>
      </c>
      <c r="X355">
        <v>1396.65</v>
      </c>
      <c r="Y355">
        <v>1328.05</v>
      </c>
      <c r="Z355">
        <v>1404.4</v>
      </c>
      <c r="AA355">
        <v>1328.05</v>
      </c>
      <c r="AB355">
        <v>1417.95</v>
      </c>
      <c r="AC355" s="1">
        <f>(Table2[[#This Row],[Close Price]]/Table2[[#This Row],[Day Low]])-1</f>
        <v>1.6942133202816123E-2</v>
      </c>
      <c r="AD355" s="1">
        <f>(Table2[[#This Row],[Day High]]/Table2[[#This Row],[Close Price]])-1</f>
        <v>3.413424160527212E-2</v>
      </c>
      <c r="AE355" s="1">
        <f>(Table2[[#This Row],[Close Price]]/Table2[[#This Row],[Current Week Low]])-1</f>
        <v>1.6942133202816123E-2</v>
      </c>
      <c r="AF355" s="1">
        <f>(Table2[[#This Row],[Current Week High]]/Table2[[#This Row],[Close Price]])-1</f>
        <v>3.9872644478175623E-2</v>
      </c>
      <c r="AG355" s="1">
        <f>(Table2[[#This Row],[Close Price]]/Table2[[#This Row],[Current Month Low]])-1</f>
        <v>1.6942133202816123E-2</v>
      </c>
      <c r="AH355" s="1">
        <f>(Table2[[#This Row],[Current Month High]]/Table2[[#This Row],[Close Price]])-1</f>
        <v>4.9905594017252364E-2</v>
      </c>
      <c r="AI355">
        <v>10.1699307689459</v>
      </c>
      <c r="AJ355">
        <v>52.423678122002102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0.25</v>
      </c>
      <c r="AM355" t="s">
        <v>3180</v>
      </c>
      <c r="AN355">
        <v>4.5999999999999996</v>
      </c>
      <c r="AO355" t="s">
        <v>3180</v>
      </c>
      <c r="AP355">
        <v>3.9059351119652003E-2</v>
      </c>
      <c r="AQ355">
        <f>(Table2[[#This Row],[Sharpe Ratio]]-AVERAGE(Table2[Sharpe Ratio]))/_xlfn.STDEV.P(Table2[Sharpe Ratio])</f>
        <v>-0.2668770506853857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2.4094898086369265</v>
      </c>
      <c r="AS355">
        <f>_xlfn.RANK.AVG(Table2[[#This Row],[1Y Return vs Nifty Z-Score]],Table2[1Y Return vs Nifty Z-Score])</f>
        <v>585</v>
      </c>
      <c r="AT355">
        <f>_xlfn.RANK.AVG(Table2[[#This Row],[6M Return vs Nifty Z-Score]],Table2[6M Return vs Nifty Z-Score])</f>
        <v>81</v>
      </c>
      <c r="AU355">
        <f>_xlfn.RANK.AVG(Table2[[#This Row],[Sharpe Ratio Z-Score]],Table2[Sharpe Ratio Z-Score])</f>
        <v>412</v>
      </c>
      <c r="AV355">
        <f>(Table2[[#This Row],[Rank 1Y]]+Table2[[#This Row],[Rank 6M]]+Table2[[#This Row],[Rank Sharpe]])/3</f>
        <v>359.33333333333331</v>
      </c>
    </row>
    <row r="356" spans="1:48" x14ac:dyDescent="0.3">
      <c r="A356" t="s">
        <v>190</v>
      </c>
      <c r="B356" t="s">
        <v>191</v>
      </c>
      <c r="C356" t="s">
        <v>3132</v>
      </c>
      <c r="D356" t="s">
        <v>18</v>
      </c>
      <c r="E356">
        <v>133604.27650296001</v>
      </c>
      <c r="F356">
        <v>307.95</v>
      </c>
      <c r="G356">
        <v>42.253554515238697</v>
      </c>
      <c r="H356">
        <f>(Table2[[#This Row],[1Y Return vs Nifty]]-AVERAGE(Table2[1Y Return vs Nifty]))/_xlfn.STDEV.P(Table2[1Y Return vs Nifty])</f>
        <v>0.39612098652120975</v>
      </c>
      <c r="I356">
        <v>-8.0686005688467404</v>
      </c>
      <c r="J356">
        <f>(Table2[[#This Row],[1M Return vs Nifty]]-AVERAGE(Table2[1M Return vs Nifty]))/_xlfn.STDEV.P(Table2[1M Return vs Nifty])</f>
        <v>-0.77954627345525185</v>
      </c>
      <c r="K356">
        <v>-6.8044471241956996</v>
      </c>
      <c r="L356">
        <f>(Table2[[#This Row],[6M Return vs Nifty]]-AVERAGE(Table2[6M Return vs Nifty]))/_xlfn.STDEV.P(Table2[6M Return vs Nifty])</f>
        <v>-0.43537380022891153</v>
      </c>
      <c r="M356">
        <v>-1.4070369473544899</v>
      </c>
      <c r="N356">
        <f>(Table2[[#This Row],[1W Return vs Nifty]]-AVERAGE(Table2[1W Return vs Nifty]))/_xlfn.STDEV.P(Table2[1W Return vs Nifty])</f>
        <v>-1.0728618170993247</v>
      </c>
      <c r="O356">
        <v>321.93</v>
      </c>
      <c r="P356">
        <v>330.58941545387</v>
      </c>
      <c r="Q356">
        <v>306.17327270657802</v>
      </c>
      <c r="R356">
        <v>33.793461040424098</v>
      </c>
      <c r="S356" s="1">
        <f>(Table2[[#This Row],[Close Price]]-Table2[[#This Row],[20D EMA]])/Table2[[#This Row],[20D EMA]]</f>
        <v>-4.342558941384779E-2</v>
      </c>
      <c r="T356" s="1">
        <f>(Table2[[#This Row],[Close Price]]-Table2[[#This Row],[50D EMA]])/Table2[[#This Row],[50D EMA]]</f>
        <v>-6.8481973092780674E-2</v>
      </c>
      <c r="U356" s="1">
        <f>(Table2[[#This Row],[Close Price]]-Table2[[#This Row],[200D EMA]])/Table2[[#This Row],[200D EMA]]</f>
        <v>5.8030123848357654E-3</v>
      </c>
      <c r="V356">
        <v>0.71218701660683703</v>
      </c>
      <c r="W356">
        <v>300.2</v>
      </c>
      <c r="X356">
        <v>309.05</v>
      </c>
      <c r="Y356">
        <v>298.10000000000002</v>
      </c>
      <c r="Z356">
        <v>313.5</v>
      </c>
      <c r="AA356">
        <v>298.10000000000002</v>
      </c>
      <c r="AB356">
        <v>313.85000000000002</v>
      </c>
      <c r="AC356" s="1">
        <f>(Table2[[#This Row],[Close Price]]/Table2[[#This Row],[Day Low]])-1</f>
        <v>2.5816122584943368E-2</v>
      </c>
      <c r="AD356" s="1">
        <f>(Table2[[#This Row],[Day High]]/Table2[[#This Row],[Close Price]])-1</f>
        <v>3.5720084429291532E-3</v>
      </c>
      <c r="AE356" s="1">
        <f>(Table2[[#This Row],[Close Price]]/Table2[[#This Row],[Current Week Low]])-1</f>
        <v>3.3042603153304206E-2</v>
      </c>
      <c r="AF356" s="1">
        <f>(Table2[[#This Row],[Current Week High]]/Table2[[#This Row],[Close Price]])-1</f>
        <v>1.8022406234778465E-2</v>
      </c>
      <c r="AG356" s="1">
        <f>(Table2[[#This Row],[Close Price]]/Table2[[#This Row],[Current Month Low]])-1</f>
        <v>3.3042603153304206E-2</v>
      </c>
      <c r="AH356" s="1">
        <f>(Table2[[#This Row],[Current Month High]]/Table2[[#This Row],[Close Price]])-1</f>
        <v>1.9158954375710469E-2</v>
      </c>
      <c r="AI356">
        <v>22.097743140120102</v>
      </c>
      <c r="AJ356">
        <v>70.444167704441597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0</v>
      </c>
      <c r="AM356" t="s">
        <v>3181</v>
      </c>
      <c r="AN356">
        <v>-10.09</v>
      </c>
      <c r="AO356" t="s">
        <v>3179</v>
      </c>
      <c r="AP356">
        <v>3.5731557074388999E-2</v>
      </c>
      <c r="AQ356">
        <f>(Table2[[#This Row],[Sharpe Ratio]]-AVERAGE(Table2[Sharpe Ratio]))/_xlfn.STDEV.P(Table2[Sharpe Ratio])</f>
        <v>-0.30670253299937811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187</v>
      </c>
      <c r="AT356">
        <f>_xlfn.RANK.AVG(Table2[[#This Row],[6M Return vs Nifty Z-Score]],Table2[6M Return vs Nifty Z-Score])</f>
        <v>468</v>
      </c>
      <c r="AU356">
        <f>_xlfn.RANK.AVG(Table2[[#This Row],[Sharpe Ratio Z-Score]],Table2[Sharpe Ratio Z-Score])</f>
        <v>424</v>
      </c>
      <c r="AV356">
        <f>(Table2[[#This Row],[Rank 1Y]]+Table2[[#This Row],[Rank 6M]]+Table2[[#This Row],[Rank Sharpe]])/3</f>
        <v>359.66666666666669</v>
      </c>
    </row>
    <row r="357" spans="1:48" x14ac:dyDescent="0.3">
      <c r="A357" t="s">
        <v>1292</v>
      </c>
      <c r="B357" t="s">
        <v>1293</v>
      </c>
      <c r="C357" t="s">
        <v>3148</v>
      </c>
      <c r="D357" t="s">
        <v>405</v>
      </c>
      <c r="E357">
        <v>8900.9358054000004</v>
      </c>
      <c r="F357">
        <v>161.34</v>
      </c>
      <c r="G357">
        <v>-0.109098419715216</v>
      </c>
      <c r="H357">
        <f>(Table2[[#This Row],[1Y Return vs Nifty]]-AVERAGE(Table2[1Y Return vs Nifty]))/_xlfn.STDEV.P(Table2[1Y Return vs Nifty])</f>
        <v>-0.36614417043502134</v>
      </c>
      <c r="I357">
        <v>-6.8569871207505697</v>
      </c>
      <c r="J357">
        <f>(Table2[[#This Row],[1M Return vs Nifty]]-AVERAGE(Table2[1M Return vs Nifty]))/_xlfn.STDEV.P(Table2[1M Return vs Nifty])</f>
        <v>-0.64529682781740327</v>
      </c>
      <c r="K357">
        <v>2.58765153230279</v>
      </c>
      <c r="L357">
        <f>(Table2[[#This Row],[6M Return vs Nifty]]-AVERAGE(Table2[6M Return vs Nifty]))/_xlfn.STDEV.P(Table2[6M Return vs Nifty])</f>
        <v>-0.11430569920690868</v>
      </c>
      <c r="M357">
        <v>3.8997649291143999</v>
      </c>
      <c r="N357">
        <f>(Table2[[#This Row],[1W Return vs Nifty]]-AVERAGE(Table2[1W Return vs Nifty]))/_xlfn.STDEV.P(Table2[1W Return vs Nifty])</f>
        <v>0.15521726460733093</v>
      </c>
      <c r="O357">
        <v>164.72</v>
      </c>
      <c r="P357">
        <v>175.172467974705</v>
      </c>
      <c r="Q357">
        <v>170.70108452724801</v>
      </c>
      <c r="R357">
        <v>48.458042060906301</v>
      </c>
      <c r="S357" s="1">
        <f>(Table2[[#This Row],[Close Price]]-Table2[[#This Row],[20D EMA]])/Table2[[#This Row],[20D EMA]]</f>
        <v>-2.0519669742593463E-2</v>
      </c>
      <c r="T357" s="1">
        <f>(Table2[[#This Row],[Close Price]]-Table2[[#This Row],[50D EMA]])/Table2[[#This Row],[50D EMA]]</f>
        <v>-7.8964851809374598E-2</v>
      </c>
      <c r="U357" s="1">
        <f>(Table2[[#This Row],[Close Price]]-Table2[[#This Row],[200D EMA]])/Table2[[#This Row],[200D EMA]]</f>
        <v>-5.4839045417744578E-2</v>
      </c>
      <c r="V357">
        <v>0.55554508685287796</v>
      </c>
      <c r="W357">
        <v>156.6</v>
      </c>
      <c r="X357">
        <v>162.11000000000001</v>
      </c>
      <c r="Y357">
        <v>156.19999999999999</v>
      </c>
      <c r="Z357">
        <v>162.47</v>
      </c>
      <c r="AA357">
        <v>156.19999999999999</v>
      </c>
      <c r="AB357">
        <v>163</v>
      </c>
      <c r="AC357" s="1">
        <f>(Table2[[#This Row],[Close Price]]/Table2[[#This Row],[Day Low]])-1</f>
        <v>3.0268199233716597E-2</v>
      </c>
      <c r="AD357" s="1">
        <f>(Table2[[#This Row],[Day High]]/Table2[[#This Row],[Close Price]])-1</f>
        <v>4.7725300607412979E-3</v>
      </c>
      <c r="AE357" s="1">
        <f>(Table2[[#This Row],[Close Price]]/Table2[[#This Row],[Current Week Low]])-1</f>
        <v>3.2906530089628738E-2</v>
      </c>
      <c r="AF357" s="1">
        <f>(Table2[[#This Row],[Current Week High]]/Table2[[#This Row],[Close Price]])-1</f>
        <v>7.003842816412531E-3</v>
      </c>
      <c r="AG357" s="1">
        <f>(Table2[[#This Row],[Close Price]]/Table2[[#This Row],[Current Month Low]])-1</f>
        <v>3.2906530089628738E-2</v>
      </c>
      <c r="AH357" s="1">
        <f>(Table2[[#This Row],[Current Month High]]/Table2[[#This Row],[Close Price]])-1</f>
        <v>1.0288831040039748E-2</v>
      </c>
      <c r="AI357">
        <v>51.853229205404702</v>
      </c>
      <c r="AJ357">
        <v>36.266891891891802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-0.11</v>
      </c>
      <c r="AM357" t="s">
        <v>3179</v>
      </c>
      <c r="AN357">
        <v>-6.47</v>
      </c>
      <c r="AO357" t="s">
        <v>3179</v>
      </c>
      <c r="AP357">
        <v>7.8492744361423006E-2</v>
      </c>
      <c r="AQ357">
        <f>(Table2[[#This Row],[Sharpe Ratio]]-AVERAGE(Table2[Sharpe Ratio]))/_xlfn.STDEV.P(Table2[Sharpe Ratio])</f>
        <v>0.20504335177051283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439</v>
      </c>
      <c r="AT357">
        <f>_xlfn.RANK.AVG(Table2[[#This Row],[6M Return vs Nifty Z-Score]],Table2[6M Return vs Nifty Z-Score])</f>
        <v>353</v>
      </c>
      <c r="AU357">
        <f>_xlfn.RANK.AVG(Table2[[#This Row],[Sharpe Ratio Z-Score]],Table2[Sharpe Ratio Z-Score])</f>
        <v>290</v>
      </c>
      <c r="AV357">
        <f>(Table2[[#This Row],[Rank 1Y]]+Table2[[#This Row],[Rank 6M]]+Table2[[#This Row],[Rank Sharpe]])/3</f>
        <v>360.66666666666669</v>
      </c>
    </row>
    <row r="358" spans="1:48" x14ac:dyDescent="0.3">
      <c r="A358" t="s">
        <v>1839</v>
      </c>
      <c r="B358" t="s">
        <v>1840</v>
      </c>
      <c r="C358" t="s">
        <v>3148</v>
      </c>
      <c r="D358" t="s">
        <v>475</v>
      </c>
      <c r="E358">
        <v>4216.0141485900003</v>
      </c>
      <c r="F358">
        <v>368.05</v>
      </c>
      <c r="G358">
        <v>-3.1655623241820798</v>
      </c>
      <c r="H358">
        <f>(Table2[[#This Row],[1Y Return vs Nifty]]-AVERAGE(Table2[1Y Return vs Nifty]))/_xlfn.STDEV.P(Table2[1Y Return vs Nifty])</f>
        <v>-0.42114157443252015</v>
      </c>
      <c r="I358">
        <v>-6.9313096671739496</v>
      </c>
      <c r="J358">
        <f>(Table2[[#This Row],[1M Return vs Nifty]]-AVERAGE(Table2[1M Return vs Nifty]))/_xlfn.STDEV.P(Table2[1M Return vs Nifty])</f>
        <v>-0.65353193008653898</v>
      </c>
      <c r="K358">
        <v>-6.6454303908093397</v>
      </c>
      <c r="L358">
        <f>(Table2[[#This Row],[6M Return vs Nifty]]-AVERAGE(Table2[6M Return vs Nifty]))/_xlfn.STDEV.P(Table2[6M Return vs Nifty])</f>
        <v>-0.42993782659976371</v>
      </c>
      <c r="M358">
        <v>0.34645839452704902</v>
      </c>
      <c r="N358">
        <f>(Table2[[#This Row],[1W Return vs Nifty]]-AVERAGE(Table2[1W Return vs Nifty]))/_xlfn.STDEV.P(Table2[1W Return vs Nifty])</f>
        <v>-0.6670748668113563</v>
      </c>
      <c r="O358">
        <v>380.88</v>
      </c>
      <c r="P358">
        <v>384.26063268884297</v>
      </c>
      <c r="Q358">
        <v>369.94940305704102</v>
      </c>
      <c r="R358">
        <v>38.146142272640603</v>
      </c>
      <c r="S358" s="1">
        <f>(Table2[[#This Row],[Close Price]]-Table2[[#This Row],[20D EMA]])/Table2[[#This Row],[20D EMA]]</f>
        <v>-3.3685150178533879E-2</v>
      </c>
      <c r="T358" s="1">
        <f>(Table2[[#This Row],[Close Price]]-Table2[[#This Row],[50D EMA]])/Table2[[#This Row],[50D EMA]]</f>
        <v>-4.2186555972205476E-2</v>
      </c>
      <c r="U358" s="1">
        <f>(Table2[[#This Row],[Close Price]]-Table2[[#This Row],[200D EMA]])/Table2[[#This Row],[200D EMA]]</f>
        <v>-5.1342238731715206E-3</v>
      </c>
      <c r="V358">
        <v>0.443311950914546</v>
      </c>
      <c r="W358">
        <v>363</v>
      </c>
      <c r="X358">
        <v>369</v>
      </c>
      <c r="Y358">
        <v>363</v>
      </c>
      <c r="Z358">
        <v>377.3</v>
      </c>
      <c r="AA358">
        <v>363</v>
      </c>
      <c r="AB358">
        <v>379.9</v>
      </c>
      <c r="AC358" s="1">
        <f>(Table2[[#This Row],[Close Price]]/Table2[[#This Row],[Day Low]])-1</f>
        <v>1.3911845730027572E-2</v>
      </c>
      <c r="AD358" s="1">
        <f>(Table2[[#This Row],[Day High]]/Table2[[#This Row],[Close Price]])-1</f>
        <v>2.5811710365439833E-3</v>
      </c>
      <c r="AE358" s="1">
        <f>(Table2[[#This Row],[Close Price]]/Table2[[#This Row],[Current Week Low]])-1</f>
        <v>1.3911845730027572E-2</v>
      </c>
      <c r="AF358" s="1">
        <f>(Table2[[#This Row],[Current Week High]]/Table2[[#This Row],[Close Price]])-1</f>
        <v>2.5132454829506878E-2</v>
      </c>
      <c r="AG358" s="1">
        <f>(Table2[[#This Row],[Close Price]]/Table2[[#This Row],[Current Month Low]])-1</f>
        <v>1.3911845730027572E-2</v>
      </c>
      <c r="AH358" s="1">
        <f>(Table2[[#This Row],[Current Month High]]/Table2[[#This Row],[Close Price]])-1</f>
        <v>3.2196712403206096E-2</v>
      </c>
      <c r="AI358">
        <v>24.670561065072601</v>
      </c>
      <c r="AJ358">
        <v>24.215322308471102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0.05</v>
      </c>
      <c r="AM358" t="s">
        <v>3180</v>
      </c>
      <c r="AN358">
        <v>-7.2</v>
      </c>
      <c r="AO358" t="s">
        <v>3179</v>
      </c>
      <c r="AP358">
        <v>0.122296992646146</v>
      </c>
      <c r="AQ358">
        <f>(Table2[[#This Row],[Sharpe Ratio]]-AVERAGE(Table2[Sharpe Ratio]))/_xlfn.STDEV.P(Table2[Sharpe Ratio])</f>
        <v>0.729272102592469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461</v>
      </c>
      <c r="AT358">
        <f>_xlfn.RANK.AVG(Table2[[#This Row],[6M Return vs Nifty Z-Score]],Table2[6M Return vs Nifty Z-Score])</f>
        <v>464</v>
      </c>
      <c r="AU358">
        <f>_xlfn.RANK.AVG(Table2[[#This Row],[Sharpe Ratio Z-Score]],Table2[Sharpe Ratio Z-Score])</f>
        <v>163</v>
      </c>
      <c r="AV358">
        <f>(Table2[[#This Row],[Rank 1Y]]+Table2[[#This Row],[Rank 6M]]+Table2[[#This Row],[Rank Sharpe]])/3</f>
        <v>362.66666666666669</v>
      </c>
    </row>
    <row r="359" spans="1:48" x14ac:dyDescent="0.3">
      <c r="A359" t="s">
        <v>646</v>
      </c>
      <c r="B359" t="s">
        <v>647</v>
      </c>
      <c r="C359" t="s">
        <v>3138</v>
      </c>
      <c r="D359" t="s">
        <v>51</v>
      </c>
      <c r="E359">
        <v>28778.206658319999</v>
      </c>
      <c r="F359">
        <v>1852.9</v>
      </c>
      <c r="G359">
        <v>5.1664156342368699</v>
      </c>
      <c r="H359">
        <f>(Table2[[#This Row],[1Y Return vs Nifty]]-AVERAGE(Table2[1Y Return vs Nifty]))/_xlfn.STDEV.P(Table2[1Y Return vs Nifty])</f>
        <v>-0.27121761910370623</v>
      </c>
      <c r="I359">
        <v>10.6235265859526</v>
      </c>
      <c r="J359">
        <f>(Table2[[#This Row],[1M Return vs Nifty]]-AVERAGE(Table2[1M Return vs Nifty]))/_xlfn.STDEV.P(Table2[1M Return vs Nifty])</f>
        <v>1.2915826928557963</v>
      </c>
      <c r="K359">
        <v>-7.7491829269112698</v>
      </c>
      <c r="L359">
        <f>(Table2[[#This Row],[6M Return vs Nifty]]-AVERAGE(Table2[6M Return vs Nifty]))/_xlfn.STDEV.P(Table2[6M Return vs Nifty])</f>
        <v>-0.46766951402398671</v>
      </c>
      <c r="M359">
        <v>0.50425660588124799</v>
      </c>
      <c r="N359">
        <f>(Table2[[#This Row],[1W Return vs Nifty]]-AVERAGE(Table2[1W Return vs Nifty]))/_xlfn.STDEV.P(Table2[1W Return vs Nifty])</f>
        <v>-0.6305578294306875</v>
      </c>
      <c r="O359">
        <v>1880.53</v>
      </c>
      <c r="P359">
        <v>1874.9385694786199</v>
      </c>
      <c r="Q359">
        <v>1766.4393229177399</v>
      </c>
      <c r="R359">
        <v>42.273603169680001</v>
      </c>
      <c r="S359" s="1">
        <f>(Table2[[#This Row],[Close Price]]-Table2[[#This Row],[20D EMA]])/Table2[[#This Row],[20D EMA]]</f>
        <v>-1.4692666429144912E-2</v>
      </c>
      <c r="T359" s="1">
        <f>(Table2[[#This Row],[Close Price]]-Table2[[#This Row],[50D EMA]])/Table2[[#This Row],[50D EMA]]</f>
        <v>-1.1754288827045822E-2</v>
      </c>
      <c r="U359" s="1">
        <f>(Table2[[#This Row],[Close Price]]-Table2[[#This Row],[200D EMA]])/Table2[[#This Row],[200D EMA]]</f>
        <v>4.8946304557717618E-2</v>
      </c>
      <c r="V359">
        <v>0.675304570711866</v>
      </c>
      <c r="W359">
        <v>1840.4</v>
      </c>
      <c r="X359">
        <v>1893.6</v>
      </c>
      <c r="Y359">
        <v>1840.4</v>
      </c>
      <c r="Z359">
        <v>1945</v>
      </c>
      <c r="AA359">
        <v>1840.4</v>
      </c>
      <c r="AB359">
        <v>1984</v>
      </c>
      <c r="AC359" s="1">
        <f>(Table2[[#This Row],[Close Price]]/Table2[[#This Row],[Day Low]])-1</f>
        <v>6.7920017387523846E-3</v>
      </c>
      <c r="AD359" s="1">
        <f>(Table2[[#This Row],[Day High]]/Table2[[#This Row],[Close Price]])-1</f>
        <v>2.1965567488801296E-2</v>
      </c>
      <c r="AE359" s="1">
        <f>(Table2[[#This Row],[Close Price]]/Table2[[#This Row],[Current Week Low]])-1</f>
        <v>6.7920017387523846E-3</v>
      </c>
      <c r="AF359" s="1">
        <f>(Table2[[#This Row],[Current Week High]]/Table2[[#This Row],[Close Price]])-1</f>
        <v>4.9705866479572425E-2</v>
      </c>
      <c r="AG359" s="1">
        <f>(Table2[[#This Row],[Close Price]]/Table2[[#This Row],[Current Month Low]])-1</f>
        <v>6.7920017387523846E-3</v>
      </c>
      <c r="AH359" s="1">
        <f>(Table2[[#This Row],[Current Month High]]/Table2[[#This Row],[Close Price]])-1</f>
        <v>7.0753953262453484E-2</v>
      </c>
      <c r="AI359">
        <v>9.5579901775594909</v>
      </c>
      <c r="AJ359">
        <v>35.149525893508397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-0.06</v>
      </c>
      <c r="AM359" t="s">
        <v>3179</v>
      </c>
      <c r="AN359">
        <v>-2.0299999999999998</v>
      </c>
      <c r="AO359" t="s">
        <v>3179</v>
      </c>
      <c r="AP359">
        <v>0.102886361151134</v>
      </c>
      <c r="AQ359">
        <f>(Table2[[#This Row],[Sharpe Ratio]]-AVERAGE(Table2[Sharpe Ratio]))/_xlfn.STDEV.P(Table2[Sharpe Ratio])</f>
        <v>0.49697474560656524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0.41911247590398104</v>
      </c>
      <c r="AS359">
        <f>_xlfn.RANK.AVG(Table2[[#This Row],[1Y Return vs Nifty Z-Score]],Table2[1Y Return vs Nifty Z-Score])</f>
        <v>392</v>
      </c>
      <c r="AT359">
        <f>_xlfn.RANK.AVG(Table2[[#This Row],[6M Return vs Nifty Z-Score]],Table2[6M Return vs Nifty Z-Score])</f>
        <v>478</v>
      </c>
      <c r="AU359">
        <f>_xlfn.RANK.AVG(Table2[[#This Row],[Sharpe Ratio Z-Score]],Table2[Sharpe Ratio Z-Score])</f>
        <v>222</v>
      </c>
      <c r="AV359">
        <f>(Table2[[#This Row],[Rank 1Y]]+Table2[[#This Row],[Rank 6M]]+Table2[[#This Row],[Rank Sharpe]])/3</f>
        <v>364</v>
      </c>
    </row>
    <row r="360" spans="1:48" x14ac:dyDescent="0.3">
      <c r="A360" t="s">
        <v>783</v>
      </c>
      <c r="B360" t="s">
        <v>784</v>
      </c>
      <c r="C360" t="s">
        <v>3132</v>
      </c>
      <c r="D360" t="s">
        <v>291</v>
      </c>
      <c r="E360">
        <v>20428.344596751998</v>
      </c>
      <c r="F360">
        <v>206.53</v>
      </c>
      <c r="G360">
        <v>27.929583013849999</v>
      </c>
      <c r="H360">
        <f>(Table2[[#This Row],[1Y Return vs Nifty]]-AVERAGE(Table2[1Y Return vs Nifty]))/_xlfn.STDEV.P(Table2[1Y Return vs Nifty])</f>
        <v>0.13837829034238944</v>
      </c>
      <c r="I360">
        <v>-7.3769641364702103</v>
      </c>
      <c r="J360">
        <f>(Table2[[#This Row],[1M Return vs Nifty]]-AVERAGE(Table2[1M Return vs Nifty]))/_xlfn.STDEV.P(Table2[1M Return vs Nifty])</f>
        <v>-0.70291142941700835</v>
      </c>
      <c r="K360">
        <v>-4.4394744799695003</v>
      </c>
      <c r="L360">
        <f>(Table2[[#This Row],[6M Return vs Nifty]]-AVERAGE(Table2[6M Return vs Nifty]))/_xlfn.STDEV.P(Table2[6M Return vs Nifty])</f>
        <v>-0.35452740970198587</v>
      </c>
      <c r="M360">
        <v>-0.44641738414257598</v>
      </c>
      <c r="N360">
        <f>(Table2[[#This Row],[1W Return vs Nifty]]-AVERAGE(Table2[1W Return vs Nifty]))/_xlfn.STDEV.P(Table2[1W Return vs Nifty])</f>
        <v>-0.85055904067765953</v>
      </c>
      <c r="O360">
        <v>216.7</v>
      </c>
      <c r="P360">
        <v>229.45510875648</v>
      </c>
      <c r="Q360">
        <v>216.723766679086</v>
      </c>
      <c r="R360">
        <v>36.559320022609597</v>
      </c>
      <c r="S360" s="1">
        <f>(Table2[[#This Row],[Close Price]]-Table2[[#This Row],[20D EMA]])/Table2[[#This Row],[20D EMA]]</f>
        <v>-4.6931241347484949E-2</v>
      </c>
      <c r="T360" s="1">
        <f>(Table2[[#This Row],[Close Price]]-Table2[[#This Row],[50D EMA]])/Table2[[#This Row],[50D EMA]]</f>
        <v>-9.9911084484984591E-2</v>
      </c>
      <c r="U360" s="1">
        <f>(Table2[[#This Row],[Close Price]]-Table2[[#This Row],[200D EMA]])/Table2[[#This Row],[200D EMA]]</f>
        <v>-4.7035758169432472E-2</v>
      </c>
      <c r="V360">
        <v>0.48352606012066202</v>
      </c>
      <c r="W360">
        <v>201.4</v>
      </c>
      <c r="X360">
        <v>207.8</v>
      </c>
      <c r="Y360">
        <v>201.4</v>
      </c>
      <c r="Z360">
        <v>215.97</v>
      </c>
      <c r="AA360">
        <v>201.4</v>
      </c>
      <c r="AB360">
        <v>215.97</v>
      </c>
      <c r="AC360" s="1">
        <f>(Table2[[#This Row],[Close Price]]/Table2[[#This Row],[Day Low]])-1</f>
        <v>2.5471698113207486E-2</v>
      </c>
      <c r="AD360" s="1">
        <f>(Table2[[#This Row],[Day High]]/Table2[[#This Row],[Close Price]])-1</f>
        <v>6.149227715102068E-3</v>
      </c>
      <c r="AE360" s="1">
        <f>(Table2[[#This Row],[Close Price]]/Table2[[#This Row],[Current Week Low]])-1</f>
        <v>2.5471698113207486E-2</v>
      </c>
      <c r="AF360" s="1">
        <f>(Table2[[#This Row],[Current Week High]]/Table2[[#This Row],[Close Price]])-1</f>
        <v>4.5707645378395334E-2</v>
      </c>
      <c r="AG360" s="1">
        <f>(Table2[[#This Row],[Close Price]]/Table2[[#This Row],[Current Month Low]])-1</f>
        <v>2.5471698113207486E-2</v>
      </c>
      <c r="AH360" s="1">
        <f>(Table2[[#This Row],[Current Month High]]/Table2[[#This Row],[Close Price]])-1</f>
        <v>4.5707645378395334E-2</v>
      </c>
      <c r="AI360">
        <v>37.703965525589503</v>
      </c>
      <c r="AJ360">
        <v>55.989425981873097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-0.13</v>
      </c>
      <c r="AM360" t="s">
        <v>3179</v>
      </c>
      <c r="AN360">
        <v>-7.06</v>
      </c>
      <c r="AO360" t="s">
        <v>3179</v>
      </c>
      <c r="AP360">
        <v>4.0878207097353E-2</v>
      </c>
      <c r="AQ360">
        <f>(Table2[[#This Row],[Sharpe Ratio]]-AVERAGE(Table2[Sharpe Ratio]))/_xlfn.STDEV.P(Table2[Sharpe Ratio])</f>
        <v>-0.24510983324753322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253</v>
      </c>
      <c r="AT360">
        <f>_xlfn.RANK.AVG(Table2[[#This Row],[6M Return vs Nifty Z-Score]],Table2[6M Return vs Nifty Z-Score])</f>
        <v>436</v>
      </c>
      <c r="AU360">
        <f>_xlfn.RANK.AVG(Table2[[#This Row],[Sharpe Ratio Z-Score]],Table2[Sharpe Ratio Z-Score])</f>
        <v>408</v>
      </c>
      <c r="AV360">
        <f>(Table2[[#This Row],[Rank 1Y]]+Table2[[#This Row],[Rank 6M]]+Table2[[#This Row],[Rank Sharpe]])/3</f>
        <v>365.66666666666669</v>
      </c>
    </row>
    <row r="361" spans="1:48" x14ac:dyDescent="0.3">
      <c r="A361" t="s">
        <v>233</v>
      </c>
      <c r="B361" t="s">
        <v>234</v>
      </c>
      <c r="C361" t="s">
        <v>3134</v>
      </c>
      <c r="D361" t="s">
        <v>43</v>
      </c>
      <c r="E361">
        <v>105775.310320965</v>
      </c>
      <c r="F361">
        <v>732.15</v>
      </c>
      <c r="G361">
        <v>14.4021122119489</v>
      </c>
      <c r="H361">
        <f>(Table2[[#This Row],[1Y Return vs Nifty]]-AVERAGE(Table2[1Y Return vs Nifty]))/_xlfn.STDEV.P(Table2[1Y Return vs Nifty])</f>
        <v>-0.10503233056147329</v>
      </c>
      <c r="I361">
        <v>0.409221322561863</v>
      </c>
      <c r="J361">
        <f>(Table2[[#This Row],[1M Return vs Nifty]]-AVERAGE(Table2[1M Return vs Nifty]))/_xlfn.STDEV.P(Table2[1M Return vs Nifty])</f>
        <v>0.15981511356666131</v>
      </c>
      <c r="K361">
        <v>19.755337500058399</v>
      </c>
      <c r="L361">
        <f>(Table2[[#This Row],[6M Return vs Nifty]]-AVERAGE(Table2[6M Return vs Nifty]))/_xlfn.STDEV.P(Table2[6M Return vs Nifty])</f>
        <v>0.47257019873689876</v>
      </c>
      <c r="M361">
        <v>-0.96809488226290596</v>
      </c>
      <c r="N361">
        <f>(Table2[[#This Row],[1W Return vs Nifty]]-AVERAGE(Table2[1W Return vs Nifty]))/_xlfn.STDEV.P(Table2[1W Return vs Nifty])</f>
        <v>-0.97128358207789967</v>
      </c>
      <c r="O361">
        <v>746.53</v>
      </c>
      <c r="P361">
        <v>741.20801684329194</v>
      </c>
      <c r="Q361">
        <v>661.37925396413095</v>
      </c>
      <c r="R361">
        <v>40.683674992758597</v>
      </c>
      <c r="S361" s="1">
        <f>(Table2[[#This Row],[Close Price]]-Table2[[#This Row],[20D EMA]])/Table2[[#This Row],[20D EMA]]</f>
        <v>-1.926245428850816E-2</v>
      </c>
      <c r="T361" s="1">
        <f>(Table2[[#This Row],[Close Price]]-Table2[[#This Row],[50D EMA]])/Table2[[#This Row],[50D EMA]]</f>
        <v>-1.2220613697446064E-2</v>
      </c>
      <c r="U361" s="1">
        <f>(Table2[[#This Row],[Close Price]]-Table2[[#This Row],[200D EMA]])/Table2[[#This Row],[200D EMA]]</f>
        <v>0.10700478675689937</v>
      </c>
      <c r="V361">
        <v>0.88893237166837202</v>
      </c>
      <c r="W361">
        <v>702.3</v>
      </c>
      <c r="X361">
        <v>738.95</v>
      </c>
      <c r="Y361">
        <v>702.3</v>
      </c>
      <c r="Z361">
        <v>744.8</v>
      </c>
      <c r="AA361">
        <v>702.3</v>
      </c>
      <c r="AB361">
        <v>750</v>
      </c>
      <c r="AC361" s="1">
        <f>(Table2[[#This Row],[Close Price]]/Table2[[#This Row],[Day Low]])-1</f>
        <v>4.2503203759077346E-2</v>
      </c>
      <c r="AD361" s="1">
        <f>(Table2[[#This Row],[Day High]]/Table2[[#This Row],[Close Price]])-1</f>
        <v>9.2877142662024514E-3</v>
      </c>
      <c r="AE361" s="1">
        <f>(Table2[[#This Row],[Close Price]]/Table2[[#This Row],[Current Week Low]])-1</f>
        <v>4.2503203759077346E-2</v>
      </c>
      <c r="AF361" s="1">
        <f>(Table2[[#This Row],[Current Week High]]/Table2[[#This Row],[Close Price]])-1</f>
        <v>1.7277880215802677E-2</v>
      </c>
      <c r="AG361" s="1">
        <f>(Table2[[#This Row],[Close Price]]/Table2[[#This Row],[Current Month Low]])-1</f>
        <v>4.2503203759077346E-2</v>
      </c>
      <c r="AH361" s="1">
        <f>(Table2[[#This Row],[Current Month High]]/Table2[[#This Row],[Close Price]])-1</f>
        <v>2.4380249948781074E-2</v>
      </c>
      <c r="AI361">
        <v>8.8301577545584795</v>
      </c>
      <c r="AJ361">
        <v>57.978206926313497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-0.03</v>
      </c>
      <c r="AM361" t="s">
        <v>3179</v>
      </c>
      <c r="AN361">
        <v>-1.77</v>
      </c>
      <c r="AO361" t="s">
        <v>3179</v>
      </c>
      <c r="AP361">
        <v>-1.6891387947677E-2</v>
      </c>
      <c r="AQ361">
        <f>(Table2[[#This Row],[Sharpe Ratio]]-AVERAGE(Table2[Sharpe Ratio]))/_xlfn.STDEV.P(Table2[Sharpe Ratio])</f>
        <v>-0.93646932078171941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-1.3803999211175322</v>
      </c>
      <c r="AS361">
        <f>_xlfn.RANK.AVG(Table2[[#This Row],[1Y Return vs Nifty Z-Score]],Table2[1Y Return vs Nifty Z-Score])</f>
        <v>324</v>
      </c>
      <c r="AT361">
        <f>_xlfn.RANK.AVG(Table2[[#This Row],[6M Return vs Nifty Z-Score]],Table2[6M Return vs Nifty Z-Score])</f>
        <v>172</v>
      </c>
      <c r="AU361">
        <f>_xlfn.RANK.AVG(Table2[[#This Row],[Sharpe Ratio Z-Score]],Table2[Sharpe Ratio Z-Score])</f>
        <v>601</v>
      </c>
      <c r="AV361">
        <f>(Table2[[#This Row],[Rank 1Y]]+Table2[[#This Row],[Rank 6M]]+Table2[[#This Row],[Rank Sharpe]])/3</f>
        <v>365.66666666666669</v>
      </c>
    </row>
    <row r="362" spans="1:48" x14ac:dyDescent="0.3">
      <c r="A362" t="s">
        <v>1375</v>
      </c>
      <c r="B362" t="s">
        <v>1376</v>
      </c>
      <c r="C362" t="s">
        <v>3147</v>
      </c>
      <c r="D362" t="s">
        <v>141</v>
      </c>
      <c r="E362">
        <v>8108.7557237450001</v>
      </c>
      <c r="F362">
        <v>553.54999999999995</v>
      </c>
      <c r="G362">
        <v>-2.91282328199499</v>
      </c>
      <c r="H362">
        <f>(Table2[[#This Row],[1Y Return vs Nifty]]-AVERAGE(Table2[1Y Return vs Nifty]))/_xlfn.STDEV.P(Table2[1Y Return vs Nifty])</f>
        <v>-0.41659383834154579</v>
      </c>
      <c r="I362">
        <v>0.43534618096147798</v>
      </c>
      <c r="J362">
        <f>(Table2[[#This Row],[1M Return vs Nifty]]-AVERAGE(Table2[1M Return vs Nifty]))/_xlfn.STDEV.P(Table2[1M Return vs Nifty])</f>
        <v>0.16270980556849293</v>
      </c>
      <c r="K362">
        <v>21.9218869108524</v>
      </c>
      <c r="L362">
        <f>(Table2[[#This Row],[6M Return vs Nifty]]-AVERAGE(Table2[6M Return vs Nifty]))/_xlfn.STDEV.P(Table2[6M Return vs Nifty])</f>
        <v>0.5466335077517237</v>
      </c>
      <c r="M362">
        <v>3.8801229805384301</v>
      </c>
      <c r="N362">
        <f>(Table2[[#This Row],[1W Return vs Nifty]]-AVERAGE(Table2[1W Return vs Nifty]))/_xlfn.STDEV.P(Table2[1W Return vs Nifty])</f>
        <v>0.15067180262634647</v>
      </c>
      <c r="O362">
        <v>559.09</v>
      </c>
      <c r="P362">
        <v>565.87095072495401</v>
      </c>
      <c r="Q362">
        <v>523.637501561774</v>
      </c>
      <c r="R362">
        <v>47.848873129535299</v>
      </c>
      <c r="S362" s="1">
        <f>(Table2[[#This Row],[Close Price]]-Table2[[#This Row],[20D EMA]])/Table2[[#This Row],[20D EMA]]</f>
        <v>-9.9089592015598159E-3</v>
      </c>
      <c r="T362" s="1">
        <f>(Table2[[#This Row],[Close Price]]-Table2[[#This Row],[50D EMA]])/Table2[[#This Row],[50D EMA]]</f>
        <v>-2.177342856912751E-2</v>
      </c>
      <c r="U362" s="1">
        <f>(Table2[[#This Row],[Close Price]]-Table2[[#This Row],[200D EMA]])/Table2[[#This Row],[200D EMA]]</f>
        <v>5.7124438851324608E-2</v>
      </c>
      <c r="V362">
        <v>0.262791066830245</v>
      </c>
      <c r="W362">
        <v>544.35</v>
      </c>
      <c r="X362">
        <v>555.95000000000005</v>
      </c>
      <c r="Y362">
        <v>544.35</v>
      </c>
      <c r="Z362">
        <v>563.70000000000005</v>
      </c>
      <c r="AA362">
        <v>544.35</v>
      </c>
      <c r="AB362">
        <v>570</v>
      </c>
      <c r="AC362" s="1">
        <f>(Table2[[#This Row],[Close Price]]/Table2[[#This Row],[Day Low]])-1</f>
        <v>1.6900890970882543E-2</v>
      </c>
      <c r="AD362" s="1">
        <f>(Table2[[#This Row],[Day High]]/Table2[[#This Row],[Close Price]])-1</f>
        <v>4.3356517026467145E-3</v>
      </c>
      <c r="AE362" s="1">
        <f>(Table2[[#This Row],[Close Price]]/Table2[[#This Row],[Current Week Low]])-1</f>
        <v>1.6900890970882543E-2</v>
      </c>
      <c r="AF362" s="1">
        <f>(Table2[[#This Row],[Current Week High]]/Table2[[#This Row],[Close Price]])-1</f>
        <v>1.8336193659109545E-2</v>
      </c>
      <c r="AG362" s="1">
        <f>(Table2[[#This Row],[Close Price]]/Table2[[#This Row],[Current Month Low]])-1</f>
        <v>1.6900890970882543E-2</v>
      </c>
      <c r="AH362" s="1">
        <f>(Table2[[#This Row],[Current Month High]]/Table2[[#This Row],[Close Price]])-1</f>
        <v>2.9717279378556727E-2</v>
      </c>
      <c r="AI362">
        <v>26.275855839580899</v>
      </c>
      <c r="AJ362">
        <v>45.651887909485502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0.01</v>
      </c>
      <c r="AM362" t="s">
        <v>3180</v>
      </c>
      <c r="AN362">
        <v>-6.57</v>
      </c>
      <c r="AO362" t="s">
        <v>3179</v>
      </c>
      <c r="AP362">
        <v>8.2729860549279992E-3</v>
      </c>
      <c r="AQ362">
        <f>(Table2[[#This Row],[Sharpe Ratio]]-AVERAGE(Table2[Sharpe Ratio]))/_xlfn.STDEV.P(Table2[Sharpe Ratio])</f>
        <v>-0.63531386519996291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457</v>
      </c>
      <c r="AT362">
        <f>_xlfn.RANK.AVG(Table2[[#This Row],[6M Return vs Nifty Z-Score]],Table2[6M Return vs Nifty Z-Score])</f>
        <v>144</v>
      </c>
      <c r="AU362">
        <f>_xlfn.RANK.AVG(Table2[[#This Row],[Sharpe Ratio Z-Score]],Table2[Sharpe Ratio Z-Score])</f>
        <v>497</v>
      </c>
      <c r="AV362">
        <f>(Table2[[#This Row],[Rank 1Y]]+Table2[[#This Row],[Rank 6M]]+Table2[[#This Row],[Rank Sharpe]])/3</f>
        <v>366</v>
      </c>
    </row>
    <row r="363" spans="1:48" x14ac:dyDescent="0.3">
      <c r="A363" t="s">
        <v>1904</v>
      </c>
      <c r="B363" t="s">
        <v>1905</v>
      </c>
      <c r="C363" t="s">
        <v>3133</v>
      </c>
      <c r="D363" t="s">
        <v>274</v>
      </c>
      <c r="E363">
        <v>3841.25831921999</v>
      </c>
      <c r="F363">
        <v>1407.05</v>
      </c>
      <c r="G363">
        <v>-0.43204979124759602</v>
      </c>
      <c r="H363">
        <f>(Table2[[#This Row],[1Y Return vs Nifty]]-AVERAGE(Table2[1Y Return vs Nifty]))/_xlfn.STDEV.P(Table2[1Y Return vs Nifty])</f>
        <v>-0.37195529322490778</v>
      </c>
      <c r="I363">
        <v>4.5306673852110597</v>
      </c>
      <c r="J363">
        <f>(Table2[[#This Row],[1M Return vs Nifty]]-AVERAGE(Table2[1M Return vs Nifty]))/_xlfn.STDEV.P(Table2[1M Return vs Nifty])</f>
        <v>0.61648043863907698</v>
      </c>
      <c r="K363">
        <v>-1.92115295343055</v>
      </c>
      <c r="L363">
        <f>(Table2[[#This Row],[6M Return vs Nifty]]-AVERAGE(Table2[6M Return vs Nifty]))/_xlfn.STDEV.P(Table2[6M Return vs Nifty])</f>
        <v>-0.26843880055718666</v>
      </c>
      <c r="M363">
        <v>-1.5369368155204199</v>
      </c>
      <c r="N363">
        <f>(Table2[[#This Row],[1W Return vs Nifty]]-AVERAGE(Table2[1W Return vs Nifty]))/_xlfn.STDEV.P(Table2[1W Return vs Nifty])</f>
        <v>-1.1029227303432121</v>
      </c>
      <c r="O363">
        <v>1414.83</v>
      </c>
      <c r="P363">
        <v>1397.43634009985</v>
      </c>
      <c r="Q363">
        <v>1282.9584643349899</v>
      </c>
      <c r="R363">
        <v>43.5881000820225</v>
      </c>
      <c r="S363" s="1">
        <f>(Table2[[#This Row],[Close Price]]-Table2[[#This Row],[20D EMA]])/Table2[[#This Row],[20D EMA]]</f>
        <v>-5.498893860039703E-3</v>
      </c>
      <c r="T363" s="1">
        <f>(Table2[[#This Row],[Close Price]]-Table2[[#This Row],[50D EMA]])/Table2[[#This Row],[50D EMA]]</f>
        <v>6.8794975658519452E-3</v>
      </c>
      <c r="U363" s="1">
        <f>(Table2[[#This Row],[Close Price]]-Table2[[#This Row],[200D EMA]])/Table2[[#This Row],[200D EMA]]</f>
        <v>9.6722956443747218E-2</v>
      </c>
      <c r="V363">
        <v>3.2732899873660899</v>
      </c>
      <c r="W363">
        <v>1401.25</v>
      </c>
      <c r="X363">
        <v>1415</v>
      </c>
      <c r="Y363">
        <v>1401.25</v>
      </c>
      <c r="Z363">
        <v>1429.3</v>
      </c>
      <c r="AA363">
        <v>1401.25</v>
      </c>
      <c r="AB363">
        <v>1429.3</v>
      </c>
      <c r="AC363" s="1">
        <f>(Table2[[#This Row],[Close Price]]/Table2[[#This Row],[Day Low]])-1</f>
        <v>4.1391614629795459E-3</v>
      </c>
      <c r="AD363" s="1">
        <f>(Table2[[#This Row],[Day High]]/Table2[[#This Row],[Close Price]])-1</f>
        <v>5.650119043388635E-3</v>
      </c>
      <c r="AE363" s="1">
        <f>(Table2[[#This Row],[Close Price]]/Table2[[#This Row],[Current Week Low]])-1</f>
        <v>4.1391614629795459E-3</v>
      </c>
      <c r="AF363" s="1">
        <f>(Table2[[#This Row],[Current Week High]]/Table2[[#This Row],[Close Price]])-1</f>
        <v>1.5813226253509116E-2</v>
      </c>
      <c r="AG363" s="1">
        <f>(Table2[[#This Row],[Close Price]]/Table2[[#This Row],[Current Month Low]])-1</f>
        <v>4.1391614629795459E-3</v>
      </c>
      <c r="AH363" s="1">
        <f>(Table2[[#This Row],[Current Month High]]/Table2[[#This Row],[Close Price]])-1</f>
        <v>1.5813226253509116E-2</v>
      </c>
      <c r="AI363">
        <v>10.3585515795458</v>
      </c>
      <c r="AJ363">
        <v>49.352510349219799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0.05</v>
      </c>
      <c r="AM363" t="s">
        <v>3180</v>
      </c>
      <c r="AN363">
        <v>0.88</v>
      </c>
      <c r="AO363" t="s">
        <v>3180</v>
      </c>
      <c r="AP363">
        <v>9.1992521470244004E-2</v>
      </c>
      <c r="AQ363">
        <f>(Table2[[#This Row],[Sharpe Ratio]]-AVERAGE(Table2[Sharpe Ratio]))/_xlfn.STDEV.P(Table2[Sharpe Ratio])</f>
        <v>0.36660236869810631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-0.76023401678812319</v>
      </c>
      <c r="AS363">
        <f>_xlfn.RANK.AVG(Table2[[#This Row],[1Y Return vs Nifty Z-Score]],Table2[1Y Return vs Nifty Z-Score])</f>
        <v>444</v>
      </c>
      <c r="AT363">
        <f>_xlfn.RANK.AVG(Table2[[#This Row],[6M Return vs Nifty Z-Score]],Table2[6M Return vs Nifty Z-Score])</f>
        <v>407</v>
      </c>
      <c r="AU363">
        <f>_xlfn.RANK.AVG(Table2[[#This Row],[Sharpe Ratio Z-Score]],Table2[Sharpe Ratio Z-Score])</f>
        <v>248</v>
      </c>
      <c r="AV363">
        <f>(Table2[[#This Row],[Rank 1Y]]+Table2[[#This Row],[Rank 6M]]+Table2[[#This Row],[Rank Sharpe]])/3</f>
        <v>366.33333333333331</v>
      </c>
    </row>
    <row r="364" spans="1:48" x14ac:dyDescent="0.3">
      <c r="A364" t="s">
        <v>1222</v>
      </c>
      <c r="B364" t="s">
        <v>1223</v>
      </c>
      <c r="C364" t="s">
        <v>3146</v>
      </c>
      <c r="D364" t="s">
        <v>128</v>
      </c>
      <c r="E364">
        <v>9588.2917954999994</v>
      </c>
      <c r="F364">
        <v>1124.3499999999999</v>
      </c>
      <c r="G364">
        <v>30.130256588905901</v>
      </c>
      <c r="H364">
        <f>(Table2[[#This Row],[1Y Return vs Nifty]]-AVERAGE(Table2[1Y Return vs Nifty]))/_xlfn.STDEV.P(Table2[1Y Return vs Nifty])</f>
        <v>0.17797677324843275</v>
      </c>
      <c r="I364">
        <v>-3.4934883037227098</v>
      </c>
      <c r="J364">
        <f>(Table2[[#This Row],[1M Return vs Nifty]]-AVERAGE(Table2[1M Return vs Nifty]))/_xlfn.STDEV.P(Table2[1M Return vs Nifty])</f>
        <v>-0.27261373132398403</v>
      </c>
      <c r="K364">
        <v>-5.1763682395976698</v>
      </c>
      <c r="L364">
        <f>(Table2[[#This Row],[6M Return vs Nifty]]-AVERAGE(Table2[6M Return vs Nifty]))/_xlfn.STDEV.P(Table2[6M Return vs Nifty])</f>
        <v>-0.37971806077069881</v>
      </c>
      <c r="M364">
        <v>7.6602925501816799</v>
      </c>
      <c r="N364">
        <f>(Table2[[#This Row],[1W Return vs Nifty]]-AVERAGE(Table2[1W Return vs Nifty]))/_xlfn.STDEV.P(Table2[1W Return vs Nifty])</f>
        <v>1.0254636795132055</v>
      </c>
      <c r="O364">
        <v>1146.54</v>
      </c>
      <c r="P364">
        <v>1171.99608174081</v>
      </c>
      <c r="Q364">
        <v>1060.41656474303</v>
      </c>
      <c r="R364">
        <v>47.389976129652503</v>
      </c>
      <c r="S364" s="1">
        <f>(Table2[[#This Row],[Close Price]]-Table2[[#This Row],[20D EMA]])/Table2[[#This Row],[20D EMA]]</f>
        <v>-1.9353882114884834E-2</v>
      </c>
      <c r="T364" s="1">
        <f>(Table2[[#This Row],[Close Price]]-Table2[[#This Row],[50D EMA]])/Table2[[#This Row],[50D EMA]]</f>
        <v>-4.065378927721295E-2</v>
      </c>
      <c r="U364" s="1">
        <f>(Table2[[#This Row],[Close Price]]-Table2[[#This Row],[200D EMA]])/Table2[[#This Row],[200D EMA]]</f>
        <v>6.0290868119796732E-2</v>
      </c>
      <c r="V364">
        <v>0.53189768736499199</v>
      </c>
      <c r="W364">
        <v>1110.55</v>
      </c>
      <c r="X364">
        <v>1143.75</v>
      </c>
      <c r="Y364">
        <v>1097.9000000000001</v>
      </c>
      <c r="Z364">
        <v>1143.75</v>
      </c>
      <c r="AA364">
        <v>1097.9000000000001</v>
      </c>
      <c r="AB364">
        <v>1155.95</v>
      </c>
      <c r="AC364" s="1">
        <f>(Table2[[#This Row],[Close Price]]/Table2[[#This Row],[Day Low]])-1</f>
        <v>1.2426275269010745E-2</v>
      </c>
      <c r="AD364" s="1">
        <f>(Table2[[#This Row],[Day High]]/Table2[[#This Row],[Close Price]])-1</f>
        <v>1.7254413661226486E-2</v>
      </c>
      <c r="AE364" s="1">
        <f>(Table2[[#This Row],[Close Price]]/Table2[[#This Row],[Current Week Low]])-1</f>
        <v>2.4091447308497882E-2</v>
      </c>
      <c r="AF364" s="1">
        <f>(Table2[[#This Row],[Current Week High]]/Table2[[#This Row],[Close Price]])-1</f>
        <v>1.7254413661226486E-2</v>
      </c>
      <c r="AG364" s="1">
        <f>(Table2[[#This Row],[Close Price]]/Table2[[#This Row],[Current Month Low]])-1</f>
        <v>2.4091447308497882E-2</v>
      </c>
      <c r="AH364" s="1">
        <f>(Table2[[#This Row],[Current Month High]]/Table2[[#This Row],[Close Price]])-1</f>
        <v>2.8105127406946373E-2</v>
      </c>
      <c r="AI364">
        <v>24.071685862942999</v>
      </c>
      <c r="AJ364">
        <v>61.544540229885001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-0.11</v>
      </c>
      <c r="AM364" t="s">
        <v>3179</v>
      </c>
      <c r="AN364">
        <v>-6.01</v>
      </c>
      <c r="AO364" t="s">
        <v>3179</v>
      </c>
      <c r="AP364">
        <v>3.6255335817086003E-2</v>
      </c>
      <c r="AQ364">
        <f>(Table2[[#This Row],[Sharpe Ratio]]-AVERAGE(Table2[Sharpe Ratio]))/_xlfn.STDEV.P(Table2[Sharpe Ratio])</f>
        <v>-0.30043419404269966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237</v>
      </c>
      <c r="AT364">
        <f>_xlfn.RANK.AVG(Table2[[#This Row],[6M Return vs Nifty Z-Score]],Table2[6M Return vs Nifty Z-Score])</f>
        <v>447</v>
      </c>
      <c r="AU364">
        <f>_xlfn.RANK.AVG(Table2[[#This Row],[Sharpe Ratio Z-Score]],Table2[Sharpe Ratio Z-Score])</f>
        <v>422</v>
      </c>
      <c r="AV364">
        <f>(Table2[[#This Row],[Rank 1Y]]+Table2[[#This Row],[Rank 6M]]+Table2[[#This Row],[Rank Sharpe]])/3</f>
        <v>368.66666666666669</v>
      </c>
    </row>
    <row r="365" spans="1:48" x14ac:dyDescent="0.3">
      <c r="A365" t="s">
        <v>329</v>
      </c>
      <c r="B365" t="s">
        <v>330</v>
      </c>
      <c r="C365" t="s">
        <v>3139</v>
      </c>
      <c r="D365" t="s">
        <v>105</v>
      </c>
      <c r="E365">
        <v>80541.089066490007</v>
      </c>
      <c r="F365">
        <v>80.180000000000007</v>
      </c>
      <c r="G365">
        <v>33.177033576943103</v>
      </c>
      <c r="H365">
        <f>(Table2[[#This Row],[1Y Return vs Nifty]]-AVERAGE(Table2[1Y Return vs Nifty]))/_xlfn.STDEV.P(Table2[1Y Return vs Nifty])</f>
        <v>0.2327998727970573</v>
      </c>
      <c r="I365">
        <v>-7.2749082510021497</v>
      </c>
      <c r="J365">
        <f>(Table2[[#This Row],[1M Return vs Nifty]]-AVERAGE(Table2[1M Return vs Nifty]))/_xlfn.STDEV.P(Table2[1M Return vs Nifty])</f>
        <v>-0.69160341193858288</v>
      </c>
      <c r="K365">
        <v>-28.929314384663101</v>
      </c>
      <c r="L365">
        <f>(Table2[[#This Row],[6M Return vs Nifty]]-AVERAGE(Table2[6M Return vs Nifty]))/_xlfn.STDEV.P(Table2[6M Return vs Nifty])</f>
        <v>-1.1917105228811065</v>
      </c>
      <c r="M365">
        <v>7.2050485435471003</v>
      </c>
      <c r="N365">
        <f>(Table2[[#This Row],[1W Return vs Nifty]]-AVERAGE(Table2[1W Return vs Nifty]))/_xlfn.STDEV.P(Table2[1W Return vs Nifty])</f>
        <v>0.92011291371596071</v>
      </c>
      <c r="O365">
        <v>84.07</v>
      </c>
      <c r="P365">
        <v>89.076148013752302</v>
      </c>
      <c r="Q365">
        <v>88.599719023786506</v>
      </c>
      <c r="R365">
        <v>36.6517275059566</v>
      </c>
      <c r="S365" s="1">
        <f>(Table2[[#This Row],[Close Price]]-Table2[[#This Row],[20D EMA]])/Table2[[#This Row],[20D EMA]]</f>
        <v>-4.6270964672296737E-2</v>
      </c>
      <c r="T365" s="1">
        <f>(Table2[[#This Row],[Close Price]]-Table2[[#This Row],[50D EMA]])/Table2[[#This Row],[50D EMA]]</f>
        <v>-9.9871269830604209E-2</v>
      </c>
      <c r="U365" s="1">
        <f>(Table2[[#This Row],[Close Price]]-Table2[[#This Row],[200D EMA]])/Table2[[#This Row],[200D EMA]]</f>
        <v>-9.5030990126797624E-2</v>
      </c>
      <c r="V365">
        <v>1.1601638161310801</v>
      </c>
      <c r="W365">
        <v>79.5</v>
      </c>
      <c r="X365">
        <v>83.36</v>
      </c>
      <c r="Y365">
        <v>79.5</v>
      </c>
      <c r="Z365">
        <v>84.5</v>
      </c>
      <c r="AA365">
        <v>79.5</v>
      </c>
      <c r="AB365">
        <v>84.5</v>
      </c>
      <c r="AC365" s="1">
        <f>(Table2[[#This Row],[Close Price]]/Table2[[#This Row],[Day Low]])-1</f>
        <v>8.5534591194968979E-3</v>
      </c>
      <c r="AD365" s="1">
        <f>(Table2[[#This Row],[Day High]]/Table2[[#This Row],[Close Price]])-1</f>
        <v>3.9660763282614031E-2</v>
      </c>
      <c r="AE365" s="1">
        <f>(Table2[[#This Row],[Close Price]]/Table2[[#This Row],[Current Week Low]])-1</f>
        <v>8.5534591194968979E-3</v>
      </c>
      <c r="AF365" s="1">
        <f>(Table2[[#This Row],[Current Week High]]/Table2[[#This Row],[Close Price]])-1</f>
        <v>5.3878772761287053E-2</v>
      </c>
      <c r="AG365" s="1">
        <f>(Table2[[#This Row],[Close Price]]/Table2[[#This Row],[Current Month Low]])-1</f>
        <v>8.5534591194968979E-3</v>
      </c>
      <c r="AH365" s="1">
        <f>(Table2[[#This Row],[Current Month High]]/Table2[[#This Row],[Close Price]])-1</f>
        <v>5.3878772761287053E-2</v>
      </c>
      <c r="AI365">
        <v>47.667747567972</v>
      </c>
      <c r="AJ365">
        <v>60.520520520520499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-7.0000000000000007E-2</v>
      </c>
      <c r="AM365" t="s">
        <v>3179</v>
      </c>
      <c r="AN365">
        <v>-4.7</v>
      </c>
      <c r="AO365" t="s">
        <v>3179</v>
      </c>
      <c r="AP365">
        <v>0.111322780825739</v>
      </c>
      <c r="AQ365">
        <f>(Table2[[#This Row],[Sharpe Ratio]]-AVERAGE(Table2[Sharpe Ratio]))/_xlfn.STDEV.P(Table2[Sharpe Ratio])</f>
        <v>0.59793786951823302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228</v>
      </c>
      <c r="AT365">
        <f>_xlfn.RANK.AVG(Table2[[#This Row],[6M Return vs Nifty Z-Score]],Table2[6M Return vs Nifty Z-Score])</f>
        <v>689</v>
      </c>
      <c r="AU365">
        <f>_xlfn.RANK.AVG(Table2[[#This Row],[Sharpe Ratio Z-Score]],Table2[Sharpe Ratio Z-Score])</f>
        <v>195</v>
      </c>
      <c r="AV365">
        <f>(Table2[[#This Row],[Rank 1Y]]+Table2[[#This Row],[Rank 6M]]+Table2[[#This Row],[Rank Sharpe]])/3</f>
        <v>370.66666666666669</v>
      </c>
    </row>
    <row r="366" spans="1:48" x14ac:dyDescent="0.3">
      <c r="A366" t="s">
        <v>831</v>
      </c>
      <c r="B366" t="s">
        <v>832</v>
      </c>
      <c r="C366" t="s">
        <v>3140</v>
      </c>
      <c r="D366" t="s">
        <v>196</v>
      </c>
      <c r="E366">
        <v>18817.25735082</v>
      </c>
      <c r="F366">
        <v>1591.35</v>
      </c>
      <c r="G366">
        <v>6.0424683080494503</v>
      </c>
      <c r="H366">
        <f>(Table2[[#This Row],[1Y Return vs Nifty]]-AVERAGE(Table2[1Y Return vs Nifty]))/_xlfn.STDEV.P(Table2[1Y Return vs Nifty])</f>
        <v>-0.25545410141440977</v>
      </c>
      <c r="I366">
        <v>-7.4343111937235298</v>
      </c>
      <c r="J366">
        <f>(Table2[[#This Row],[1M Return vs Nifty]]-AVERAGE(Table2[1M Return vs Nifty]))/_xlfn.STDEV.P(Table2[1M Return vs Nifty])</f>
        <v>-0.70926560999936927</v>
      </c>
      <c r="K366">
        <v>-24.853959399535398</v>
      </c>
      <c r="L366">
        <f>(Table2[[#This Row],[6M Return vs Nifty]]-AVERAGE(Table2[6M Return vs Nifty]))/_xlfn.STDEV.P(Table2[6M Return vs Nifty])</f>
        <v>-1.0523948561786318</v>
      </c>
      <c r="M366">
        <v>5.3412181695024801</v>
      </c>
      <c r="N366">
        <f>(Table2[[#This Row],[1W Return vs Nifty]]-AVERAGE(Table2[1W Return vs Nifty]))/_xlfn.STDEV.P(Table2[1W Return vs Nifty])</f>
        <v>0.48879266707869057</v>
      </c>
      <c r="O366">
        <v>1658.08</v>
      </c>
      <c r="P366">
        <v>1763.3317021733601</v>
      </c>
      <c r="Q366">
        <v>1795.90973117045</v>
      </c>
      <c r="R366">
        <v>40.4132923510846</v>
      </c>
      <c r="S366" s="1">
        <f>(Table2[[#This Row],[Close Price]]-Table2[[#This Row],[20D EMA]])/Table2[[#This Row],[20D EMA]]</f>
        <v>-4.024534401235165E-2</v>
      </c>
      <c r="T366" s="1">
        <f>(Table2[[#This Row],[Close Price]]-Table2[[#This Row],[50D EMA]])/Table2[[#This Row],[50D EMA]]</f>
        <v>-9.7532246463548231E-2</v>
      </c>
      <c r="U366" s="1">
        <f>(Table2[[#This Row],[Close Price]]-Table2[[#This Row],[200D EMA]])/Table2[[#This Row],[200D EMA]]</f>
        <v>-0.11390312531862731</v>
      </c>
      <c r="V366">
        <v>0.95963653647885305</v>
      </c>
      <c r="W366">
        <v>1574.95</v>
      </c>
      <c r="X366">
        <v>1605.95</v>
      </c>
      <c r="Y366">
        <v>1574.95</v>
      </c>
      <c r="Z366">
        <v>1635.15</v>
      </c>
      <c r="AA366">
        <v>1574.95</v>
      </c>
      <c r="AB366">
        <v>1644</v>
      </c>
      <c r="AC366" s="1">
        <f>(Table2[[#This Row],[Close Price]]/Table2[[#This Row],[Day Low]])-1</f>
        <v>1.0413028985047035E-2</v>
      </c>
      <c r="AD366" s="1">
        <f>(Table2[[#This Row],[Day High]]/Table2[[#This Row],[Close Price]])-1</f>
        <v>9.1746001822352596E-3</v>
      </c>
      <c r="AE366" s="1">
        <f>(Table2[[#This Row],[Close Price]]/Table2[[#This Row],[Current Week Low]])-1</f>
        <v>1.0413028985047035E-2</v>
      </c>
      <c r="AF366" s="1">
        <f>(Table2[[#This Row],[Current Week High]]/Table2[[#This Row],[Close Price]])-1</f>
        <v>2.7523800546705779E-2</v>
      </c>
      <c r="AG366" s="1">
        <f>(Table2[[#This Row],[Close Price]]/Table2[[#This Row],[Current Month Low]])-1</f>
        <v>1.0413028985047035E-2</v>
      </c>
      <c r="AH366" s="1">
        <f>(Table2[[#This Row],[Current Month High]]/Table2[[#This Row],[Close Price]])-1</f>
        <v>3.308511641059475E-2</v>
      </c>
      <c r="AI366">
        <v>52.596851729663399</v>
      </c>
      <c r="AJ366">
        <v>35.089134125636598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-0.13</v>
      </c>
      <c r="AM366" t="s">
        <v>3179</v>
      </c>
      <c r="AN366">
        <v>-6.97</v>
      </c>
      <c r="AO366" t="s">
        <v>3179</v>
      </c>
      <c r="AP366">
        <v>0.172782458765111</v>
      </c>
      <c r="AQ366">
        <f>(Table2[[#This Row],[Sharpe Ratio]]-AVERAGE(Table2[Sharpe Ratio]))/_xlfn.STDEV.P(Table2[Sharpe Ratio])</f>
        <v>1.3334585428250108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385</v>
      </c>
      <c r="AT366">
        <f>_xlfn.RANK.AVG(Table2[[#This Row],[6M Return vs Nifty Z-Score]],Table2[6M Return vs Nifty Z-Score])</f>
        <v>664</v>
      </c>
      <c r="AU366">
        <f>_xlfn.RANK.AVG(Table2[[#This Row],[Sharpe Ratio Z-Score]],Table2[Sharpe Ratio Z-Score])</f>
        <v>67</v>
      </c>
      <c r="AV366">
        <f>(Table2[[#This Row],[Rank 1Y]]+Table2[[#This Row],[Rank 6M]]+Table2[[#This Row],[Rank Sharpe]])/3</f>
        <v>372</v>
      </c>
    </row>
    <row r="367" spans="1:48" x14ac:dyDescent="0.3">
      <c r="A367" t="s">
        <v>150</v>
      </c>
      <c r="B367" t="s">
        <v>151</v>
      </c>
      <c r="C367" t="s">
        <v>3142</v>
      </c>
      <c r="D367" t="s">
        <v>75</v>
      </c>
      <c r="E367">
        <v>177793.71026373</v>
      </c>
      <c r="F367">
        <v>2650.95</v>
      </c>
      <c r="G367">
        <v>12.802961613829901</v>
      </c>
      <c r="H367">
        <f>(Table2[[#This Row],[1Y Return vs Nifty]]-AVERAGE(Table2[1Y Return vs Nifty]))/_xlfn.STDEV.P(Table2[1Y Return vs Nifty])</f>
        <v>-0.13380712857857383</v>
      </c>
      <c r="I367">
        <v>-2.9377525891460299</v>
      </c>
      <c r="J367">
        <f>(Table2[[#This Row],[1M Return vs Nifty]]-AVERAGE(Table2[1M Return vs Nifty]))/_xlfn.STDEV.P(Table2[1M Return vs Nifty])</f>
        <v>-0.21103698692559153</v>
      </c>
      <c r="K367">
        <v>0.32619814717107598</v>
      </c>
      <c r="L367">
        <f>(Table2[[#This Row],[6M Return vs Nifty]]-AVERAGE(Table2[6M Return vs Nifty]))/_xlfn.STDEV.P(Table2[6M Return vs Nifty])</f>
        <v>-0.1916132925861197</v>
      </c>
      <c r="M367">
        <v>-1.62761119148279</v>
      </c>
      <c r="N367">
        <f>(Table2[[#This Row],[1W Return vs Nifty]]-AVERAGE(Table2[1W Return vs Nifty]))/_xlfn.STDEV.P(Table2[1W Return vs Nifty])</f>
        <v>-1.1239062354670715</v>
      </c>
      <c r="O367">
        <v>2681.18</v>
      </c>
      <c r="P367">
        <v>2690.90984630508</v>
      </c>
      <c r="Q367">
        <v>2492.6685856136601</v>
      </c>
      <c r="R367">
        <v>46.098278266976799</v>
      </c>
      <c r="S367" s="1">
        <f>(Table2[[#This Row],[Close Price]]-Table2[[#This Row],[20D EMA]])/Table2[[#This Row],[20D EMA]]</f>
        <v>-1.1274886430601459E-2</v>
      </c>
      <c r="T367" s="1">
        <f>(Table2[[#This Row],[Close Price]]-Table2[[#This Row],[50D EMA]])/Table2[[#This Row],[50D EMA]]</f>
        <v>-1.4849938714947856E-2</v>
      </c>
      <c r="U367" s="1">
        <f>(Table2[[#This Row],[Close Price]]-Table2[[#This Row],[200D EMA]])/Table2[[#This Row],[200D EMA]]</f>
        <v>6.3498780102519359E-2</v>
      </c>
      <c r="V367">
        <v>0.74936502660538695</v>
      </c>
      <c r="W367">
        <v>2587.6</v>
      </c>
      <c r="X367">
        <v>2661.4</v>
      </c>
      <c r="Y367">
        <v>2578.0500000000002</v>
      </c>
      <c r="Z367">
        <v>2700</v>
      </c>
      <c r="AA367">
        <v>2578.0500000000002</v>
      </c>
      <c r="AB367">
        <v>2719</v>
      </c>
      <c r="AC367" s="1">
        <f>(Table2[[#This Row],[Close Price]]/Table2[[#This Row],[Day Low]])-1</f>
        <v>2.4482145617560569E-2</v>
      </c>
      <c r="AD367" s="1">
        <f>(Table2[[#This Row],[Day High]]/Table2[[#This Row],[Close Price]])-1</f>
        <v>3.9419830626756802E-3</v>
      </c>
      <c r="AE367" s="1">
        <f>(Table2[[#This Row],[Close Price]]/Table2[[#This Row],[Current Week Low]])-1</f>
        <v>2.8277186245417862E-2</v>
      </c>
      <c r="AF367" s="1">
        <f>(Table2[[#This Row],[Current Week High]]/Table2[[#This Row],[Close Price]])-1</f>
        <v>1.8502800882702397E-2</v>
      </c>
      <c r="AG367" s="1">
        <f>(Table2[[#This Row],[Close Price]]/Table2[[#This Row],[Current Month Low]])-1</f>
        <v>2.8277186245417862E-2</v>
      </c>
      <c r="AH367" s="1">
        <f>(Table2[[#This Row],[Current Month High]]/Table2[[#This Row],[Close Price]])-1</f>
        <v>2.5670042814839977E-2</v>
      </c>
      <c r="AI367">
        <v>8.5554235274147103</v>
      </c>
      <c r="AJ367">
        <v>40.359178187918097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0.08</v>
      </c>
      <c r="AM367" t="s">
        <v>3180</v>
      </c>
      <c r="AN367">
        <v>-3.98</v>
      </c>
      <c r="AO367" t="s">
        <v>3179</v>
      </c>
      <c r="AP367">
        <v>4.1744771144087998E-2</v>
      </c>
      <c r="AQ367">
        <f>(Table2[[#This Row],[Sharpe Ratio]]-AVERAGE(Table2[Sharpe Ratio]))/_xlfn.STDEV.P(Table2[Sharpe Ratio])</f>
        <v>-0.23473920013509286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336</v>
      </c>
      <c r="AT367">
        <f>_xlfn.RANK.AVG(Table2[[#This Row],[6M Return vs Nifty Z-Score]],Table2[6M Return vs Nifty Z-Score])</f>
        <v>384</v>
      </c>
      <c r="AU367">
        <f>_xlfn.RANK.AVG(Table2[[#This Row],[Sharpe Ratio Z-Score]],Table2[Sharpe Ratio Z-Score])</f>
        <v>402</v>
      </c>
      <c r="AV367">
        <f>(Table2[[#This Row],[Rank 1Y]]+Table2[[#This Row],[Rank 6M]]+Table2[[#This Row],[Rank Sharpe]])/3</f>
        <v>374</v>
      </c>
    </row>
    <row r="368" spans="1:48" x14ac:dyDescent="0.3">
      <c r="A368" t="s">
        <v>683</v>
      </c>
      <c r="B368" t="s">
        <v>684</v>
      </c>
      <c r="C368" t="s">
        <v>3134</v>
      </c>
      <c r="D368" t="s">
        <v>517</v>
      </c>
      <c r="E368">
        <v>26295.999775839999</v>
      </c>
      <c r="F368">
        <v>2915.95</v>
      </c>
      <c r="G368">
        <v>-14.8877851913442</v>
      </c>
      <c r="H368">
        <f>(Table2[[#This Row],[1Y Return vs Nifty]]-AVERAGE(Table2[1Y Return vs Nifty]))/_xlfn.STDEV.P(Table2[1Y Return vs Nifty])</f>
        <v>-0.63206892280782734</v>
      </c>
      <c r="I368">
        <v>10.5852428233294</v>
      </c>
      <c r="J368">
        <f>(Table2[[#This Row],[1M Return vs Nifty]]-AVERAGE(Table2[1M Return vs Nifty]))/_xlfn.STDEV.P(Table2[1M Return vs Nifty])</f>
        <v>1.2873407674156556</v>
      </c>
      <c r="K368">
        <v>3.11914494622761</v>
      </c>
      <c r="L368">
        <f>(Table2[[#This Row],[6M Return vs Nifty]]-AVERAGE(Table2[6M Return vs Nifty]))/_xlfn.STDEV.P(Table2[6M Return vs Nifty])</f>
        <v>-9.6136641645266488E-2</v>
      </c>
      <c r="M368">
        <v>1.39621250587789</v>
      </c>
      <c r="N368">
        <f>(Table2[[#This Row],[1W Return vs Nifty]]-AVERAGE(Table2[1W Return vs Nifty]))/_xlfn.STDEV.P(Table2[1W Return vs Nifty])</f>
        <v>-0.42414492612486898</v>
      </c>
      <c r="O368">
        <v>2899.19</v>
      </c>
      <c r="P368">
        <v>2743.36649369837</v>
      </c>
      <c r="Q368">
        <v>2587.9512528550399</v>
      </c>
      <c r="R368">
        <v>48.250780827661202</v>
      </c>
      <c r="S368" s="1">
        <f>(Table2[[#This Row],[Close Price]]-Table2[[#This Row],[20D EMA]])/Table2[[#This Row],[20D EMA]]</f>
        <v>5.780925016987422E-3</v>
      </c>
      <c r="T368" s="1">
        <f>(Table2[[#This Row],[Close Price]]-Table2[[#This Row],[50D EMA]])/Table2[[#This Row],[50D EMA]]</f>
        <v>6.2909387680450804E-2</v>
      </c>
      <c r="U368" s="1">
        <f>(Table2[[#This Row],[Close Price]]-Table2[[#This Row],[200D EMA]])/Table2[[#This Row],[200D EMA]]</f>
        <v>0.12674069760128215</v>
      </c>
      <c r="V368">
        <v>0.73093683413537303</v>
      </c>
      <c r="W368">
        <v>2833.05</v>
      </c>
      <c r="X368">
        <v>2930</v>
      </c>
      <c r="Y368">
        <v>2833.05</v>
      </c>
      <c r="Z368">
        <v>3074.9</v>
      </c>
      <c r="AA368">
        <v>2833.05</v>
      </c>
      <c r="AB368">
        <v>3100</v>
      </c>
      <c r="AC368" s="1">
        <f>(Table2[[#This Row],[Close Price]]/Table2[[#This Row],[Day Low]])-1</f>
        <v>2.9261749704382112E-2</v>
      </c>
      <c r="AD368" s="1">
        <f>(Table2[[#This Row],[Day High]]/Table2[[#This Row],[Close Price]])-1</f>
        <v>4.8183267888681769E-3</v>
      </c>
      <c r="AE368" s="1">
        <f>(Table2[[#This Row],[Close Price]]/Table2[[#This Row],[Current Week Low]])-1</f>
        <v>2.9261749704382112E-2</v>
      </c>
      <c r="AF368" s="1">
        <f>(Table2[[#This Row],[Current Week High]]/Table2[[#This Row],[Close Price]])-1</f>
        <v>5.451053687477514E-2</v>
      </c>
      <c r="AG368" s="1">
        <f>(Table2[[#This Row],[Close Price]]/Table2[[#This Row],[Current Month Low]])-1</f>
        <v>2.9261749704382112E-2</v>
      </c>
      <c r="AH368" s="1">
        <f>(Table2[[#This Row],[Current Month High]]/Table2[[#This Row],[Close Price]])-1</f>
        <v>6.3118366227130185E-2</v>
      </c>
      <c r="AI368">
        <v>33.609972736157999</v>
      </c>
      <c r="AJ368">
        <v>43.9975308641975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0.18</v>
      </c>
      <c r="AM368" t="s">
        <v>3180</v>
      </c>
      <c r="AN368">
        <v>-6.37</v>
      </c>
      <c r="AO368" t="s">
        <v>3179</v>
      </c>
      <c r="AP368">
        <v>9.4005450564138004E-2</v>
      </c>
      <c r="AQ368">
        <f>(Table2[[#This Row],[Sharpe Ratio]]-AVERAGE(Table2[Sharpe Ratio]))/_xlfn.STDEV.P(Table2[Sharpe Ratio])</f>
        <v>0.39069216239862381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0.52568243923631652</v>
      </c>
      <c r="AS368">
        <f>_xlfn.RANK.AVG(Table2[[#This Row],[1Y Return vs Nifty Z-Score]],Table2[1Y Return vs Nifty Z-Score])</f>
        <v>538</v>
      </c>
      <c r="AT368">
        <f>_xlfn.RANK.AVG(Table2[[#This Row],[6M Return vs Nifty Z-Score]],Table2[6M Return vs Nifty Z-Score])</f>
        <v>344</v>
      </c>
      <c r="AU368">
        <f>_xlfn.RANK.AVG(Table2[[#This Row],[Sharpe Ratio Z-Score]],Table2[Sharpe Ratio Z-Score])</f>
        <v>240</v>
      </c>
      <c r="AV368">
        <f>(Table2[[#This Row],[Rank 1Y]]+Table2[[#This Row],[Rank 6M]]+Table2[[#This Row],[Rank Sharpe]])/3</f>
        <v>374</v>
      </c>
    </row>
    <row r="369" spans="1:48" x14ac:dyDescent="0.3">
      <c r="A369" t="s">
        <v>1082</v>
      </c>
      <c r="B369" t="s">
        <v>1083</v>
      </c>
      <c r="C369" t="s">
        <v>3140</v>
      </c>
      <c r="D369" t="s">
        <v>266</v>
      </c>
      <c r="E369">
        <v>11941.62773814</v>
      </c>
      <c r="F369">
        <v>5005.8</v>
      </c>
      <c r="G369">
        <v>-23.848979858177898</v>
      </c>
      <c r="H369">
        <f>(Table2[[#This Row],[1Y Return vs Nifty]]-AVERAGE(Table2[1Y Return vs Nifty]))/_xlfn.STDEV.P(Table2[1Y Return vs Nifty])</f>
        <v>-0.79331487852542015</v>
      </c>
      <c r="I369">
        <v>-19.078937148658198</v>
      </c>
      <c r="J369">
        <f>(Table2[[#This Row],[1M Return vs Nifty]]-AVERAGE(Table2[1M Return vs Nifty]))/_xlfn.STDEV.P(Table2[1M Return vs Nifty])</f>
        <v>-1.9995158804684683</v>
      </c>
      <c r="K369">
        <v>7.8971209583744004</v>
      </c>
      <c r="L369">
        <f>(Table2[[#This Row],[6M Return vs Nifty]]-AVERAGE(Table2[6M Return vs Nifty]))/_xlfn.STDEV.P(Table2[6M Return vs Nifty])</f>
        <v>6.7198065650128355E-2</v>
      </c>
      <c r="M369">
        <v>2.3746081908967902</v>
      </c>
      <c r="N369">
        <f>(Table2[[#This Row],[1W Return vs Nifty]]-AVERAGE(Table2[1W Return vs Nifty]))/_xlfn.STDEV.P(Table2[1W Return vs Nifty])</f>
        <v>-0.19772846996667023</v>
      </c>
      <c r="O369">
        <v>5478.46</v>
      </c>
      <c r="P369">
        <v>5716.3909755899103</v>
      </c>
      <c r="Q369">
        <v>5229.4997035411297</v>
      </c>
      <c r="R369">
        <v>27.98545839286</v>
      </c>
      <c r="S369" s="1">
        <f>(Table2[[#This Row],[Close Price]]-Table2[[#This Row],[20D EMA]])/Table2[[#This Row],[20D EMA]]</f>
        <v>-8.6276070282524625E-2</v>
      </c>
      <c r="T369" s="1">
        <f>(Table2[[#This Row],[Close Price]]-Table2[[#This Row],[50D EMA]])/Table2[[#This Row],[50D EMA]]</f>
        <v>-0.12430762322316133</v>
      </c>
      <c r="U369" s="1">
        <f>(Table2[[#This Row],[Close Price]]-Table2[[#This Row],[200D EMA]])/Table2[[#This Row],[200D EMA]]</f>
        <v>-4.2776501811378327E-2</v>
      </c>
      <c r="V369">
        <v>0.67977389128910803</v>
      </c>
      <c r="W369">
        <v>4930.25</v>
      </c>
      <c r="X369">
        <v>5048</v>
      </c>
      <c r="Y369">
        <v>4930.25</v>
      </c>
      <c r="Z369">
        <v>5279</v>
      </c>
      <c r="AA369">
        <v>4930.25</v>
      </c>
      <c r="AB369">
        <v>5279</v>
      </c>
      <c r="AC369" s="1">
        <f>(Table2[[#This Row],[Close Price]]/Table2[[#This Row],[Day Low]])-1</f>
        <v>1.5323766543278827E-2</v>
      </c>
      <c r="AD369" s="1">
        <f>(Table2[[#This Row],[Day High]]/Table2[[#This Row],[Close Price]])-1</f>
        <v>8.4302209437052689E-3</v>
      </c>
      <c r="AE369" s="1">
        <f>(Table2[[#This Row],[Close Price]]/Table2[[#This Row],[Current Week Low]])-1</f>
        <v>1.5323766543278827E-2</v>
      </c>
      <c r="AF369" s="1">
        <f>(Table2[[#This Row],[Current Week High]]/Table2[[#This Row],[Close Price]])-1</f>
        <v>5.4576691038395353E-2</v>
      </c>
      <c r="AG369" s="1">
        <f>(Table2[[#This Row],[Close Price]]/Table2[[#This Row],[Current Month Low]])-1</f>
        <v>1.5323766543278827E-2</v>
      </c>
      <c r="AH369" s="1">
        <f>(Table2[[#This Row],[Current Month High]]/Table2[[#This Row],[Close Price]])-1</f>
        <v>5.4576691038395353E-2</v>
      </c>
      <c r="AI369">
        <v>42.259978425026901</v>
      </c>
      <c r="AJ369">
        <v>32.356790629420502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-0.02</v>
      </c>
      <c r="AM369" t="s">
        <v>3179</v>
      </c>
      <c r="AN369">
        <v>-16.5</v>
      </c>
      <c r="AO369" t="s">
        <v>3179</v>
      </c>
      <c r="AP369">
        <v>9.3192117274210007E-2</v>
      </c>
      <c r="AQ369">
        <f>(Table2[[#This Row],[Sharpe Ratio]]-AVERAGE(Table2[Sharpe Ratio]))/_xlfn.STDEV.P(Table2[Sharpe Ratio])</f>
        <v>0.38095857008105932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594</v>
      </c>
      <c r="AT369">
        <f>_xlfn.RANK.AVG(Table2[[#This Row],[6M Return vs Nifty Z-Score]],Table2[6M Return vs Nifty Z-Score])</f>
        <v>288</v>
      </c>
      <c r="AU369">
        <f>_xlfn.RANK.AVG(Table2[[#This Row],[Sharpe Ratio Z-Score]],Table2[Sharpe Ratio Z-Score])</f>
        <v>242</v>
      </c>
      <c r="AV369">
        <f>(Table2[[#This Row],[Rank 1Y]]+Table2[[#This Row],[Rank 6M]]+Table2[[#This Row],[Rank Sharpe]])/3</f>
        <v>374.66666666666669</v>
      </c>
    </row>
    <row r="370" spans="1:48" x14ac:dyDescent="0.3">
      <c r="A370" t="s">
        <v>103</v>
      </c>
      <c r="B370" t="s">
        <v>104</v>
      </c>
      <c r="C370" t="s">
        <v>3139</v>
      </c>
      <c r="D370" t="s">
        <v>105</v>
      </c>
      <c r="E370">
        <v>260454.54019515001</v>
      </c>
      <c r="F370">
        <v>1644.25</v>
      </c>
      <c r="G370">
        <v>51.558701228713197</v>
      </c>
      <c r="H370">
        <f>(Table2[[#This Row],[1Y Return vs Nifty]]-AVERAGE(Table2[1Y Return vs Nifty]))/_xlfn.STDEV.P(Table2[1Y Return vs Nifty])</f>
        <v>0.56355594700251832</v>
      </c>
      <c r="I370">
        <v>-7.3457676061925996</v>
      </c>
      <c r="J370">
        <f>(Table2[[#This Row],[1M Return vs Nifty]]-AVERAGE(Table2[1M Return vs Nifty]))/_xlfn.STDEV.P(Table2[1M Return vs Nifty])</f>
        <v>-0.69945478497139379</v>
      </c>
      <c r="K370">
        <v>-14.658664434393501</v>
      </c>
      <c r="L370">
        <f>(Table2[[#This Row],[6M Return vs Nifty]]-AVERAGE(Table2[6M Return vs Nifty]))/_xlfn.STDEV.P(Table2[6M Return vs Nifty])</f>
        <v>-0.70386955703769827</v>
      </c>
      <c r="M370">
        <v>1.9061102177518601</v>
      </c>
      <c r="N370">
        <f>(Table2[[#This Row],[1W Return vs Nifty]]-AVERAGE(Table2[1W Return vs Nifty]))/_xlfn.STDEV.P(Table2[1W Return vs Nifty])</f>
        <v>-0.30614641622399141</v>
      </c>
      <c r="O370">
        <v>1695.07</v>
      </c>
      <c r="P370">
        <v>1770.09404298805</v>
      </c>
      <c r="Q370">
        <v>1732.15818515448</v>
      </c>
      <c r="R370">
        <v>43.034175652737197</v>
      </c>
      <c r="S370" s="1">
        <f>(Table2[[#This Row],[Close Price]]-Table2[[#This Row],[20D EMA]])/Table2[[#This Row],[20D EMA]]</f>
        <v>-2.9981062728972808E-2</v>
      </c>
      <c r="T370" s="1">
        <f>(Table2[[#This Row],[Close Price]]-Table2[[#This Row],[50D EMA]])/Table2[[#This Row],[50D EMA]]</f>
        <v>-7.1094552002229167E-2</v>
      </c>
      <c r="U370" s="1">
        <f>(Table2[[#This Row],[Close Price]]-Table2[[#This Row],[200D EMA]])/Table2[[#This Row],[200D EMA]]</f>
        <v>-5.0750668101735751E-2</v>
      </c>
      <c r="V370">
        <v>0.53861368057842096</v>
      </c>
      <c r="W370">
        <v>1594</v>
      </c>
      <c r="X370">
        <v>1655</v>
      </c>
      <c r="Y370">
        <v>1594</v>
      </c>
      <c r="Z370">
        <v>1655</v>
      </c>
      <c r="AA370">
        <v>1594</v>
      </c>
      <c r="AB370">
        <v>1655</v>
      </c>
      <c r="AC370" s="1">
        <f>(Table2[[#This Row],[Close Price]]/Table2[[#This Row],[Day Low]])-1</f>
        <v>3.1524466750313618E-2</v>
      </c>
      <c r="AD370" s="1">
        <f>(Table2[[#This Row],[Day High]]/Table2[[#This Row],[Close Price]])-1</f>
        <v>6.5379352288277293E-3</v>
      </c>
      <c r="AE370" s="1">
        <f>(Table2[[#This Row],[Close Price]]/Table2[[#This Row],[Current Week Low]])-1</f>
        <v>3.1524466750313618E-2</v>
      </c>
      <c r="AF370" s="1">
        <f>(Table2[[#This Row],[Current Week High]]/Table2[[#This Row],[Close Price]])-1</f>
        <v>6.5379352288277293E-3</v>
      </c>
      <c r="AG370" s="1">
        <f>(Table2[[#This Row],[Close Price]]/Table2[[#This Row],[Current Month Low]])-1</f>
        <v>3.1524466750313618E-2</v>
      </c>
      <c r="AH370" s="1">
        <f>(Table2[[#This Row],[Current Month High]]/Table2[[#This Row],[Close Price]])-1</f>
        <v>6.5379352288277293E-3</v>
      </c>
      <c r="AI370">
        <v>32.224418427854602</v>
      </c>
      <c r="AJ370">
        <v>81.084801762114495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-0.04</v>
      </c>
      <c r="AM370" t="s">
        <v>3179</v>
      </c>
      <c r="AN370">
        <v>-5.29</v>
      </c>
      <c r="AO370" t="s">
        <v>3179</v>
      </c>
      <c r="AP370">
        <v>4.1595862030393997E-2</v>
      </c>
      <c r="AQ370">
        <f>(Table2[[#This Row],[Sharpe Ratio]]-AVERAGE(Table2[Sharpe Ratio]))/_xlfn.STDEV.P(Table2[Sharpe Ratio])</f>
        <v>-0.2365212747446242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156</v>
      </c>
      <c r="AT370">
        <f>_xlfn.RANK.AVG(Table2[[#This Row],[6M Return vs Nifty Z-Score]],Table2[6M Return vs Nifty Z-Score])</f>
        <v>569</v>
      </c>
      <c r="AU370">
        <f>_xlfn.RANK.AVG(Table2[[#This Row],[Sharpe Ratio Z-Score]],Table2[Sharpe Ratio Z-Score])</f>
        <v>404</v>
      </c>
      <c r="AV370">
        <f>(Table2[[#This Row],[Rank 1Y]]+Table2[[#This Row],[Rank 6M]]+Table2[[#This Row],[Rank Sharpe]])/3</f>
        <v>376.33333333333331</v>
      </c>
    </row>
    <row r="371" spans="1:48" x14ac:dyDescent="0.3">
      <c r="A371" t="s">
        <v>777</v>
      </c>
      <c r="B371" t="s">
        <v>778</v>
      </c>
      <c r="C371" t="s">
        <v>3145</v>
      </c>
      <c r="D371" t="s">
        <v>266</v>
      </c>
      <c r="E371">
        <v>20508.954792349999</v>
      </c>
      <c r="F371">
        <v>648.25</v>
      </c>
      <c r="G371">
        <v>2.46877942008016</v>
      </c>
      <c r="H371">
        <f>(Table2[[#This Row],[1Y Return vs Nifty]]-AVERAGE(Table2[1Y Return vs Nifty]))/_xlfn.STDEV.P(Table2[1Y Return vs Nifty])</f>
        <v>-0.31975834896196986</v>
      </c>
      <c r="I371">
        <v>-0.85702131007188398</v>
      </c>
      <c r="J371">
        <f>(Table2[[#This Row],[1M Return vs Nifty]]-AVERAGE(Table2[1M Return vs Nifty]))/_xlfn.STDEV.P(Table2[1M Return vs Nifty])</f>
        <v>1.9512633645195916E-2</v>
      </c>
      <c r="K371">
        <v>-10.1610617852846</v>
      </c>
      <c r="L371">
        <f>(Table2[[#This Row],[6M Return vs Nifty]]-AVERAGE(Table2[6M Return vs Nifty]))/_xlfn.STDEV.P(Table2[6M Return vs Nifty])</f>
        <v>-0.5501193895283546</v>
      </c>
      <c r="M371">
        <v>10.127209227624601</v>
      </c>
      <c r="N371">
        <f>(Table2[[#This Row],[1W Return vs Nifty]]-AVERAGE(Table2[1W Return vs Nifty]))/_xlfn.STDEV.P(Table2[1W Return vs Nifty])</f>
        <v>1.5963477709872951</v>
      </c>
      <c r="O371">
        <v>645.26</v>
      </c>
      <c r="P371">
        <v>662.409512142067</v>
      </c>
      <c r="Q371">
        <v>642.81473169702497</v>
      </c>
      <c r="R371">
        <v>54.814599458024901</v>
      </c>
      <c r="S371" s="1">
        <f>(Table2[[#This Row],[Close Price]]-Table2[[#This Row],[20D EMA]])/Table2[[#This Row],[20D EMA]]</f>
        <v>4.6337910299724281E-3</v>
      </c>
      <c r="T371" s="1">
        <f>(Table2[[#This Row],[Close Price]]-Table2[[#This Row],[50D EMA]])/Table2[[#This Row],[50D EMA]]</f>
        <v>-2.1375768135150526E-2</v>
      </c>
      <c r="U371" s="1">
        <f>(Table2[[#This Row],[Close Price]]-Table2[[#This Row],[200D EMA]])/Table2[[#This Row],[200D EMA]]</f>
        <v>8.4554196333148333E-3</v>
      </c>
      <c r="V371">
        <v>0.50680465719607004</v>
      </c>
      <c r="W371">
        <v>638.85</v>
      </c>
      <c r="X371">
        <v>655.8</v>
      </c>
      <c r="Y371">
        <v>636</v>
      </c>
      <c r="Z371">
        <v>657.2</v>
      </c>
      <c r="AA371">
        <v>636</v>
      </c>
      <c r="AB371">
        <v>668.7</v>
      </c>
      <c r="AC371" s="1">
        <f>(Table2[[#This Row],[Close Price]]/Table2[[#This Row],[Day Low]])-1</f>
        <v>1.471393910933716E-2</v>
      </c>
      <c r="AD371" s="1">
        <f>(Table2[[#This Row],[Day High]]/Table2[[#This Row],[Close Price]])-1</f>
        <v>1.1646741226378543E-2</v>
      </c>
      <c r="AE371" s="1">
        <f>(Table2[[#This Row],[Close Price]]/Table2[[#This Row],[Current Week Low]])-1</f>
        <v>1.9261006289308158E-2</v>
      </c>
      <c r="AF371" s="1">
        <f>(Table2[[#This Row],[Current Week High]]/Table2[[#This Row],[Close Price]])-1</f>
        <v>1.3806401851137684E-2</v>
      </c>
      <c r="AG371" s="1">
        <f>(Table2[[#This Row],[Close Price]]/Table2[[#This Row],[Current Month Low]])-1</f>
        <v>1.9261006289308158E-2</v>
      </c>
      <c r="AH371" s="1">
        <f>(Table2[[#This Row],[Current Month High]]/Table2[[#This Row],[Close Price]])-1</f>
        <v>3.1546471268800724E-2</v>
      </c>
      <c r="AI371">
        <v>23.247204010798299</v>
      </c>
      <c r="AJ371">
        <v>28.979307600477501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0.08</v>
      </c>
      <c r="AM371" t="s">
        <v>3180</v>
      </c>
      <c r="AN371">
        <v>-1.58</v>
      </c>
      <c r="AO371" t="s">
        <v>3179</v>
      </c>
      <c r="AP371">
        <v>0.10980640416784999</v>
      </c>
      <c r="AQ371">
        <f>(Table2[[#This Row],[Sharpe Ratio]]-AVERAGE(Table2[Sharpe Ratio]))/_xlfn.STDEV.P(Table2[Sharpe Ratio])</f>
        <v>0.57979058307300568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421</v>
      </c>
      <c r="AT371">
        <f>_xlfn.RANK.AVG(Table2[[#This Row],[6M Return vs Nifty Z-Score]],Table2[6M Return vs Nifty Z-Score])</f>
        <v>512</v>
      </c>
      <c r="AU371">
        <f>_xlfn.RANK.AVG(Table2[[#This Row],[Sharpe Ratio Z-Score]],Table2[Sharpe Ratio Z-Score])</f>
        <v>199</v>
      </c>
      <c r="AV371">
        <f>(Table2[[#This Row],[Rank 1Y]]+Table2[[#This Row],[Rank 6M]]+Table2[[#This Row],[Rank Sharpe]])/3</f>
        <v>377.33333333333331</v>
      </c>
    </row>
    <row r="372" spans="1:48" x14ac:dyDescent="0.3">
      <c r="A372" t="s">
        <v>1936</v>
      </c>
      <c r="B372" t="s">
        <v>1937</v>
      </c>
      <c r="C372" t="s">
        <v>3141</v>
      </c>
      <c r="D372" t="s">
        <v>117</v>
      </c>
      <c r="E372">
        <v>3709.8843285599901</v>
      </c>
      <c r="F372">
        <v>672.7</v>
      </c>
      <c r="G372">
        <v>28.1314081975645</v>
      </c>
      <c r="H372">
        <f>(Table2[[#This Row],[1Y Return vs Nifty]]-AVERAGE(Table2[1Y Return vs Nifty]))/_xlfn.STDEV.P(Table2[1Y Return vs Nifty])</f>
        <v>0.14200989258359176</v>
      </c>
      <c r="I372">
        <v>-1.60102933764838</v>
      </c>
      <c r="J372">
        <f>(Table2[[#This Row],[1M Return vs Nifty]]-AVERAGE(Table2[1M Return vs Nifty]))/_xlfn.STDEV.P(Table2[1M Return vs Nifty])</f>
        <v>-6.2925098792654705E-2</v>
      </c>
      <c r="K372">
        <v>-14.661675160189301</v>
      </c>
      <c r="L372">
        <f>(Table2[[#This Row],[6M Return vs Nifty]]-AVERAGE(Table2[6M Return vs Nifty]))/_xlfn.STDEV.P(Table2[6M Return vs Nifty])</f>
        <v>-0.70397247844528865</v>
      </c>
      <c r="M372">
        <v>4.3220363565835598</v>
      </c>
      <c r="N372">
        <f>(Table2[[#This Row],[1W Return vs Nifty]]-AVERAGE(Table2[1W Return vs Nifty]))/_xlfn.STDEV.P(Table2[1W Return vs Nifty])</f>
        <v>0.25293764666582713</v>
      </c>
      <c r="O372">
        <v>678</v>
      </c>
      <c r="P372">
        <v>680.46854955987305</v>
      </c>
      <c r="Q372">
        <v>648.01211419154299</v>
      </c>
      <c r="R372">
        <v>56.108933913615502</v>
      </c>
      <c r="S372" s="1">
        <f>(Table2[[#This Row],[Close Price]]-Table2[[#This Row],[20D EMA]])/Table2[[#This Row],[20D EMA]]</f>
        <v>-7.8171091445427051E-3</v>
      </c>
      <c r="T372" s="1">
        <f>(Table2[[#This Row],[Close Price]]-Table2[[#This Row],[50D EMA]])/Table2[[#This Row],[50D EMA]]</f>
        <v>-1.1416471143152326E-2</v>
      </c>
      <c r="U372" s="1">
        <f>(Table2[[#This Row],[Close Price]]-Table2[[#This Row],[200D EMA]])/Table2[[#This Row],[200D EMA]]</f>
        <v>3.8097876980675814E-2</v>
      </c>
      <c r="V372">
        <v>0.83753055828692502</v>
      </c>
      <c r="W372">
        <v>671.1</v>
      </c>
      <c r="X372">
        <v>694.35</v>
      </c>
      <c r="Y372">
        <v>668.2</v>
      </c>
      <c r="Z372">
        <v>698</v>
      </c>
      <c r="AA372">
        <v>668.2</v>
      </c>
      <c r="AB372">
        <v>703.7</v>
      </c>
      <c r="AC372" s="1">
        <f>(Table2[[#This Row],[Close Price]]/Table2[[#This Row],[Day Low]])-1</f>
        <v>2.3841454328714651E-3</v>
      </c>
      <c r="AD372" s="1">
        <f>(Table2[[#This Row],[Day High]]/Table2[[#This Row],[Close Price]])-1</f>
        <v>3.2183737178534289E-2</v>
      </c>
      <c r="AE372" s="1">
        <f>(Table2[[#This Row],[Close Price]]/Table2[[#This Row],[Current Week Low]])-1</f>
        <v>6.7345106255611853E-3</v>
      </c>
      <c r="AF372" s="1">
        <f>(Table2[[#This Row],[Current Week High]]/Table2[[#This Row],[Close Price]])-1</f>
        <v>3.7609632822952266E-2</v>
      </c>
      <c r="AG372" s="1">
        <f>(Table2[[#This Row],[Close Price]]/Table2[[#This Row],[Current Month Low]])-1</f>
        <v>6.7345106255611853E-3</v>
      </c>
      <c r="AH372" s="1">
        <f>(Table2[[#This Row],[Current Month High]]/Table2[[#This Row],[Close Price]])-1</f>
        <v>4.6082949308755783E-2</v>
      </c>
      <c r="AI372">
        <v>30.816114166790499</v>
      </c>
      <c r="AJ372">
        <v>56.042681512410098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-0.02</v>
      </c>
      <c r="AM372" t="s">
        <v>3179</v>
      </c>
      <c r="AN372">
        <v>-0.83</v>
      </c>
      <c r="AO372" t="s">
        <v>3179</v>
      </c>
      <c r="AP372">
        <v>7.1887281172916997E-2</v>
      </c>
      <c r="AQ372">
        <f>(Table2[[#This Row],[Sharpe Ratio]]-AVERAGE(Table2[Sharpe Ratio]))/_xlfn.STDEV.P(Table2[Sharpe Ratio])</f>
        <v>0.12599225852030441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252</v>
      </c>
      <c r="AT372">
        <f>_xlfn.RANK.AVG(Table2[[#This Row],[6M Return vs Nifty Z-Score]],Table2[6M Return vs Nifty Z-Score])</f>
        <v>570</v>
      </c>
      <c r="AU372">
        <f>_xlfn.RANK.AVG(Table2[[#This Row],[Sharpe Ratio Z-Score]],Table2[Sharpe Ratio Z-Score])</f>
        <v>310</v>
      </c>
      <c r="AV372">
        <f>(Table2[[#This Row],[Rank 1Y]]+Table2[[#This Row],[Rank 6M]]+Table2[[#This Row],[Rank Sharpe]])/3</f>
        <v>377.33333333333331</v>
      </c>
    </row>
    <row r="373" spans="1:48" x14ac:dyDescent="0.3">
      <c r="A373" t="s">
        <v>312</v>
      </c>
      <c r="B373" t="s">
        <v>313</v>
      </c>
      <c r="C373" t="s">
        <v>3143</v>
      </c>
      <c r="D373" t="s">
        <v>46</v>
      </c>
      <c r="E373">
        <v>82845.725319392004</v>
      </c>
      <c r="F373">
        <v>78.459999999999994</v>
      </c>
      <c r="G373">
        <v>12.956988626809601</v>
      </c>
      <c r="H373">
        <f>(Table2[[#This Row],[1Y Return vs Nifty]]-AVERAGE(Table2[1Y Return vs Nifty]))/_xlfn.STDEV.P(Table2[1Y Return vs Nifty])</f>
        <v>-0.13103559712126053</v>
      </c>
      <c r="I373">
        <v>-10.3695250357025</v>
      </c>
      <c r="J373">
        <f>(Table2[[#This Row],[1M Return vs Nifty]]-AVERAGE(Table2[1M Return vs Nifty]))/_xlfn.STDEV.P(Table2[1M Return vs Nifty])</f>
        <v>-1.0344937854817355</v>
      </c>
      <c r="K373">
        <v>-13.540621315297701</v>
      </c>
      <c r="L373">
        <f>(Table2[[#This Row],[6M Return vs Nifty]]-AVERAGE(Table2[6M Return vs Nifty]))/_xlfn.STDEV.P(Table2[6M Return vs Nifty])</f>
        <v>-0.66564934723821623</v>
      </c>
      <c r="M373">
        <v>1.57809580235027</v>
      </c>
      <c r="N373">
        <f>(Table2[[#This Row],[1W Return vs Nifty]]-AVERAGE(Table2[1W Return vs Nifty]))/_xlfn.STDEV.P(Table2[1W Return vs Nifty])</f>
        <v>-0.38205421369408821</v>
      </c>
      <c r="O373">
        <v>82.76</v>
      </c>
      <c r="P373">
        <v>87.373520285677401</v>
      </c>
      <c r="Q373">
        <v>85.255651310384593</v>
      </c>
      <c r="R373">
        <v>34.587432380938402</v>
      </c>
      <c r="S373" s="1">
        <f>(Table2[[#This Row],[Close Price]]-Table2[[#This Row],[20D EMA]])/Table2[[#This Row],[20D EMA]]</f>
        <v>-5.1957467375543874E-2</v>
      </c>
      <c r="T373" s="1">
        <f>(Table2[[#This Row],[Close Price]]-Table2[[#This Row],[50D EMA]])/Table2[[#This Row],[50D EMA]]</f>
        <v>-0.10201626598692219</v>
      </c>
      <c r="U373" s="1">
        <f>(Table2[[#This Row],[Close Price]]-Table2[[#This Row],[200D EMA]])/Table2[[#This Row],[200D EMA]]</f>
        <v>-7.9709100874077218E-2</v>
      </c>
      <c r="V373">
        <v>0.80215360448317996</v>
      </c>
      <c r="W373">
        <v>76.12</v>
      </c>
      <c r="X373">
        <v>78.900000000000006</v>
      </c>
      <c r="Y373">
        <v>76.12</v>
      </c>
      <c r="Z373">
        <v>80.14</v>
      </c>
      <c r="AA373">
        <v>76.12</v>
      </c>
      <c r="AB373">
        <v>80.48</v>
      </c>
      <c r="AC373" s="1">
        <f>(Table2[[#This Row],[Close Price]]/Table2[[#This Row],[Day Low]])-1</f>
        <v>3.0740935365212607E-2</v>
      </c>
      <c r="AD373" s="1">
        <f>(Table2[[#This Row],[Day High]]/Table2[[#This Row],[Close Price]])-1</f>
        <v>5.607953097119811E-3</v>
      </c>
      <c r="AE373" s="1">
        <f>(Table2[[#This Row],[Close Price]]/Table2[[#This Row],[Current Week Low]])-1</f>
        <v>3.0740935365212607E-2</v>
      </c>
      <c r="AF373" s="1">
        <f>(Table2[[#This Row],[Current Week High]]/Table2[[#This Row],[Close Price]])-1</f>
        <v>2.1412184552638269E-2</v>
      </c>
      <c r="AG373" s="1">
        <f>(Table2[[#This Row],[Close Price]]/Table2[[#This Row],[Current Month Low]])-1</f>
        <v>3.0740935365212607E-2</v>
      </c>
      <c r="AH373" s="1">
        <f>(Table2[[#This Row],[Current Month High]]/Table2[[#This Row],[Close Price]])-1</f>
        <v>2.5745602854958083E-2</v>
      </c>
      <c r="AI373">
        <v>32.232984960489397</v>
      </c>
      <c r="AJ373">
        <v>41.369369369369302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-0.14000000000000001</v>
      </c>
      <c r="AM373" t="s">
        <v>3179</v>
      </c>
      <c r="AN373">
        <v>-8.51</v>
      </c>
      <c r="AO373" t="s">
        <v>3179</v>
      </c>
      <c r="AP373">
        <v>9.2728694877620005E-2</v>
      </c>
      <c r="AQ373">
        <f>(Table2[[#This Row],[Sharpe Ratio]]-AVERAGE(Table2[Sharpe Ratio]))/_xlfn.STDEV.P(Table2[Sharpe Ratio])</f>
        <v>0.3754125476384822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335</v>
      </c>
      <c r="AT373">
        <f>_xlfn.RANK.AVG(Table2[[#This Row],[6M Return vs Nifty Z-Score]],Table2[6M Return vs Nifty Z-Score])</f>
        <v>554</v>
      </c>
      <c r="AU373">
        <f>_xlfn.RANK.AVG(Table2[[#This Row],[Sharpe Ratio Z-Score]],Table2[Sharpe Ratio Z-Score])</f>
        <v>245</v>
      </c>
      <c r="AV373">
        <f>(Table2[[#This Row],[Rank 1Y]]+Table2[[#This Row],[Rank 6M]]+Table2[[#This Row],[Rank Sharpe]])/3</f>
        <v>378</v>
      </c>
    </row>
    <row r="374" spans="1:48" x14ac:dyDescent="0.3">
      <c r="A374" t="s">
        <v>1577</v>
      </c>
      <c r="B374" t="s">
        <v>1578</v>
      </c>
      <c r="C374" t="s">
        <v>3140</v>
      </c>
      <c r="D374" t="s">
        <v>266</v>
      </c>
      <c r="E374">
        <v>6086.6452319999999</v>
      </c>
      <c r="F374">
        <v>2235</v>
      </c>
      <c r="G374">
        <v>-25.0483157561954</v>
      </c>
      <c r="H374">
        <f>(Table2[[#This Row],[1Y Return vs Nifty]]-AVERAGE(Table2[1Y Return vs Nifty]))/_xlfn.STDEV.P(Table2[1Y Return vs Nifty])</f>
        <v>-0.81489549029563413</v>
      </c>
      <c r="I374">
        <v>-2.7711668021996898</v>
      </c>
      <c r="J374">
        <f>(Table2[[#This Row],[1M Return vs Nifty]]-AVERAGE(Table2[1M Return vs Nifty]))/_xlfn.STDEV.P(Table2[1M Return vs Nifty])</f>
        <v>-0.19257891386290646</v>
      </c>
      <c r="K374">
        <v>10.012827880205901</v>
      </c>
      <c r="L374">
        <f>(Table2[[#This Row],[6M Return vs Nifty]]-AVERAGE(Table2[6M Return vs Nifty]))/_xlfn.STDEV.P(Table2[6M Return vs Nifty])</f>
        <v>0.13952332846469023</v>
      </c>
      <c r="M374">
        <v>8.9432879849740008</v>
      </c>
      <c r="N374">
        <f>(Table2[[#This Row],[1W Return vs Nifty]]-AVERAGE(Table2[1W Return vs Nifty]))/_xlfn.STDEV.P(Table2[1W Return vs Nifty])</f>
        <v>1.3223694039157137</v>
      </c>
      <c r="O374">
        <v>2232.56</v>
      </c>
      <c r="P374">
        <v>2314.2108618277398</v>
      </c>
      <c r="Q374">
        <v>2291.6278653536301</v>
      </c>
      <c r="R374">
        <v>55.813115656300099</v>
      </c>
      <c r="S374" s="1">
        <f>(Table2[[#This Row],[Close Price]]-Table2[[#This Row],[20D EMA]])/Table2[[#This Row],[20D EMA]]</f>
        <v>1.0929157559035612E-3</v>
      </c>
      <c r="T374" s="1">
        <f>(Table2[[#This Row],[Close Price]]-Table2[[#This Row],[50D EMA]])/Table2[[#This Row],[50D EMA]]</f>
        <v>-3.4228022663924357E-2</v>
      </c>
      <c r="U374" s="1">
        <f>(Table2[[#This Row],[Close Price]]-Table2[[#This Row],[200D EMA]])/Table2[[#This Row],[200D EMA]]</f>
        <v>-2.4710759635003673E-2</v>
      </c>
      <c r="V374">
        <v>0.52929132096120202</v>
      </c>
      <c r="W374">
        <v>2213</v>
      </c>
      <c r="X374">
        <v>2282</v>
      </c>
      <c r="Y374">
        <v>2142.5500000000002</v>
      </c>
      <c r="Z374">
        <v>2319.9499999999998</v>
      </c>
      <c r="AA374">
        <v>2142.5500000000002</v>
      </c>
      <c r="AB374">
        <v>2319.9499999999998</v>
      </c>
      <c r="AC374" s="1">
        <f>(Table2[[#This Row],[Close Price]]/Table2[[#This Row],[Day Low]])-1</f>
        <v>9.9412562132852322E-3</v>
      </c>
      <c r="AD374" s="1">
        <f>(Table2[[#This Row],[Day High]]/Table2[[#This Row],[Close Price]])-1</f>
        <v>2.1029082774049135E-2</v>
      </c>
      <c r="AE374" s="1">
        <f>(Table2[[#This Row],[Close Price]]/Table2[[#This Row],[Current Week Low]])-1</f>
        <v>4.314951809759382E-2</v>
      </c>
      <c r="AF374" s="1">
        <f>(Table2[[#This Row],[Current Week High]]/Table2[[#This Row],[Close Price]])-1</f>
        <v>3.8008948545861232E-2</v>
      </c>
      <c r="AG374" s="1">
        <f>(Table2[[#This Row],[Close Price]]/Table2[[#This Row],[Current Month Low]])-1</f>
        <v>4.314951809759382E-2</v>
      </c>
      <c r="AH374" s="1">
        <f>(Table2[[#This Row],[Current Month High]]/Table2[[#This Row],[Close Price]])-1</f>
        <v>3.8008948545861232E-2</v>
      </c>
      <c r="AI374">
        <v>25.011185682326602</v>
      </c>
      <c r="AJ374">
        <v>29.9418604651162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7.0000000000000007E-2</v>
      </c>
      <c r="AM374" t="s">
        <v>3180</v>
      </c>
      <c r="AN374">
        <v>-2.7</v>
      </c>
      <c r="AO374" t="s">
        <v>3179</v>
      </c>
      <c r="AP374">
        <v>8.4616717690766993E-2</v>
      </c>
      <c r="AQ374">
        <f>(Table2[[#This Row],[Sharpe Ratio]]-AVERAGE(Table2[Sharpe Ratio]))/_xlfn.STDEV.P(Table2[Sharpe Ratio])</f>
        <v>0.27833219963846284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602</v>
      </c>
      <c r="AT374">
        <f>_xlfn.RANK.AVG(Table2[[#This Row],[6M Return vs Nifty Z-Score]],Table2[6M Return vs Nifty Z-Score])</f>
        <v>262</v>
      </c>
      <c r="AU374">
        <f>_xlfn.RANK.AVG(Table2[[#This Row],[Sharpe Ratio Z-Score]],Table2[Sharpe Ratio Z-Score])</f>
        <v>270</v>
      </c>
      <c r="AV374">
        <f>(Table2[[#This Row],[Rank 1Y]]+Table2[[#This Row],[Rank 6M]]+Table2[[#This Row],[Rank Sharpe]])/3</f>
        <v>378</v>
      </c>
    </row>
    <row r="375" spans="1:48" x14ac:dyDescent="0.3">
      <c r="A375" t="s">
        <v>365</v>
      </c>
      <c r="B375" t="s">
        <v>366</v>
      </c>
      <c r="C375" t="s">
        <v>3148</v>
      </c>
      <c r="D375" t="s">
        <v>291</v>
      </c>
      <c r="E375">
        <v>66586.509949479994</v>
      </c>
      <c r="F375">
        <v>7807.6</v>
      </c>
      <c r="G375">
        <v>1.2286344485244201</v>
      </c>
      <c r="H375">
        <f>(Table2[[#This Row],[1Y Return vs Nifty]]-AVERAGE(Table2[1Y Return vs Nifty]))/_xlfn.STDEV.P(Table2[1Y Return vs Nifty])</f>
        <v>-0.34207327109026331</v>
      </c>
      <c r="I375">
        <v>-0.800180193040541</v>
      </c>
      <c r="J375">
        <f>(Table2[[#This Row],[1M Return vs Nifty]]-AVERAGE(Table2[1M Return vs Nifty]))/_xlfn.STDEV.P(Table2[1M Return vs Nifty])</f>
        <v>2.5810754933701267E-2</v>
      </c>
      <c r="K375">
        <v>-14.7012777460171</v>
      </c>
      <c r="L375">
        <f>(Table2[[#This Row],[6M Return vs Nifty]]-AVERAGE(Table2[6M Return vs Nifty]))/_xlfn.STDEV.P(Table2[6M Return vs Nifty])</f>
        <v>-0.7053262895041722</v>
      </c>
      <c r="M375">
        <v>2.0459051336710701</v>
      </c>
      <c r="N375">
        <f>(Table2[[#This Row],[1W Return vs Nifty]]-AVERAGE(Table2[1W Return vs Nifty]))/_xlfn.STDEV.P(Table2[1W Return vs Nifty])</f>
        <v>-0.27379563020151476</v>
      </c>
      <c r="O375">
        <v>7900.13</v>
      </c>
      <c r="P375">
        <v>7965.0471270644803</v>
      </c>
      <c r="Q375">
        <v>7473.74806485304</v>
      </c>
      <c r="R375">
        <v>47.512590348634802</v>
      </c>
      <c r="S375" s="1">
        <f>(Table2[[#This Row],[Close Price]]-Table2[[#This Row],[20D EMA]])/Table2[[#This Row],[20D EMA]]</f>
        <v>-1.1712465491074166E-2</v>
      </c>
      <c r="T375" s="1">
        <f>(Table2[[#This Row],[Close Price]]-Table2[[#This Row],[50D EMA]])/Table2[[#This Row],[50D EMA]]</f>
        <v>-1.9767256182262799E-2</v>
      </c>
      <c r="U375" s="1">
        <f>(Table2[[#This Row],[Close Price]]-Table2[[#This Row],[200D EMA]])/Table2[[#This Row],[200D EMA]]</f>
        <v>4.4669947695584397E-2</v>
      </c>
      <c r="V375">
        <v>0.46245693588394099</v>
      </c>
      <c r="W375">
        <v>7680</v>
      </c>
      <c r="X375">
        <v>7965</v>
      </c>
      <c r="Y375">
        <v>7663.7</v>
      </c>
      <c r="Z375">
        <v>7965</v>
      </c>
      <c r="AA375">
        <v>7663.7</v>
      </c>
      <c r="AB375">
        <v>7965</v>
      </c>
      <c r="AC375" s="1">
        <f>(Table2[[#This Row],[Close Price]]/Table2[[#This Row],[Day Low]])-1</f>
        <v>1.6614583333333321E-2</v>
      </c>
      <c r="AD375" s="1">
        <f>(Table2[[#This Row],[Day High]]/Table2[[#This Row],[Close Price]])-1</f>
        <v>2.0159844254316273E-2</v>
      </c>
      <c r="AE375" s="1">
        <f>(Table2[[#This Row],[Close Price]]/Table2[[#This Row],[Current Week Low]])-1</f>
        <v>1.8776831034617913E-2</v>
      </c>
      <c r="AF375" s="1">
        <f>(Table2[[#This Row],[Current Week High]]/Table2[[#This Row],[Close Price]])-1</f>
        <v>2.0159844254316273E-2</v>
      </c>
      <c r="AG375" s="1">
        <f>(Table2[[#This Row],[Close Price]]/Table2[[#This Row],[Current Month Low]])-1</f>
        <v>1.8776831034617913E-2</v>
      </c>
      <c r="AH375" s="1">
        <f>(Table2[[#This Row],[Current Month High]]/Table2[[#This Row],[Close Price]])-1</f>
        <v>2.0159844254316273E-2</v>
      </c>
      <c r="AI375">
        <v>27.2484502279829</v>
      </c>
      <c r="AJ375">
        <v>46.621596244131403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0.17</v>
      </c>
      <c r="AM375" t="s">
        <v>3180</v>
      </c>
      <c r="AN375">
        <v>-6.86</v>
      </c>
      <c r="AO375" t="s">
        <v>3179</v>
      </c>
      <c r="AP375">
        <v>0.13235746823587699</v>
      </c>
      <c r="AQ375">
        <f>(Table2[[#This Row],[Sharpe Ratio]]-AVERAGE(Table2[Sharpe Ratio]))/_xlfn.STDEV.P(Table2[Sharpe Ratio])</f>
        <v>0.84967116792510688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429</v>
      </c>
      <c r="AT375">
        <f>_xlfn.RANK.AVG(Table2[[#This Row],[6M Return vs Nifty Z-Score]],Table2[6M Return vs Nifty Z-Score])</f>
        <v>571</v>
      </c>
      <c r="AU375">
        <f>_xlfn.RANK.AVG(Table2[[#This Row],[Sharpe Ratio Z-Score]],Table2[Sharpe Ratio Z-Score])</f>
        <v>136</v>
      </c>
      <c r="AV375">
        <f>(Table2[[#This Row],[Rank 1Y]]+Table2[[#This Row],[Rank 6M]]+Table2[[#This Row],[Rank Sharpe]])/3</f>
        <v>378.66666666666669</v>
      </c>
    </row>
    <row r="376" spans="1:48" x14ac:dyDescent="0.3">
      <c r="A376" t="s">
        <v>1007</v>
      </c>
      <c r="B376" t="s">
        <v>1008</v>
      </c>
      <c r="C376" t="s">
        <v>3145</v>
      </c>
      <c r="D376" t="s">
        <v>266</v>
      </c>
      <c r="E376">
        <v>13846.560343200001</v>
      </c>
      <c r="F376">
        <v>795.6</v>
      </c>
      <c r="G376">
        <v>4.0387715819582404</v>
      </c>
      <c r="H376">
        <f>(Table2[[#This Row],[1Y Return vs Nifty]]-AVERAGE(Table2[1Y Return vs Nifty]))/_xlfn.STDEV.P(Table2[1Y Return vs Nifty])</f>
        <v>-0.29150822205108901</v>
      </c>
      <c r="I376">
        <v>-5.28053985030484</v>
      </c>
      <c r="J376">
        <f>(Table2[[#This Row],[1M Return vs Nifty]]-AVERAGE(Table2[1M Return vs Nifty]))/_xlfn.STDEV.P(Table2[1M Return vs Nifty])</f>
        <v>-0.47062298900586824</v>
      </c>
      <c r="K376">
        <v>-19.9515754715556</v>
      </c>
      <c r="L376">
        <f>(Table2[[#This Row],[6M Return vs Nifty]]-AVERAGE(Table2[6M Return vs Nifty]))/_xlfn.STDEV.P(Table2[6M Return vs Nifty])</f>
        <v>-0.88480727476537702</v>
      </c>
      <c r="M376">
        <v>3.9904619338847902</v>
      </c>
      <c r="N376">
        <f>(Table2[[#This Row],[1W Return vs Nifty]]-AVERAGE(Table2[1W Return vs Nifty]))/_xlfn.STDEV.P(Table2[1W Return vs Nifty])</f>
        <v>0.17620600640035952</v>
      </c>
      <c r="O376">
        <v>840.3</v>
      </c>
      <c r="P376">
        <v>872.83692801232996</v>
      </c>
      <c r="Q376">
        <v>843.52991297012397</v>
      </c>
      <c r="R376">
        <v>25.933447075786798</v>
      </c>
      <c r="S376" s="1">
        <f>(Table2[[#This Row],[Close Price]]-Table2[[#This Row],[20D EMA]])/Table2[[#This Row],[20D EMA]]</f>
        <v>-5.3195287397358008E-2</v>
      </c>
      <c r="T376" s="1">
        <f>(Table2[[#This Row],[Close Price]]-Table2[[#This Row],[50D EMA]])/Table2[[#This Row],[50D EMA]]</f>
        <v>-8.8489528265283099E-2</v>
      </c>
      <c r="U376" s="1">
        <f>(Table2[[#This Row],[Close Price]]-Table2[[#This Row],[200D EMA]])/Table2[[#This Row],[200D EMA]]</f>
        <v>-5.682064409708909E-2</v>
      </c>
      <c r="V376">
        <v>1.3639654806005099</v>
      </c>
      <c r="W376">
        <v>787.75</v>
      </c>
      <c r="X376">
        <v>809.85</v>
      </c>
      <c r="Y376">
        <v>777.05</v>
      </c>
      <c r="Z376">
        <v>809.85</v>
      </c>
      <c r="AA376">
        <v>777.05</v>
      </c>
      <c r="AB376">
        <v>810</v>
      </c>
      <c r="AC376" s="1">
        <f>(Table2[[#This Row],[Close Price]]/Table2[[#This Row],[Day Low]])-1</f>
        <v>9.9650904474770652E-3</v>
      </c>
      <c r="AD376" s="1">
        <f>(Table2[[#This Row],[Day High]]/Table2[[#This Row],[Close Price]])-1</f>
        <v>1.7911010558069318E-2</v>
      </c>
      <c r="AE376" s="1">
        <f>(Table2[[#This Row],[Close Price]]/Table2[[#This Row],[Current Week Low]])-1</f>
        <v>2.3872337687407486E-2</v>
      </c>
      <c r="AF376" s="1">
        <f>(Table2[[#This Row],[Current Week High]]/Table2[[#This Row],[Close Price]])-1</f>
        <v>1.7911010558069318E-2</v>
      </c>
      <c r="AG376" s="1">
        <f>(Table2[[#This Row],[Close Price]]/Table2[[#This Row],[Current Month Low]])-1</f>
        <v>2.3872337687407486E-2</v>
      </c>
      <c r="AH376" s="1">
        <f>(Table2[[#This Row],[Current Month High]]/Table2[[#This Row],[Close Price]])-1</f>
        <v>1.8099547511312153E-2</v>
      </c>
      <c r="AI376">
        <v>33.232780291603802</v>
      </c>
      <c r="AJ376">
        <v>32.115576220524702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-0.08</v>
      </c>
      <c r="AM376" t="s">
        <v>3179</v>
      </c>
      <c r="AN376">
        <v>-10.199999999999999</v>
      </c>
      <c r="AO376" t="s">
        <v>3179</v>
      </c>
      <c r="AP376">
        <v>0.14498864598966299</v>
      </c>
      <c r="AQ376">
        <f>(Table2[[#This Row],[Sharpe Ratio]]-AVERAGE(Table2[Sharpe Ratio]))/_xlfn.STDEV.P(Table2[Sharpe Ratio])</f>
        <v>1.0008351941226903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404</v>
      </c>
      <c r="AT376">
        <f>_xlfn.RANK.AVG(Table2[[#This Row],[6M Return vs Nifty Z-Score]],Table2[6M Return vs Nifty Z-Score])</f>
        <v>624</v>
      </c>
      <c r="AU376">
        <f>_xlfn.RANK.AVG(Table2[[#This Row],[Sharpe Ratio Z-Score]],Table2[Sharpe Ratio Z-Score])</f>
        <v>114</v>
      </c>
      <c r="AV376">
        <f>(Table2[[#This Row],[Rank 1Y]]+Table2[[#This Row],[Rank 6M]]+Table2[[#This Row],[Rank Sharpe]])/3</f>
        <v>380.66666666666669</v>
      </c>
    </row>
    <row r="377" spans="1:48" x14ac:dyDescent="0.3">
      <c r="A377" t="s">
        <v>275</v>
      </c>
      <c r="B377" t="s">
        <v>276</v>
      </c>
      <c r="C377" t="s">
        <v>3134</v>
      </c>
      <c r="D377" t="s">
        <v>43</v>
      </c>
      <c r="E377">
        <v>94804.745894855005</v>
      </c>
      <c r="F377">
        <v>1916.05</v>
      </c>
      <c r="G377">
        <v>13.3527330435354</v>
      </c>
      <c r="H377">
        <f>(Table2[[#This Row],[1Y Return vs Nifty]]-AVERAGE(Table2[1Y Return vs Nifty]))/_xlfn.STDEV.P(Table2[1Y Return vs Nifty])</f>
        <v>-0.12391465074443107</v>
      </c>
      <c r="I377">
        <v>-9.7824152618547107</v>
      </c>
      <c r="J377">
        <f>(Table2[[#This Row],[1M Return vs Nifty]]-AVERAGE(Table2[1M Return vs Nifty]))/_xlfn.STDEV.P(Table2[1M Return vs Nifty])</f>
        <v>-0.96944072603321407</v>
      </c>
      <c r="K377">
        <v>6.2287238391258297</v>
      </c>
      <c r="L377">
        <f>(Table2[[#This Row],[6M Return vs Nifty]]-AVERAGE(Table2[6M Return vs Nifty]))/_xlfn.STDEV.P(Table2[6M Return vs Nifty])</f>
        <v>1.0164050738340383E-2</v>
      </c>
      <c r="M377">
        <v>0.16205847512659299</v>
      </c>
      <c r="N377">
        <f>(Table2[[#This Row],[1W Return vs Nifty]]-AVERAGE(Table2[1W Return vs Nifty]))/_xlfn.STDEV.P(Table2[1W Return vs Nifty])</f>
        <v>-0.7097479661573558</v>
      </c>
      <c r="O377">
        <v>1979.49</v>
      </c>
      <c r="P377">
        <v>2027.94425367386</v>
      </c>
      <c r="Q377">
        <v>1841.8530696324799</v>
      </c>
      <c r="R377">
        <v>38.581148352190702</v>
      </c>
      <c r="S377" s="1">
        <f>(Table2[[#This Row],[Close Price]]-Table2[[#This Row],[20D EMA]])/Table2[[#This Row],[20D EMA]]</f>
        <v>-3.2048658998024768E-2</v>
      </c>
      <c r="T377" s="1">
        <f>(Table2[[#This Row],[Close Price]]-Table2[[#This Row],[50D EMA]])/Table2[[#This Row],[50D EMA]]</f>
        <v>-5.5176198000093143E-2</v>
      </c>
      <c r="U377" s="1">
        <f>(Table2[[#This Row],[Close Price]]-Table2[[#This Row],[200D EMA]])/Table2[[#This Row],[200D EMA]]</f>
        <v>4.0283848690669539E-2</v>
      </c>
      <c r="V377">
        <v>0.92053039778900803</v>
      </c>
      <c r="W377">
        <v>1843.85</v>
      </c>
      <c r="X377">
        <v>1941</v>
      </c>
      <c r="Y377">
        <v>1843.85</v>
      </c>
      <c r="Z377">
        <v>1941</v>
      </c>
      <c r="AA377">
        <v>1843.85</v>
      </c>
      <c r="AB377">
        <v>1946</v>
      </c>
      <c r="AC377" s="1">
        <f>(Table2[[#This Row],[Close Price]]/Table2[[#This Row],[Day Low]])-1</f>
        <v>3.9157198253654046E-2</v>
      </c>
      <c r="AD377" s="1">
        <f>(Table2[[#This Row],[Day High]]/Table2[[#This Row],[Close Price]])-1</f>
        <v>1.3021580856449555E-2</v>
      </c>
      <c r="AE377" s="1">
        <f>(Table2[[#This Row],[Close Price]]/Table2[[#This Row],[Current Week Low]])-1</f>
        <v>3.9157198253654046E-2</v>
      </c>
      <c r="AF377" s="1">
        <f>(Table2[[#This Row],[Current Week High]]/Table2[[#This Row],[Close Price]])-1</f>
        <v>1.3021580856449555E-2</v>
      </c>
      <c r="AG377" s="1">
        <f>(Table2[[#This Row],[Close Price]]/Table2[[#This Row],[Current Month Low]])-1</f>
        <v>3.9157198253654046E-2</v>
      </c>
      <c r="AH377" s="1">
        <f>(Table2[[#This Row],[Current Month High]]/Table2[[#This Row],[Close Price]])-1</f>
        <v>1.5631116098222986E-2</v>
      </c>
      <c r="AI377">
        <v>20.137783460765601</v>
      </c>
      <c r="AJ377">
        <v>43.416916167664603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</v>
      </c>
      <c r="AM377" t="s">
        <v>3179</v>
      </c>
      <c r="AN377">
        <v>-5.19</v>
      </c>
      <c r="AO377" t="s">
        <v>3179</v>
      </c>
      <c r="AP377">
        <v>5.3514516341690004E-3</v>
      </c>
      <c r="AQ377">
        <f>(Table2[[#This Row],[Sharpe Ratio]]-AVERAGE(Table2[Sharpe Ratio]))/_xlfn.STDEV.P(Table2[Sharpe Ratio])</f>
        <v>-0.6702774223856246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332</v>
      </c>
      <c r="AT377">
        <f>_xlfn.RANK.AVG(Table2[[#This Row],[6M Return vs Nifty Z-Score]],Table2[6M Return vs Nifty Z-Score])</f>
        <v>308</v>
      </c>
      <c r="AU377">
        <f>_xlfn.RANK.AVG(Table2[[#This Row],[Sharpe Ratio Z-Score]],Table2[Sharpe Ratio Z-Score])</f>
        <v>503</v>
      </c>
      <c r="AV377">
        <f>(Table2[[#This Row],[Rank 1Y]]+Table2[[#This Row],[Rank 6M]]+Table2[[#This Row],[Rank Sharpe]])/3</f>
        <v>381</v>
      </c>
    </row>
    <row r="378" spans="1:48" x14ac:dyDescent="0.3">
      <c r="A378" t="s">
        <v>1567</v>
      </c>
      <c r="B378" t="s">
        <v>1568</v>
      </c>
      <c r="C378" t="s">
        <v>588</v>
      </c>
      <c r="D378" t="s">
        <v>469</v>
      </c>
      <c r="E378">
        <v>6211.8647901199902</v>
      </c>
      <c r="F378">
        <v>869.2</v>
      </c>
      <c r="G378">
        <v>-17.9887383356626</v>
      </c>
      <c r="H378">
        <f>(Table2[[#This Row],[1Y Return vs Nifty]]-AVERAGE(Table2[1Y Return vs Nifty]))/_xlfn.STDEV.P(Table2[1Y Return vs Nifty])</f>
        <v>-0.6878668573445812</v>
      </c>
      <c r="I378">
        <v>-1.52498136952095</v>
      </c>
      <c r="J378">
        <f>(Table2[[#This Row],[1M Return vs Nifty]]-AVERAGE(Table2[1M Return vs Nifty]))/_xlfn.STDEV.P(Table2[1M Return vs Nifty])</f>
        <v>-5.4498815988486049E-2</v>
      </c>
      <c r="K378">
        <v>-5.0183326361629099</v>
      </c>
      <c r="L378">
        <f>(Table2[[#This Row],[6M Return vs Nifty]]-AVERAGE(Table2[6M Return vs Nifty]))/_xlfn.STDEV.P(Table2[6M Return vs Nifty])</f>
        <v>-0.37431562698625837</v>
      </c>
      <c r="M378">
        <v>5.8967114934816403</v>
      </c>
      <c r="N378">
        <f>(Table2[[#This Row],[1W Return vs Nifty]]-AVERAGE(Table2[1W Return vs Nifty]))/_xlfn.STDEV.P(Table2[1W Return vs Nifty])</f>
        <v>0.61734273302922671</v>
      </c>
      <c r="O378">
        <v>886.27</v>
      </c>
      <c r="P378">
        <v>906.20331687091402</v>
      </c>
      <c r="Q378">
        <v>868.74776214098199</v>
      </c>
      <c r="R378">
        <v>44.322801842313297</v>
      </c>
      <c r="S378" s="1">
        <f>(Table2[[#This Row],[Close Price]]-Table2[[#This Row],[20D EMA]])/Table2[[#This Row],[20D EMA]]</f>
        <v>-1.9260496237038304E-2</v>
      </c>
      <c r="T378" s="1">
        <f>(Table2[[#This Row],[Close Price]]-Table2[[#This Row],[50D EMA]])/Table2[[#This Row],[50D EMA]]</f>
        <v>-4.0833349626974484E-2</v>
      </c>
      <c r="U378" s="1">
        <f>(Table2[[#This Row],[Close Price]]-Table2[[#This Row],[200D EMA]])/Table2[[#This Row],[200D EMA]]</f>
        <v>5.2056290528281683E-4</v>
      </c>
      <c r="V378">
        <v>0.26734091525081699</v>
      </c>
      <c r="W378">
        <v>856.9</v>
      </c>
      <c r="X378">
        <v>887.05</v>
      </c>
      <c r="Y378">
        <v>856.9</v>
      </c>
      <c r="Z378">
        <v>907.95</v>
      </c>
      <c r="AA378">
        <v>856.9</v>
      </c>
      <c r="AB378">
        <v>912.95</v>
      </c>
      <c r="AC378" s="1">
        <f>(Table2[[#This Row],[Close Price]]/Table2[[#This Row],[Day Low]])-1</f>
        <v>1.4354066985646119E-2</v>
      </c>
      <c r="AD378" s="1">
        <f>(Table2[[#This Row],[Day High]]/Table2[[#This Row],[Close Price]])-1</f>
        <v>2.0536125172572417E-2</v>
      </c>
      <c r="AE378" s="1">
        <f>(Table2[[#This Row],[Close Price]]/Table2[[#This Row],[Current Week Low]])-1</f>
        <v>1.4354066985646119E-2</v>
      </c>
      <c r="AF378" s="1">
        <f>(Table2[[#This Row],[Current Week High]]/Table2[[#This Row],[Close Price]])-1</f>
        <v>4.4581224114127904E-2</v>
      </c>
      <c r="AG378" s="1">
        <f>(Table2[[#This Row],[Close Price]]/Table2[[#This Row],[Current Month Low]])-1</f>
        <v>1.4354066985646119E-2</v>
      </c>
      <c r="AH378" s="1">
        <f>(Table2[[#This Row],[Current Month High]]/Table2[[#This Row],[Close Price]])-1</f>
        <v>5.0333640128854107E-2</v>
      </c>
      <c r="AI378">
        <v>29.774505292222699</v>
      </c>
      <c r="AJ378">
        <v>26.576379787388898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-0.01</v>
      </c>
      <c r="AM378" t="s">
        <v>3179</v>
      </c>
      <c r="AN378">
        <v>-3.68</v>
      </c>
      <c r="AO378" t="s">
        <v>3179</v>
      </c>
      <c r="AP378">
        <v>0.13215688581752699</v>
      </c>
      <c r="AQ378">
        <f>(Table2[[#This Row],[Sharpe Ratio]]-AVERAGE(Table2[Sharpe Ratio]))/_xlfn.STDEV.P(Table2[Sharpe Ratio])</f>
        <v>0.84727069137943045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563</v>
      </c>
      <c r="AT378">
        <f>_xlfn.RANK.AVG(Table2[[#This Row],[6M Return vs Nifty Z-Score]],Table2[6M Return vs Nifty Z-Score])</f>
        <v>445</v>
      </c>
      <c r="AU378">
        <f>_xlfn.RANK.AVG(Table2[[#This Row],[Sharpe Ratio Z-Score]],Table2[Sharpe Ratio Z-Score])</f>
        <v>137</v>
      </c>
      <c r="AV378">
        <f>(Table2[[#This Row],[Rank 1Y]]+Table2[[#This Row],[Rank 6M]]+Table2[[#This Row],[Rank Sharpe]])/3</f>
        <v>381.66666666666669</v>
      </c>
    </row>
    <row r="379" spans="1:48" x14ac:dyDescent="0.3">
      <c r="A379" t="s">
        <v>44</v>
      </c>
      <c r="B379" t="s">
        <v>45</v>
      </c>
      <c r="C379" t="s">
        <v>3137</v>
      </c>
      <c r="D379" t="s">
        <v>46</v>
      </c>
      <c r="E379">
        <v>491581.69939979998</v>
      </c>
      <c r="F379">
        <v>3574.8</v>
      </c>
      <c r="G379">
        <v>-5.7670963892591498</v>
      </c>
      <c r="H379">
        <f>(Table2[[#This Row],[1Y Return vs Nifty]]-AVERAGE(Table2[1Y Return vs Nifty]))/_xlfn.STDEV.P(Table2[1Y Return vs Nifty])</f>
        <v>-0.46795306132140457</v>
      </c>
      <c r="I379">
        <v>5.1876940022124103</v>
      </c>
      <c r="J379">
        <f>(Table2[[#This Row],[1M Return vs Nifty]]-AVERAGE(Table2[1M Return vs Nifty]))/_xlfn.STDEV.P(Table2[1M Return vs Nifty])</f>
        <v>0.68928043870538624</v>
      </c>
      <c r="K379">
        <v>-4.5108244284490304</v>
      </c>
      <c r="L379">
        <f>(Table2[[#This Row],[6M Return vs Nifty]]-AVERAGE(Table2[6M Return vs Nifty]))/_xlfn.STDEV.P(Table2[6M Return vs Nifty])</f>
        <v>-0.35696650167750404</v>
      </c>
      <c r="M379">
        <v>8.1872938715397705</v>
      </c>
      <c r="N379">
        <f>(Table2[[#This Row],[1W Return vs Nifty]]-AVERAGE(Table2[1W Return vs Nifty]))/_xlfn.STDEV.P(Table2[1W Return vs Nifty])</f>
        <v>1.1474202390111985</v>
      </c>
      <c r="O379">
        <v>3525.04</v>
      </c>
      <c r="P379">
        <v>3563.3108843028199</v>
      </c>
      <c r="Q379">
        <v>3485.0838799326898</v>
      </c>
      <c r="R379">
        <v>58.9951720131508</v>
      </c>
      <c r="S379" s="1">
        <f>(Table2[[#This Row],[Close Price]]-Table2[[#This Row],[20D EMA]])/Table2[[#This Row],[20D EMA]]</f>
        <v>1.411615187345398E-2</v>
      </c>
      <c r="T379" s="1">
        <f>(Table2[[#This Row],[Close Price]]-Table2[[#This Row],[50D EMA]])/Table2[[#This Row],[50D EMA]]</f>
        <v>3.2242810325061491E-3</v>
      </c>
      <c r="U379" s="1">
        <f>(Table2[[#This Row],[Close Price]]-Table2[[#This Row],[200D EMA]])/Table2[[#This Row],[200D EMA]]</f>
        <v>2.574288687394323E-2</v>
      </c>
      <c r="V379">
        <v>1.0923310205707299</v>
      </c>
      <c r="W379">
        <v>3541.9</v>
      </c>
      <c r="X379">
        <v>3585</v>
      </c>
      <c r="Y379">
        <v>3530.9</v>
      </c>
      <c r="Z379">
        <v>3624.95</v>
      </c>
      <c r="AA379">
        <v>3530.9</v>
      </c>
      <c r="AB379">
        <v>3641.9</v>
      </c>
      <c r="AC379" s="1">
        <f>(Table2[[#This Row],[Close Price]]/Table2[[#This Row],[Day Low]])-1</f>
        <v>9.2887997967192604E-3</v>
      </c>
      <c r="AD379" s="1">
        <f>(Table2[[#This Row],[Day High]]/Table2[[#This Row],[Close Price]])-1</f>
        <v>2.8533064786839812E-3</v>
      </c>
      <c r="AE379" s="1">
        <f>(Table2[[#This Row],[Close Price]]/Table2[[#This Row],[Current Week Low]])-1</f>
        <v>1.2433090713415806E-2</v>
      </c>
      <c r="AF379" s="1">
        <f>(Table2[[#This Row],[Current Week High]]/Table2[[#This Row],[Close Price]])-1</f>
        <v>1.4028756853530222E-2</v>
      </c>
      <c r="AG379" s="1">
        <f>(Table2[[#This Row],[Close Price]]/Table2[[#This Row],[Current Month Low]])-1</f>
        <v>1.2433090713415806E-2</v>
      </c>
      <c r="AH379" s="1">
        <f>(Table2[[#This Row],[Current Month High]]/Table2[[#This Row],[Close Price]])-1</f>
        <v>1.8770280854872867E-2</v>
      </c>
      <c r="AI379">
        <v>9.6536869195479493</v>
      </c>
      <c r="AJ379">
        <v>22.121445042275099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0.06</v>
      </c>
      <c r="AM379" t="s">
        <v>3180</v>
      </c>
      <c r="AN379">
        <v>-0.08</v>
      </c>
      <c r="AO379" t="s">
        <v>3179</v>
      </c>
      <c r="AP379">
        <v>9.9827816250877E-2</v>
      </c>
      <c r="AQ379">
        <f>(Table2[[#This Row],[Sharpe Ratio]]-AVERAGE(Table2[Sharpe Ratio]))/_xlfn.STDEV.P(Table2[Sharpe Ratio])</f>
        <v>0.46037151109897112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478</v>
      </c>
      <c r="AT379">
        <f>_xlfn.RANK.AVG(Table2[[#This Row],[6M Return vs Nifty Z-Score]],Table2[6M Return vs Nifty Z-Score])</f>
        <v>438</v>
      </c>
      <c r="AU379">
        <f>_xlfn.RANK.AVG(Table2[[#This Row],[Sharpe Ratio Z-Score]],Table2[Sharpe Ratio Z-Score])</f>
        <v>230</v>
      </c>
      <c r="AV379">
        <f>(Table2[[#This Row],[Rank 1Y]]+Table2[[#This Row],[Rank 6M]]+Table2[[#This Row],[Rank Sharpe]])/3</f>
        <v>382</v>
      </c>
    </row>
    <row r="380" spans="1:48" x14ac:dyDescent="0.3">
      <c r="A380" t="s">
        <v>1140</v>
      </c>
      <c r="B380" t="s">
        <v>1141</v>
      </c>
      <c r="C380" t="s">
        <v>3137</v>
      </c>
      <c r="D380" t="s">
        <v>46</v>
      </c>
      <c r="E380">
        <v>10785.031095496999</v>
      </c>
      <c r="F380">
        <v>191.89</v>
      </c>
      <c r="G380">
        <v>23.7115643483159</v>
      </c>
      <c r="H380">
        <f>(Table2[[#This Row],[1Y Return vs Nifty]]-AVERAGE(Table2[1Y Return vs Nifty]))/_xlfn.STDEV.P(Table2[1Y Return vs Nifty])</f>
        <v>6.2480100843621669E-2</v>
      </c>
      <c r="I380">
        <v>-2.9926501557643999</v>
      </c>
      <c r="J380">
        <f>(Table2[[#This Row],[1M Return vs Nifty]]-AVERAGE(Table2[1M Return vs Nifty]))/_xlfn.STDEV.P(Table2[1M Return vs Nifty])</f>
        <v>-0.21711975853642468</v>
      </c>
      <c r="K380">
        <v>-25.550425665303301</v>
      </c>
      <c r="L380">
        <f>(Table2[[#This Row],[6M Return vs Nifty]]-AVERAGE(Table2[6M Return vs Nifty]))/_xlfn.STDEV.P(Table2[6M Return vs Nifty])</f>
        <v>-1.0762034967768932</v>
      </c>
      <c r="M380">
        <v>8.5376913442837701</v>
      </c>
      <c r="N380">
        <f>(Table2[[#This Row],[1W Return vs Nifty]]-AVERAGE(Table2[1W Return vs Nifty]))/_xlfn.STDEV.P(Table2[1W Return vs Nifty])</f>
        <v>1.2285078350015188</v>
      </c>
      <c r="O380">
        <v>191.15</v>
      </c>
      <c r="P380">
        <v>202.81435470229499</v>
      </c>
      <c r="Q380">
        <v>210.819956862787</v>
      </c>
      <c r="R380">
        <v>54.971149097001103</v>
      </c>
      <c r="S380" s="1">
        <f>(Table2[[#This Row],[Close Price]]-Table2[[#This Row],[20D EMA]])/Table2[[#This Row],[20D EMA]]</f>
        <v>3.8713052576509581E-3</v>
      </c>
      <c r="T380" s="1">
        <f>(Table2[[#This Row],[Close Price]]-Table2[[#This Row],[50D EMA]])/Table2[[#This Row],[50D EMA]]</f>
        <v>-5.3863814118732041E-2</v>
      </c>
      <c r="U380" s="1">
        <f>(Table2[[#This Row],[Close Price]]-Table2[[#This Row],[200D EMA]])/Table2[[#This Row],[200D EMA]]</f>
        <v>-8.9792053582041315E-2</v>
      </c>
      <c r="V380">
        <v>0.76177100068575598</v>
      </c>
      <c r="W380">
        <v>190.5</v>
      </c>
      <c r="X380">
        <v>195.49</v>
      </c>
      <c r="Y380">
        <v>190.5</v>
      </c>
      <c r="Z380">
        <v>196.17</v>
      </c>
      <c r="AA380">
        <v>190.5</v>
      </c>
      <c r="AB380">
        <v>198</v>
      </c>
      <c r="AC380" s="1">
        <f>(Table2[[#This Row],[Close Price]]/Table2[[#This Row],[Day Low]])-1</f>
        <v>7.2965879265092237E-3</v>
      </c>
      <c r="AD380" s="1">
        <f>(Table2[[#This Row],[Day High]]/Table2[[#This Row],[Close Price]])-1</f>
        <v>1.8760748345406419E-2</v>
      </c>
      <c r="AE380" s="1">
        <f>(Table2[[#This Row],[Close Price]]/Table2[[#This Row],[Current Week Low]])-1</f>
        <v>7.2965879265092237E-3</v>
      </c>
      <c r="AF380" s="1">
        <f>(Table2[[#This Row],[Current Week High]]/Table2[[#This Row],[Close Price]])-1</f>
        <v>2.2304445255094008E-2</v>
      </c>
      <c r="AG380" s="1">
        <f>(Table2[[#This Row],[Close Price]]/Table2[[#This Row],[Current Month Low]])-1</f>
        <v>7.2965879265092237E-3</v>
      </c>
      <c r="AH380" s="1">
        <f>(Table2[[#This Row],[Current Month High]]/Table2[[#This Row],[Close Price]])-1</f>
        <v>3.1841158997342411E-2</v>
      </c>
      <c r="AI380">
        <v>58.371983949137501</v>
      </c>
      <c r="AJ380">
        <v>50.738413197172001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-0.08</v>
      </c>
      <c r="AM380" t="s">
        <v>3179</v>
      </c>
      <c r="AN380">
        <v>2.35</v>
      </c>
      <c r="AO380" t="s">
        <v>3180</v>
      </c>
      <c r="AP380">
        <v>0.111885611470657</v>
      </c>
      <c r="AQ380">
        <f>(Table2[[#This Row],[Sharpe Ratio]]-AVERAGE(Table2[Sharpe Ratio]))/_xlfn.STDEV.P(Table2[Sharpe Ratio])</f>
        <v>0.60467356337130118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283</v>
      </c>
      <c r="AT380">
        <f>_xlfn.RANK.AVG(Table2[[#This Row],[6M Return vs Nifty Z-Score]],Table2[6M Return vs Nifty Z-Score])</f>
        <v>672</v>
      </c>
      <c r="AU380">
        <f>_xlfn.RANK.AVG(Table2[[#This Row],[Sharpe Ratio Z-Score]],Table2[Sharpe Ratio Z-Score])</f>
        <v>192</v>
      </c>
      <c r="AV380">
        <f>(Table2[[#This Row],[Rank 1Y]]+Table2[[#This Row],[Rank 6M]]+Table2[[#This Row],[Rank Sharpe]])/3</f>
        <v>382.33333333333331</v>
      </c>
    </row>
    <row r="381" spans="1:48" x14ac:dyDescent="0.3">
      <c r="A381" t="s">
        <v>73</v>
      </c>
      <c r="B381" t="s">
        <v>74</v>
      </c>
      <c r="C381" t="s">
        <v>3142</v>
      </c>
      <c r="D381" t="s">
        <v>75</v>
      </c>
      <c r="E381">
        <v>322107.44418094499</v>
      </c>
      <c r="F381">
        <v>11176.35</v>
      </c>
      <c r="G381">
        <v>3.43141317053017</v>
      </c>
      <c r="H381">
        <f>(Table2[[#This Row],[1Y Return vs Nifty]]-AVERAGE(Table2[1Y Return vs Nifty]))/_xlfn.STDEV.P(Table2[1Y Return vs Nifty])</f>
        <v>-0.30243690858842115</v>
      </c>
      <c r="I381">
        <v>-1.1109368276570799</v>
      </c>
      <c r="J381">
        <f>(Table2[[#This Row],[1M Return vs Nifty]]-AVERAGE(Table2[1M Return vs Nifty]))/_xlfn.STDEV.P(Table2[1M Return vs Nifty])</f>
        <v>-8.621766421279934E-3</v>
      </c>
      <c r="K381">
        <v>6.5835446251530003</v>
      </c>
      <c r="L381">
        <f>(Table2[[#This Row],[6M Return vs Nifty]]-AVERAGE(Table2[6M Return vs Nifty]))/_xlfn.STDEV.P(Table2[6M Return vs Nifty])</f>
        <v>2.2293569404975611E-2</v>
      </c>
      <c r="M381">
        <v>0.38297980657887598</v>
      </c>
      <c r="N381">
        <f>(Table2[[#This Row],[1W Return vs Nifty]]-AVERAGE(Table2[1W Return vs Nifty]))/_xlfn.STDEV.P(Table2[1W Return vs Nifty])</f>
        <v>-0.65862322621514058</v>
      </c>
      <c r="O381">
        <v>11167.4</v>
      </c>
      <c r="P381">
        <v>11289.6698339544</v>
      </c>
      <c r="Q381">
        <v>10656.618545765201</v>
      </c>
      <c r="R381">
        <v>53.4894909570761</v>
      </c>
      <c r="S381" s="1">
        <f>(Table2[[#This Row],[Close Price]]-Table2[[#This Row],[20D EMA]])/Table2[[#This Row],[20D EMA]]</f>
        <v>8.0143990543911098E-4</v>
      </c>
      <c r="T381" s="1">
        <f>(Table2[[#This Row],[Close Price]]-Table2[[#This Row],[50D EMA]])/Table2[[#This Row],[50D EMA]]</f>
        <v>-1.003747989277623E-2</v>
      </c>
      <c r="U381" s="1">
        <f>(Table2[[#This Row],[Close Price]]-Table2[[#This Row],[200D EMA]])/Table2[[#This Row],[200D EMA]]</f>
        <v>4.8770766449300548E-2</v>
      </c>
      <c r="V381">
        <v>1.12020299320295</v>
      </c>
      <c r="W381">
        <v>10973.25</v>
      </c>
      <c r="X381">
        <v>11188.05</v>
      </c>
      <c r="Y381">
        <v>10930.05</v>
      </c>
      <c r="Z381">
        <v>11188.05</v>
      </c>
      <c r="AA381">
        <v>10930.05</v>
      </c>
      <c r="AB381">
        <v>11188.05</v>
      </c>
      <c r="AC381" s="1">
        <f>(Table2[[#This Row],[Close Price]]/Table2[[#This Row],[Day Low]])-1</f>
        <v>1.8508646025562125E-2</v>
      </c>
      <c r="AD381" s="1">
        <f>(Table2[[#This Row],[Day High]]/Table2[[#This Row],[Close Price]])-1</f>
        <v>1.0468534002603391E-3</v>
      </c>
      <c r="AE381" s="1">
        <f>(Table2[[#This Row],[Close Price]]/Table2[[#This Row],[Current Week Low]])-1</f>
        <v>2.2534206156421988E-2</v>
      </c>
      <c r="AF381" s="1">
        <f>(Table2[[#This Row],[Current Week High]]/Table2[[#This Row],[Close Price]])-1</f>
        <v>1.0468534002603391E-3</v>
      </c>
      <c r="AG381" s="1">
        <f>(Table2[[#This Row],[Close Price]]/Table2[[#This Row],[Current Month Low]])-1</f>
        <v>2.2534206156421988E-2</v>
      </c>
      <c r="AH381" s="1">
        <f>(Table2[[#This Row],[Current Month High]]/Table2[[#This Row],[Close Price]])-1</f>
        <v>1.0468534002603391E-3</v>
      </c>
      <c r="AI381">
        <v>8.6043296782938903</v>
      </c>
      <c r="AJ381">
        <v>31.159343754400702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0.04</v>
      </c>
      <c r="AM381" t="s">
        <v>3180</v>
      </c>
      <c r="AN381">
        <v>0.97</v>
      </c>
      <c r="AO381" t="s">
        <v>3180</v>
      </c>
      <c r="AP381">
        <v>3.1345580686265001E-2</v>
      </c>
      <c r="AQ381">
        <f>(Table2[[#This Row],[Sharpe Ratio]]-AVERAGE(Table2[Sharpe Ratio]))/_xlfn.STDEV.P(Table2[Sharpe Ratio])</f>
        <v>-0.35919184655033609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413</v>
      </c>
      <c r="AT381">
        <f>_xlfn.RANK.AVG(Table2[[#This Row],[6M Return vs Nifty Z-Score]],Table2[6M Return vs Nifty Z-Score])</f>
        <v>302</v>
      </c>
      <c r="AU381">
        <f>_xlfn.RANK.AVG(Table2[[#This Row],[Sharpe Ratio Z-Score]],Table2[Sharpe Ratio Z-Score])</f>
        <v>434</v>
      </c>
      <c r="AV381">
        <f>(Table2[[#This Row],[Rank 1Y]]+Table2[[#This Row],[Rank 6M]]+Table2[[#This Row],[Rank Sharpe]])/3</f>
        <v>383</v>
      </c>
    </row>
    <row r="382" spans="1:48" x14ac:dyDescent="0.3">
      <c r="A382" t="s">
        <v>622</v>
      </c>
      <c r="B382" t="s">
        <v>623</v>
      </c>
      <c r="C382" t="s">
        <v>3140</v>
      </c>
      <c r="D382" t="s">
        <v>418</v>
      </c>
      <c r="E382">
        <v>30640.44513977</v>
      </c>
      <c r="F382">
        <v>482.45</v>
      </c>
      <c r="G382">
        <v>-3.1494537609946298</v>
      </c>
      <c r="H382">
        <f>(Table2[[#This Row],[1Y Return vs Nifty]]-AVERAGE(Table2[1Y Return vs Nifty]))/_xlfn.STDEV.P(Table2[1Y Return vs Nifty])</f>
        <v>-0.42085172014824584</v>
      </c>
      <c r="I382">
        <v>-2.0310457442853398</v>
      </c>
      <c r="J382">
        <f>(Table2[[#This Row],[1M Return vs Nifty]]-AVERAGE(Table2[1M Return vs Nifty]))/_xlfn.STDEV.P(Table2[1M Return vs Nifty])</f>
        <v>-0.1105718662471616</v>
      </c>
      <c r="K382">
        <v>-7.7820891889606099</v>
      </c>
      <c r="L382">
        <f>(Table2[[#This Row],[6M Return vs Nifty]]-AVERAGE(Table2[6M Return vs Nifty]))/_xlfn.STDEV.P(Table2[6M Return vs Nifty])</f>
        <v>-0.46879441181885861</v>
      </c>
      <c r="M382">
        <v>0.391270956824115</v>
      </c>
      <c r="N382">
        <f>(Table2[[#This Row],[1W Return vs Nifty]]-AVERAGE(Table2[1W Return vs Nifty]))/_xlfn.STDEV.P(Table2[1W Return vs Nifty])</f>
        <v>-0.65670452104835941</v>
      </c>
      <c r="O382">
        <v>499.82</v>
      </c>
      <c r="P382">
        <v>507.35230842694801</v>
      </c>
      <c r="Q382">
        <v>492.09511332131899</v>
      </c>
      <c r="R382">
        <v>34.6308226885224</v>
      </c>
      <c r="S382" s="1">
        <f>(Table2[[#This Row],[Close Price]]-Table2[[#This Row],[20D EMA]])/Table2[[#This Row],[20D EMA]]</f>
        <v>-3.4752510903925421E-2</v>
      </c>
      <c r="T382" s="1">
        <f>(Table2[[#This Row],[Close Price]]-Table2[[#This Row],[50D EMA]])/Table2[[#This Row],[50D EMA]]</f>
        <v>-4.9082872026655275E-2</v>
      </c>
      <c r="U382" s="1">
        <f>(Table2[[#This Row],[Close Price]]-Table2[[#This Row],[200D EMA]])/Table2[[#This Row],[200D EMA]]</f>
        <v>-1.9600099777908418E-2</v>
      </c>
      <c r="V382">
        <v>0.62319239733001996</v>
      </c>
      <c r="W382">
        <v>474.75</v>
      </c>
      <c r="X382">
        <v>490.35</v>
      </c>
      <c r="Y382">
        <v>474.75</v>
      </c>
      <c r="Z382">
        <v>504</v>
      </c>
      <c r="AA382">
        <v>474.75</v>
      </c>
      <c r="AB382">
        <v>505.5</v>
      </c>
      <c r="AC382" s="1">
        <f>(Table2[[#This Row],[Close Price]]/Table2[[#This Row],[Day Low]])-1</f>
        <v>1.6219062664560191E-2</v>
      </c>
      <c r="AD382" s="1">
        <f>(Table2[[#This Row],[Day High]]/Table2[[#This Row],[Close Price]])-1</f>
        <v>1.6374753860503688E-2</v>
      </c>
      <c r="AE382" s="1">
        <f>(Table2[[#This Row],[Close Price]]/Table2[[#This Row],[Current Week Low]])-1</f>
        <v>1.6219062664560191E-2</v>
      </c>
      <c r="AF382" s="1">
        <f>(Table2[[#This Row],[Current Week High]]/Table2[[#This Row],[Close Price]])-1</f>
        <v>4.4667841227070237E-2</v>
      </c>
      <c r="AG382" s="1">
        <f>(Table2[[#This Row],[Close Price]]/Table2[[#This Row],[Current Month Low]])-1</f>
        <v>1.6219062664560191E-2</v>
      </c>
      <c r="AH382" s="1">
        <f>(Table2[[#This Row],[Current Month High]]/Table2[[#This Row],[Close Price]])-1</f>
        <v>4.7776971706912752E-2</v>
      </c>
      <c r="AI382">
        <v>21.235361177323998</v>
      </c>
      <c r="AJ382">
        <v>26.295811518324602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0.06</v>
      </c>
      <c r="AM382" t="s">
        <v>3180</v>
      </c>
      <c r="AN382">
        <v>-4.6100000000000003</v>
      </c>
      <c r="AO382" t="s">
        <v>3179</v>
      </c>
      <c r="AP382">
        <v>0.10613762297542</v>
      </c>
      <c r="AQ382">
        <f>(Table2[[#This Row],[Sharpe Ratio]]-AVERAGE(Table2[Sharpe Ratio]))/_xlfn.STDEV.P(Table2[Sharpe Ratio])</f>
        <v>0.53588432610346382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460</v>
      </c>
      <c r="AT382">
        <f>_xlfn.RANK.AVG(Table2[[#This Row],[6M Return vs Nifty Z-Score]],Table2[6M Return vs Nifty Z-Score])</f>
        <v>480</v>
      </c>
      <c r="AU382">
        <f>_xlfn.RANK.AVG(Table2[[#This Row],[Sharpe Ratio Z-Score]],Table2[Sharpe Ratio Z-Score])</f>
        <v>213</v>
      </c>
      <c r="AV382">
        <f>(Table2[[#This Row],[Rank 1Y]]+Table2[[#This Row],[Rank 6M]]+Table2[[#This Row],[Rank Sharpe]])/3</f>
        <v>384.33333333333331</v>
      </c>
    </row>
    <row r="383" spans="1:48" x14ac:dyDescent="0.3">
      <c r="A383" t="s">
        <v>1247</v>
      </c>
      <c r="B383" t="s">
        <v>1248</v>
      </c>
      <c r="C383" t="s">
        <v>3143</v>
      </c>
      <c r="D383" t="s">
        <v>83</v>
      </c>
      <c r="E383">
        <v>9331.3571428199994</v>
      </c>
      <c r="F383">
        <v>193.02</v>
      </c>
      <c r="G383">
        <v>24.651354454540101</v>
      </c>
      <c r="H383">
        <f>(Table2[[#This Row],[1Y Return vs Nifty]]-AVERAGE(Table2[1Y Return vs Nifty]))/_xlfn.STDEV.P(Table2[1Y Return vs Nifty])</f>
        <v>7.9390497223349329E-2</v>
      </c>
      <c r="I383">
        <v>-6.0292957790816599</v>
      </c>
      <c r="J383">
        <f>(Table2[[#This Row],[1M Return vs Nifty]]-AVERAGE(Table2[1M Return vs Nifty]))/_xlfn.STDEV.P(Table2[1M Return vs Nifty])</f>
        <v>-0.55358679938143762</v>
      </c>
      <c r="K383">
        <v>-13.2284612003338</v>
      </c>
      <c r="L383">
        <f>(Table2[[#This Row],[6M Return vs Nifty]]-AVERAGE(Table2[6M Return vs Nifty]))/_xlfn.STDEV.P(Table2[6M Return vs Nifty])</f>
        <v>-0.65497818001650876</v>
      </c>
      <c r="M383">
        <v>2.19452143971455</v>
      </c>
      <c r="N383">
        <f>(Table2[[#This Row],[1W Return vs Nifty]]-AVERAGE(Table2[1W Return vs Nifty]))/_xlfn.STDEV.P(Table2[1W Return vs Nifty])</f>
        <v>-0.23940343299856306</v>
      </c>
      <c r="O383">
        <v>201.68</v>
      </c>
      <c r="P383">
        <v>210.21883947584899</v>
      </c>
      <c r="Q383">
        <v>200.879992384757</v>
      </c>
      <c r="R383">
        <v>32.367198415467698</v>
      </c>
      <c r="S383" s="1">
        <f>(Table2[[#This Row],[Close Price]]-Table2[[#This Row],[20D EMA]])/Table2[[#This Row],[20D EMA]]</f>
        <v>-4.2939309797699304E-2</v>
      </c>
      <c r="T383" s="1">
        <f>(Table2[[#This Row],[Close Price]]-Table2[[#This Row],[50D EMA]])/Table2[[#This Row],[50D EMA]]</f>
        <v>-8.1813977846761324E-2</v>
      </c>
      <c r="U383" s="1">
        <f>(Table2[[#This Row],[Close Price]]-Table2[[#This Row],[200D EMA]])/Table2[[#This Row],[200D EMA]]</f>
        <v>-3.9127801088832667E-2</v>
      </c>
      <c r="V383">
        <v>0.440451291563136</v>
      </c>
      <c r="W383">
        <v>189</v>
      </c>
      <c r="X383">
        <v>194.9</v>
      </c>
      <c r="Y383">
        <v>189</v>
      </c>
      <c r="Z383">
        <v>201.45</v>
      </c>
      <c r="AA383">
        <v>189</v>
      </c>
      <c r="AB383">
        <v>201.45</v>
      </c>
      <c r="AC383" s="1">
        <f>(Table2[[#This Row],[Close Price]]/Table2[[#This Row],[Day Low]])-1</f>
        <v>2.1269841269841328E-2</v>
      </c>
      <c r="AD383" s="1">
        <f>(Table2[[#This Row],[Day High]]/Table2[[#This Row],[Close Price]])-1</f>
        <v>9.7399233240078598E-3</v>
      </c>
      <c r="AE383" s="1">
        <f>(Table2[[#This Row],[Close Price]]/Table2[[#This Row],[Current Week Low]])-1</f>
        <v>2.1269841269841328E-2</v>
      </c>
      <c r="AF383" s="1">
        <f>(Table2[[#This Row],[Current Week High]]/Table2[[#This Row],[Close Price]])-1</f>
        <v>4.3674230649673573E-2</v>
      </c>
      <c r="AG383" s="1">
        <f>(Table2[[#This Row],[Close Price]]/Table2[[#This Row],[Current Month Low]])-1</f>
        <v>2.1269841269841328E-2</v>
      </c>
      <c r="AH383" s="1">
        <f>(Table2[[#This Row],[Current Month High]]/Table2[[#This Row],[Close Price]])-1</f>
        <v>4.3674230649673573E-2</v>
      </c>
      <c r="AI383">
        <v>29.877732877422002</v>
      </c>
      <c r="AJ383">
        <v>54.539631705364201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-0.13</v>
      </c>
      <c r="AM383" t="s">
        <v>3179</v>
      </c>
      <c r="AN383">
        <v>-7.77</v>
      </c>
      <c r="AO383" t="s">
        <v>3179</v>
      </c>
      <c r="AP383">
        <v>6.5572562357587003E-2</v>
      </c>
      <c r="AQ383">
        <f>(Table2[[#This Row],[Sharpe Ratio]]-AVERAGE(Table2[Sharpe Ratio]))/_xlfn.STDEV.P(Table2[Sharpe Ratio])</f>
        <v>5.0420657911263635E-2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274</v>
      </c>
      <c r="AT383">
        <f>_xlfn.RANK.AVG(Table2[[#This Row],[6M Return vs Nifty Z-Score]],Table2[6M Return vs Nifty Z-Score])</f>
        <v>551</v>
      </c>
      <c r="AU383">
        <f>_xlfn.RANK.AVG(Table2[[#This Row],[Sharpe Ratio Z-Score]],Table2[Sharpe Ratio Z-Score])</f>
        <v>331</v>
      </c>
      <c r="AV383">
        <f>(Table2[[#This Row],[Rank 1Y]]+Table2[[#This Row],[Rank 6M]]+Table2[[#This Row],[Rank Sharpe]])/3</f>
        <v>385.33333333333331</v>
      </c>
    </row>
    <row r="384" spans="1:48" x14ac:dyDescent="0.3">
      <c r="A384" t="s">
        <v>1452</v>
      </c>
      <c r="B384" t="s">
        <v>1453</v>
      </c>
      <c r="C384" t="s">
        <v>3145</v>
      </c>
      <c r="D384" t="s">
        <v>117</v>
      </c>
      <c r="E384">
        <v>7248.8786646600001</v>
      </c>
      <c r="F384">
        <v>666.95</v>
      </c>
      <c r="G384">
        <v>3.3937257856865002</v>
      </c>
      <c r="H384">
        <f>(Table2[[#This Row],[1Y Return vs Nifty]]-AVERAGE(Table2[1Y Return vs Nifty]))/_xlfn.STDEV.P(Table2[1Y Return vs Nifty])</f>
        <v>-0.30311504790059413</v>
      </c>
      <c r="I384">
        <v>-3.14917230127101</v>
      </c>
      <c r="J384">
        <f>(Table2[[#This Row],[1M Return vs Nifty]]-AVERAGE(Table2[1M Return vs Nifty]))/_xlfn.STDEV.P(Table2[1M Return vs Nifty])</f>
        <v>-0.23446275790419102</v>
      </c>
      <c r="K384">
        <v>-5.2014732040932703</v>
      </c>
      <c r="L384">
        <f>(Table2[[#This Row],[6M Return vs Nifty]]-AVERAGE(Table2[6M Return vs Nifty]))/_xlfn.STDEV.P(Table2[6M Return vs Nifty])</f>
        <v>-0.38057627186617637</v>
      </c>
      <c r="M384">
        <v>9.1273544498146304</v>
      </c>
      <c r="N384">
        <f>(Table2[[#This Row],[1W Return vs Nifty]]-AVERAGE(Table2[1W Return vs Nifty]))/_xlfn.STDEV.P(Table2[1W Return vs Nifty])</f>
        <v>1.3649653365275567</v>
      </c>
      <c r="O384">
        <v>664.47</v>
      </c>
      <c r="P384">
        <v>665.51786279054204</v>
      </c>
      <c r="Q384">
        <v>621.13542348904195</v>
      </c>
      <c r="R384">
        <v>53.564476296616697</v>
      </c>
      <c r="S384" s="1">
        <f>(Table2[[#This Row],[Close Price]]-Table2[[#This Row],[20D EMA]])/Table2[[#This Row],[20D EMA]]</f>
        <v>3.7322979216518701E-3</v>
      </c>
      <c r="T384" s="1">
        <f>(Table2[[#This Row],[Close Price]]-Table2[[#This Row],[50D EMA]])/Table2[[#This Row],[50D EMA]]</f>
        <v>2.1519140049119029E-3</v>
      </c>
      <c r="U384" s="1">
        <f>(Table2[[#This Row],[Close Price]]-Table2[[#This Row],[200D EMA]])/Table2[[#This Row],[200D EMA]]</f>
        <v>7.3759400572597278E-2</v>
      </c>
      <c r="V384">
        <v>0.52807269717514504</v>
      </c>
      <c r="W384">
        <v>665</v>
      </c>
      <c r="X384">
        <v>688.55</v>
      </c>
      <c r="Y384">
        <v>646.70000000000005</v>
      </c>
      <c r="Z384">
        <v>688.55</v>
      </c>
      <c r="AA384">
        <v>646.70000000000005</v>
      </c>
      <c r="AB384">
        <v>688.55</v>
      </c>
      <c r="AC384" s="1">
        <f>(Table2[[#This Row],[Close Price]]/Table2[[#This Row],[Day Low]])-1</f>
        <v>2.9323308270676751E-3</v>
      </c>
      <c r="AD384" s="1">
        <f>(Table2[[#This Row],[Day High]]/Table2[[#This Row],[Close Price]])-1</f>
        <v>3.2386235849763745E-2</v>
      </c>
      <c r="AE384" s="1">
        <f>(Table2[[#This Row],[Close Price]]/Table2[[#This Row],[Current Week Low]])-1</f>
        <v>3.1312818926859443E-2</v>
      </c>
      <c r="AF384" s="1">
        <f>(Table2[[#This Row],[Current Week High]]/Table2[[#This Row],[Close Price]])-1</f>
        <v>3.2386235849763745E-2</v>
      </c>
      <c r="AG384" s="1">
        <f>(Table2[[#This Row],[Close Price]]/Table2[[#This Row],[Current Month Low]])-1</f>
        <v>3.1312818926859443E-2</v>
      </c>
      <c r="AH384" s="1">
        <f>(Table2[[#This Row],[Current Month High]]/Table2[[#This Row],[Close Price]])-1</f>
        <v>3.2386235849763745E-2</v>
      </c>
      <c r="AI384">
        <v>26.1938676062673</v>
      </c>
      <c r="AJ384">
        <v>42.6478451502513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</v>
      </c>
      <c r="AM384">
        <v>0</v>
      </c>
      <c r="AN384">
        <v>-0.87</v>
      </c>
      <c r="AO384" t="s">
        <v>3179</v>
      </c>
      <c r="AP384">
        <v>7.7745860282418006E-2</v>
      </c>
      <c r="AQ384">
        <f>(Table2[[#This Row],[Sharpe Ratio]]-AVERAGE(Table2[Sharpe Ratio]))/_xlfn.STDEV.P(Table2[Sharpe Ratio])</f>
        <v>0.19610499252278321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414</v>
      </c>
      <c r="AT384">
        <f>_xlfn.RANK.AVG(Table2[[#This Row],[6M Return vs Nifty Z-Score]],Table2[6M Return vs Nifty Z-Score])</f>
        <v>448</v>
      </c>
      <c r="AU384">
        <f>_xlfn.RANK.AVG(Table2[[#This Row],[Sharpe Ratio Z-Score]],Table2[Sharpe Ratio Z-Score])</f>
        <v>294</v>
      </c>
      <c r="AV384">
        <f>(Table2[[#This Row],[Rank 1Y]]+Table2[[#This Row],[Rank 6M]]+Table2[[#This Row],[Rank Sharpe]])/3</f>
        <v>385.33333333333331</v>
      </c>
    </row>
    <row r="385" spans="1:48" x14ac:dyDescent="0.3">
      <c r="A385" t="s">
        <v>1874</v>
      </c>
      <c r="B385" t="s">
        <v>1875</v>
      </c>
      <c r="C385" t="s">
        <v>3150</v>
      </c>
      <c r="D385" t="s">
        <v>111</v>
      </c>
      <c r="E385">
        <v>4016.3673310019899</v>
      </c>
      <c r="F385">
        <v>234.87</v>
      </c>
      <c r="G385">
        <v>36.4609729160155</v>
      </c>
      <c r="H385">
        <f>(Table2[[#This Row],[1Y Return vs Nifty]]-AVERAGE(Table2[1Y Return vs Nifty]))/_xlfn.STDEV.P(Table2[1Y Return vs Nifty])</f>
        <v>0.29189042455207537</v>
      </c>
      <c r="I385">
        <v>-5.2105972433182197</v>
      </c>
      <c r="J385">
        <f>(Table2[[#This Row],[1M Return vs Nifty]]-AVERAGE(Table2[1M Return vs Nifty]))/_xlfn.STDEV.P(Table2[1M Return vs Nifty])</f>
        <v>-0.46287319369848373</v>
      </c>
      <c r="K385">
        <v>-20.998391720357802</v>
      </c>
      <c r="L385">
        <f>(Table2[[#This Row],[6M Return vs Nifty]]-AVERAGE(Table2[6M Return vs Nifty]))/_xlfn.STDEV.P(Table2[6M Return vs Nifty])</f>
        <v>-0.92059260000675414</v>
      </c>
      <c r="M385">
        <v>4.6468034189912997</v>
      </c>
      <c r="N385">
        <f>(Table2[[#This Row],[1W Return vs Nifty]]-AVERAGE(Table2[1W Return vs Nifty]))/_xlfn.STDEV.P(Table2[1W Return vs Nifty])</f>
        <v>0.32809395456169504</v>
      </c>
      <c r="O385">
        <v>242.28</v>
      </c>
      <c r="P385">
        <v>254.71288343728199</v>
      </c>
      <c r="Q385">
        <v>250.346658926191</v>
      </c>
      <c r="R385">
        <v>43.746580569716002</v>
      </c>
      <c r="S385" s="1">
        <f>(Table2[[#This Row],[Close Price]]-Table2[[#This Row],[20D EMA]])/Table2[[#This Row],[20D EMA]]</f>
        <v>-3.0584447746409098E-2</v>
      </c>
      <c r="T385" s="1">
        <f>(Table2[[#This Row],[Close Price]]-Table2[[#This Row],[50D EMA]])/Table2[[#This Row],[50D EMA]]</f>
        <v>-7.7902943775389755E-2</v>
      </c>
      <c r="U385" s="1">
        <f>(Table2[[#This Row],[Close Price]]-Table2[[#This Row],[200D EMA]])/Table2[[#This Row],[200D EMA]]</f>
        <v>-6.1820912620023954E-2</v>
      </c>
      <c r="V385">
        <v>0.750640800809107</v>
      </c>
      <c r="W385">
        <v>233.52</v>
      </c>
      <c r="X385">
        <v>239.81</v>
      </c>
      <c r="Y385">
        <v>233.52</v>
      </c>
      <c r="Z385">
        <v>243</v>
      </c>
      <c r="AA385">
        <v>233.52</v>
      </c>
      <c r="AB385">
        <v>243.87</v>
      </c>
      <c r="AC385" s="1">
        <f>(Table2[[#This Row],[Close Price]]/Table2[[#This Row],[Day Low]])-1</f>
        <v>5.7810894141829827E-3</v>
      </c>
      <c r="AD385" s="1">
        <f>(Table2[[#This Row],[Day High]]/Table2[[#This Row],[Close Price]])-1</f>
        <v>2.1032911823561928E-2</v>
      </c>
      <c r="AE385" s="1">
        <f>(Table2[[#This Row],[Close Price]]/Table2[[#This Row],[Current Week Low]])-1</f>
        <v>5.7810894141829827E-3</v>
      </c>
      <c r="AF385" s="1">
        <f>(Table2[[#This Row],[Current Week High]]/Table2[[#This Row],[Close Price]])-1</f>
        <v>3.4614893345254805E-2</v>
      </c>
      <c r="AG385" s="1">
        <f>(Table2[[#This Row],[Close Price]]/Table2[[#This Row],[Current Month Low]])-1</f>
        <v>5.7810894141829827E-3</v>
      </c>
      <c r="AH385" s="1">
        <f>(Table2[[#This Row],[Current Month High]]/Table2[[#This Row],[Close Price]])-1</f>
        <v>3.8319070123898236E-2</v>
      </c>
      <c r="AI385">
        <v>36.437178013369099</v>
      </c>
      <c r="AJ385">
        <v>63.786610878661001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0</v>
      </c>
      <c r="AM385">
        <v>0</v>
      </c>
      <c r="AN385">
        <v>-9.02</v>
      </c>
      <c r="AO385" t="s">
        <v>3179</v>
      </c>
      <c r="AP385">
        <v>7.2351135517018994E-2</v>
      </c>
      <c r="AQ385">
        <f>(Table2[[#This Row],[Sharpe Ratio]]-AVERAGE(Table2[Sharpe Ratio]))/_xlfn.STDEV.P(Table2[Sharpe Ratio])</f>
        <v>0.13154345030862996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213</v>
      </c>
      <c r="AT385">
        <f>_xlfn.RANK.AVG(Table2[[#This Row],[6M Return vs Nifty Z-Score]],Table2[6M Return vs Nifty Z-Score])</f>
        <v>635</v>
      </c>
      <c r="AU385">
        <f>_xlfn.RANK.AVG(Table2[[#This Row],[Sharpe Ratio Z-Score]],Table2[Sharpe Ratio Z-Score])</f>
        <v>308</v>
      </c>
      <c r="AV385">
        <f>(Table2[[#This Row],[Rank 1Y]]+Table2[[#This Row],[Rank 6M]]+Table2[[#This Row],[Rank Sharpe]])/3</f>
        <v>385.33333333333331</v>
      </c>
    </row>
    <row r="386" spans="1:48" x14ac:dyDescent="0.3">
      <c r="A386" t="s">
        <v>292</v>
      </c>
      <c r="B386" t="s">
        <v>293</v>
      </c>
      <c r="C386" t="s">
        <v>3135</v>
      </c>
      <c r="D386" t="s">
        <v>294</v>
      </c>
      <c r="E386">
        <v>90255.308631959997</v>
      </c>
      <c r="F386">
        <v>337.4</v>
      </c>
      <c r="G386">
        <v>56.764339461216998</v>
      </c>
      <c r="H386">
        <f>(Table2[[#This Row],[1Y Return vs Nifty]]-AVERAGE(Table2[1Y Return vs Nifty]))/_xlfn.STDEV.P(Table2[1Y Return vs Nifty])</f>
        <v>0.65722516669113606</v>
      </c>
      <c r="I386">
        <v>-6.8233374109520097</v>
      </c>
      <c r="J386">
        <f>(Table2[[#This Row],[1M Return vs Nifty]]-AVERAGE(Table2[1M Return vs Nifty]))/_xlfn.STDEV.P(Table2[1M Return vs Nifty])</f>
        <v>-0.64156836566354603</v>
      </c>
      <c r="K386">
        <v>-11.646002724589399</v>
      </c>
      <c r="L386">
        <f>(Table2[[#This Row],[6M Return vs Nifty]]-AVERAGE(Table2[6M Return vs Nifty]))/_xlfn.STDEV.P(Table2[6M Return vs Nifty])</f>
        <v>-0.60088197039014546</v>
      </c>
      <c r="M386">
        <v>-1.16659841400905</v>
      </c>
      <c r="N386">
        <f>(Table2[[#This Row],[1W Return vs Nifty]]-AVERAGE(Table2[1W Return vs Nifty]))/_xlfn.STDEV.P(Table2[1W Return vs Nifty])</f>
        <v>-1.017220483559615</v>
      </c>
      <c r="O386">
        <v>358.77</v>
      </c>
      <c r="P386">
        <v>380.32627377149601</v>
      </c>
      <c r="Q386">
        <v>344.05197589101402</v>
      </c>
      <c r="R386">
        <v>36.057134434315103</v>
      </c>
      <c r="S386" s="1">
        <f>(Table2[[#This Row],[Close Price]]-Table2[[#This Row],[20D EMA]])/Table2[[#This Row],[20D EMA]]</f>
        <v>-5.9564623574992349E-2</v>
      </c>
      <c r="T386" s="1">
        <f>(Table2[[#This Row],[Close Price]]-Table2[[#This Row],[50D EMA]])/Table2[[#This Row],[50D EMA]]</f>
        <v>-0.11286696905217382</v>
      </c>
      <c r="U386" s="1">
        <f>(Table2[[#This Row],[Close Price]]-Table2[[#This Row],[200D EMA]])/Table2[[#This Row],[200D EMA]]</f>
        <v>-1.9334217958745875E-2</v>
      </c>
      <c r="V386">
        <v>0.74983987866007795</v>
      </c>
      <c r="W386">
        <v>332.35</v>
      </c>
      <c r="X386">
        <v>342.85</v>
      </c>
      <c r="Y386">
        <v>332.35</v>
      </c>
      <c r="Z386">
        <v>350</v>
      </c>
      <c r="AA386">
        <v>332.35</v>
      </c>
      <c r="AB386">
        <v>350</v>
      </c>
      <c r="AC386" s="1">
        <f>(Table2[[#This Row],[Close Price]]/Table2[[#This Row],[Day Low]])-1</f>
        <v>1.5194824732962076E-2</v>
      </c>
      <c r="AD386" s="1">
        <f>(Table2[[#This Row],[Day High]]/Table2[[#This Row],[Close Price]])-1</f>
        <v>1.6152934202726899E-2</v>
      </c>
      <c r="AE386" s="1">
        <f>(Table2[[#This Row],[Close Price]]/Table2[[#This Row],[Current Week Low]])-1</f>
        <v>1.5194824732962076E-2</v>
      </c>
      <c r="AF386" s="1">
        <f>(Table2[[#This Row],[Current Week High]]/Table2[[#This Row],[Close Price]])-1</f>
        <v>3.7344398340249052E-2</v>
      </c>
      <c r="AG386" s="1">
        <f>(Table2[[#This Row],[Close Price]]/Table2[[#This Row],[Current Month Low]])-1</f>
        <v>1.5194824732962076E-2</v>
      </c>
      <c r="AH386" s="1">
        <f>(Table2[[#This Row],[Current Month High]]/Table2[[#This Row],[Close Price]])-1</f>
        <v>3.7344398340249052E-2</v>
      </c>
      <c r="AI386">
        <v>36.440426793123898</v>
      </c>
      <c r="AJ386">
        <v>91.107335032568599</v>
      </c>
      <c r="AK386" t="str">
        <f>IF(AND(Table2[[#This Row],[20D EMA]]&gt;Table2[[#This Row],[50D EMA]],Table2[[#This Row],[50D EMA]]&gt;Table2[[#This Row],[200D EMA]]),"Uptrend","Downtrend/NoTrend")</f>
        <v>Downtrend/NoTrend</v>
      </c>
      <c r="AL386">
        <v>-0.19</v>
      </c>
      <c r="AM386" t="s">
        <v>3179</v>
      </c>
      <c r="AN386">
        <v>-11.03</v>
      </c>
      <c r="AO386" t="s">
        <v>3179</v>
      </c>
      <c r="AP386">
        <v>1.0944850827925999E-2</v>
      </c>
      <c r="AQ386">
        <f>(Table2[[#This Row],[Sharpe Ratio]]-AVERAGE(Table2[Sharpe Ratio]))/_xlfn.STDEV.P(Table2[Sharpe Ratio])</f>
        <v>-0.60333823755741711</v>
      </c>
      <c r="AR3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6">
        <f>_xlfn.RANK.AVG(Table2[[#This Row],[1Y Return vs Nifty Z-Score]],Table2[1Y Return vs Nifty Z-Score])</f>
        <v>133</v>
      </c>
      <c r="AT386">
        <f>_xlfn.RANK.AVG(Table2[[#This Row],[6M Return vs Nifty Z-Score]],Table2[6M Return vs Nifty Z-Score])</f>
        <v>537</v>
      </c>
      <c r="AU386">
        <f>_xlfn.RANK.AVG(Table2[[#This Row],[Sharpe Ratio Z-Score]],Table2[Sharpe Ratio Z-Score])</f>
        <v>489</v>
      </c>
      <c r="AV386">
        <f>(Table2[[#This Row],[Rank 1Y]]+Table2[[#This Row],[Rank 6M]]+Table2[[#This Row],[Rank Sharpe]])/3</f>
        <v>386.33333333333331</v>
      </c>
    </row>
    <row r="387" spans="1:48" x14ac:dyDescent="0.3">
      <c r="A387" t="s">
        <v>1152</v>
      </c>
      <c r="B387" t="s">
        <v>1153</v>
      </c>
      <c r="C387" t="s">
        <v>3143</v>
      </c>
      <c r="D387" t="s">
        <v>1154</v>
      </c>
      <c r="E387">
        <v>10680.98434947</v>
      </c>
      <c r="F387">
        <v>718.65</v>
      </c>
      <c r="G387">
        <v>42.391839717978698</v>
      </c>
      <c r="H387">
        <f>(Table2[[#This Row],[1Y Return vs Nifty]]-AVERAGE(Table2[1Y Return vs Nifty]))/_xlfn.STDEV.P(Table2[1Y Return vs Nifty])</f>
        <v>0.39860926297389521</v>
      </c>
      <c r="I387">
        <v>-2.0580693269835599</v>
      </c>
      <c r="J387">
        <f>(Table2[[#This Row],[1M Return vs Nifty]]-AVERAGE(Table2[1M Return vs Nifty]))/_xlfn.STDEV.P(Table2[1M Return vs Nifty])</f>
        <v>-0.11356613888591878</v>
      </c>
      <c r="K387">
        <v>6.7773509979104603</v>
      </c>
      <c r="L387">
        <f>(Table2[[#This Row],[6M Return vs Nifty]]-AVERAGE(Table2[6M Return vs Nifty]))/_xlfn.STDEV.P(Table2[6M Return vs Nifty])</f>
        <v>2.8918823924011773E-2</v>
      </c>
      <c r="M387">
        <v>1.8257738209261101</v>
      </c>
      <c r="N387">
        <f>(Table2[[#This Row],[1W Return vs Nifty]]-AVERAGE(Table2[1W Return vs Nifty]))/_xlfn.STDEV.P(Table2[1W Return vs Nifty])</f>
        <v>-0.32473754714200409</v>
      </c>
      <c r="O387">
        <v>722.21</v>
      </c>
      <c r="P387">
        <v>734.23663831745296</v>
      </c>
      <c r="Q387">
        <v>652.12226868874802</v>
      </c>
      <c r="R387">
        <v>51.2365700646832</v>
      </c>
      <c r="S387" s="1">
        <f>(Table2[[#This Row],[Close Price]]-Table2[[#This Row],[20D EMA]])/Table2[[#This Row],[20D EMA]]</f>
        <v>-4.9293141883940388E-3</v>
      </c>
      <c r="T387" s="1">
        <f>(Table2[[#This Row],[Close Price]]-Table2[[#This Row],[50D EMA]])/Table2[[#This Row],[50D EMA]]</f>
        <v>-2.1228358139646492E-2</v>
      </c>
      <c r="U387" s="1">
        <f>(Table2[[#This Row],[Close Price]]-Table2[[#This Row],[200D EMA]])/Table2[[#This Row],[200D EMA]]</f>
        <v>0.10201726655497027</v>
      </c>
      <c r="V387">
        <v>0.51562550616391201</v>
      </c>
      <c r="W387">
        <v>703.55</v>
      </c>
      <c r="X387">
        <v>723</v>
      </c>
      <c r="Y387">
        <v>703.55</v>
      </c>
      <c r="Z387">
        <v>732.5</v>
      </c>
      <c r="AA387">
        <v>703.55</v>
      </c>
      <c r="AB387">
        <v>739</v>
      </c>
      <c r="AC387" s="1">
        <f>(Table2[[#This Row],[Close Price]]/Table2[[#This Row],[Day Low]])-1</f>
        <v>2.1462582616729398E-2</v>
      </c>
      <c r="AD387" s="1">
        <f>(Table2[[#This Row],[Day High]]/Table2[[#This Row],[Close Price]])-1</f>
        <v>6.0530160718013093E-3</v>
      </c>
      <c r="AE387" s="1">
        <f>(Table2[[#This Row],[Close Price]]/Table2[[#This Row],[Current Week Low]])-1</f>
        <v>2.1462582616729398E-2</v>
      </c>
      <c r="AF387" s="1">
        <f>(Table2[[#This Row],[Current Week High]]/Table2[[#This Row],[Close Price]])-1</f>
        <v>1.9272246573436291E-2</v>
      </c>
      <c r="AG387" s="1">
        <f>(Table2[[#This Row],[Close Price]]/Table2[[#This Row],[Current Month Low]])-1</f>
        <v>2.1462582616729398E-2</v>
      </c>
      <c r="AH387" s="1">
        <f>(Table2[[#This Row],[Current Month High]]/Table2[[#This Row],[Close Price]])-1</f>
        <v>2.8316983232449688E-2</v>
      </c>
      <c r="AI387">
        <v>21.756070409796099</v>
      </c>
      <c r="AJ387">
        <v>71.066412758866903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0.04</v>
      </c>
      <c r="AM387" t="s">
        <v>3180</v>
      </c>
      <c r="AN387">
        <v>-4.68</v>
      </c>
      <c r="AO387" t="s">
        <v>3179</v>
      </c>
      <c r="AP387">
        <v>-5.5614659053069997E-2</v>
      </c>
      <c r="AQ387">
        <f>(Table2[[#This Row],[Sharpe Ratio]]-AVERAGE(Table2[Sharpe Ratio]))/_xlfn.STDEV.P(Table2[Sharpe Ratio])</f>
        <v>-1.3998913137211533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185</v>
      </c>
      <c r="AT387">
        <f>_xlfn.RANK.AVG(Table2[[#This Row],[6M Return vs Nifty Z-Score]],Table2[6M Return vs Nifty Z-Score])</f>
        <v>300</v>
      </c>
      <c r="AU387">
        <f>_xlfn.RANK.AVG(Table2[[#This Row],[Sharpe Ratio Z-Score]],Table2[Sharpe Ratio Z-Score])</f>
        <v>674</v>
      </c>
      <c r="AV387">
        <f>(Table2[[#This Row],[Rank 1Y]]+Table2[[#This Row],[Rank 6M]]+Table2[[#This Row],[Rank Sharpe]])/3</f>
        <v>386.33333333333331</v>
      </c>
    </row>
    <row r="388" spans="1:48" x14ac:dyDescent="0.3">
      <c r="A388" t="s">
        <v>1978</v>
      </c>
      <c r="B388" t="s">
        <v>1979</v>
      </c>
      <c r="C388" t="s">
        <v>3134</v>
      </c>
      <c r="D388" t="s">
        <v>517</v>
      </c>
      <c r="E388">
        <v>3509.83110566</v>
      </c>
      <c r="F388">
        <v>60.26</v>
      </c>
      <c r="G388">
        <v>20.886321514611002</v>
      </c>
      <c r="H388">
        <f>(Table2[[#This Row],[1Y Return vs Nifty]]-AVERAGE(Table2[1Y Return vs Nifty]))/_xlfn.STDEV.P(Table2[1Y Return vs Nifty])</f>
        <v>1.1643242836162361E-2</v>
      </c>
      <c r="I388">
        <v>18.187740791178399</v>
      </c>
      <c r="J388">
        <f>(Table2[[#This Row],[1M Return vs Nifty]]-AVERAGE(Table2[1M Return vs Nifty]))/_xlfn.STDEV.P(Table2[1M Return vs Nifty])</f>
        <v>2.1297143307417592</v>
      </c>
      <c r="K388">
        <v>13.761638298225</v>
      </c>
      <c r="L388">
        <f>(Table2[[#This Row],[6M Return vs Nifty]]-AVERAGE(Table2[6M Return vs Nifty]))/_xlfn.STDEV.P(Table2[6M Return vs Nifty])</f>
        <v>0.26767609666118841</v>
      </c>
      <c r="M388">
        <v>4.3270405533093097</v>
      </c>
      <c r="N388">
        <f>(Table2[[#This Row],[1W Return vs Nifty]]-AVERAGE(Table2[1W Return vs Nifty]))/_xlfn.STDEV.P(Table2[1W Return vs Nifty])</f>
        <v>0.25409569806150645</v>
      </c>
      <c r="O388">
        <v>58.84</v>
      </c>
      <c r="P388">
        <v>57.1018935915261</v>
      </c>
      <c r="Q388">
        <v>50.9630073388197</v>
      </c>
      <c r="R388">
        <v>56.620069393576799</v>
      </c>
      <c r="S388" s="1">
        <f>(Table2[[#This Row],[Close Price]]-Table2[[#This Row],[20D EMA]])/Table2[[#This Row],[20D EMA]]</f>
        <v>2.4133242692046135E-2</v>
      </c>
      <c r="T388" s="1">
        <f>(Table2[[#This Row],[Close Price]]-Table2[[#This Row],[50D EMA]])/Table2[[#This Row],[50D EMA]]</f>
        <v>5.5306509291358427E-2</v>
      </c>
      <c r="U388" s="1">
        <f>(Table2[[#This Row],[Close Price]]-Table2[[#This Row],[200D EMA]])/Table2[[#This Row],[200D EMA]]</f>
        <v>0.18242629598702201</v>
      </c>
      <c r="V388">
        <v>0.63984895157245802</v>
      </c>
      <c r="W388">
        <v>58.51</v>
      </c>
      <c r="X388">
        <v>61.51</v>
      </c>
      <c r="Y388">
        <v>57.71</v>
      </c>
      <c r="Z388">
        <v>61.51</v>
      </c>
      <c r="AA388">
        <v>57.5</v>
      </c>
      <c r="AB388">
        <v>61.51</v>
      </c>
      <c r="AC388" s="1">
        <f>(Table2[[#This Row],[Close Price]]/Table2[[#This Row],[Day Low]])-1</f>
        <v>2.9909417193642041E-2</v>
      </c>
      <c r="AD388" s="1">
        <f>(Table2[[#This Row],[Day High]]/Table2[[#This Row],[Close Price]])-1</f>
        <v>2.0743445071357502E-2</v>
      </c>
      <c r="AE388" s="1">
        <f>(Table2[[#This Row],[Close Price]]/Table2[[#This Row],[Current Week Low]])-1</f>
        <v>4.4186449488823332E-2</v>
      </c>
      <c r="AF388" s="1">
        <f>(Table2[[#This Row],[Current Week High]]/Table2[[#This Row],[Close Price]])-1</f>
        <v>2.0743445071357502E-2</v>
      </c>
      <c r="AG388" s="1">
        <f>(Table2[[#This Row],[Close Price]]/Table2[[#This Row],[Current Month Low]])-1</f>
        <v>4.8000000000000043E-2</v>
      </c>
      <c r="AH388" s="1">
        <f>(Table2[[#This Row],[Current Month High]]/Table2[[#This Row],[Close Price]])-1</f>
        <v>2.0743445071357502E-2</v>
      </c>
      <c r="AI388">
        <v>14.503816793893099</v>
      </c>
      <c r="AJ388">
        <v>81.233082706766893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0.09</v>
      </c>
      <c r="AM388" t="s">
        <v>3180</v>
      </c>
      <c r="AN388">
        <v>-7.46</v>
      </c>
      <c r="AO388" t="s">
        <v>3179</v>
      </c>
      <c r="AP388">
        <v>-3.4224284856804003E-2</v>
      </c>
      <c r="AQ388">
        <f>(Table2[[#This Row],[Sharpe Ratio]]-AVERAGE(Table2[Sharpe Ratio]))/_xlfn.STDEV.P(Table2[Sharpe Ratio])</f>
        <v>-1.1439013222564789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1.5192280460441374</v>
      </c>
      <c r="AS388">
        <f>_xlfn.RANK.AVG(Table2[[#This Row],[1Y Return vs Nifty Z-Score]],Table2[1Y Return vs Nifty Z-Score])</f>
        <v>297</v>
      </c>
      <c r="AT388">
        <f>_xlfn.RANK.AVG(Table2[[#This Row],[6M Return vs Nifty Z-Score]],Table2[6M Return vs Nifty Z-Score])</f>
        <v>224</v>
      </c>
      <c r="AU388">
        <f>_xlfn.RANK.AVG(Table2[[#This Row],[Sharpe Ratio Z-Score]],Table2[Sharpe Ratio Z-Score])</f>
        <v>638</v>
      </c>
      <c r="AV388">
        <f>(Table2[[#This Row],[Rank 1Y]]+Table2[[#This Row],[Rank 6M]]+Table2[[#This Row],[Rank Sharpe]])/3</f>
        <v>386.33333333333331</v>
      </c>
    </row>
    <row r="389" spans="1:48" x14ac:dyDescent="0.3">
      <c r="A389" t="s">
        <v>1499</v>
      </c>
      <c r="B389" t="s">
        <v>1500</v>
      </c>
      <c r="C389" t="s">
        <v>3136</v>
      </c>
      <c r="D389" t="s">
        <v>125</v>
      </c>
      <c r="E389">
        <v>6799.3556337849996</v>
      </c>
      <c r="F389">
        <v>593.45000000000005</v>
      </c>
      <c r="G389">
        <v>-12.3530540800102</v>
      </c>
      <c r="H389">
        <f>(Table2[[#This Row],[1Y Return vs Nifty]]-AVERAGE(Table2[1Y Return vs Nifty]))/_xlfn.STDEV.P(Table2[1Y Return vs Nifty])</f>
        <v>-0.58645947499091267</v>
      </c>
      <c r="I389">
        <v>-3.7555748538743798</v>
      </c>
      <c r="J389">
        <f>(Table2[[#This Row],[1M Return vs Nifty]]-AVERAGE(Table2[1M Return vs Nifty]))/_xlfn.STDEV.P(Table2[1M Return vs Nifty])</f>
        <v>-0.30165349984280054</v>
      </c>
      <c r="K389">
        <v>10.404469411348099</v>
      </c>
      <c r="L389">
        <f>(Table2[[#This Row],[6M Return vs Nifty]]-AVERAGE(Table2[6M Return vs Nifty]))/_xlfn.STDEV.P(Table2[6M Return vs Nifty])</f>
        <v>0.15291156119989174</v>
      </c>
      <c r="M389">
        <v>5.2903129426098099</v>
      </c>
      <c r="N389">
        <f>(Table2[[#This Row],[1W Return vs Nifty]]-AVERAGE(Table2[1W Return vs Nifty]))/_xlfn.STDEV.P(Table2[1W Return vs Nifty])</f>
        <v>0.47701238099459492</v>
      </c>
      <c r="O389">
        <v>603.74</v>
      </c>
      <c r="P389">
        <v>602.83819657280299</v>
      </c>
      <c r="Q389">
        <v>565.24565338896195</v>
      </c>
      <c r="R389">
        <v>44.926063659051501</v>
      </c>
      <c r="S389" s="1">
        <f>(Table2[[#This Row],[Close Price]]-Table2[[#This Row],[20D EMA]])/Table2[[#This Row],[20D EMA]]</f>
        <v>-1.7043760559181043E-2</v>
      </c>
      <c r="T389" s="1">
        <f>(Table2[[#This Row],[Close Price]]-Table2[[#This Row],[50D EMA]])/Table2[[#This Row],[50D EMA]]</f>
        <v>-1.5573327347496892E-2</v>
      </c>
      <c r="U389" s="1">
        <f>(Table2[[#This Row],[Close Price]]-Table2[[#This Row],[200D EMA]])/Table2[[#This Row],[200D EMA]]</f>
        <v>4.9897502867890006E-2</v>
      </c>
      <c r="V389">
        <v>0.61672280322849504</v>
      </c>
      <c r="W389">
        <v>591.15</v>
      </c>
      <c r="X389">
        <v>599.5</v>
      </c>
      <c r="Y389">
        <v>588.65</v>
      </c>
      <c r="Z389">
        <v>610</v>
      </c>
      <c r="AA389">
        <v>588.65</v>
      </c>
      <c r="AB389">
        <v>619.29999999999995</v>
      </c>
      <c r="AC389" s="1">
        <f>(Table2[[#This Row],[Close Price]]/Table2[[#This Row],[Day Low]])-1</f>
        <v>3.8907214750909525E-3</v>
      </c>
      <c r="AD389" s="1">
        <f>(Table2[[#This Row],[Day High]]/Table2[[#This Row],[Close Price]])-1</f>
        <v>1.0194624652455797E-2</v>
      </c>
      <c r="AE389" s="1">
        <f>(Table2[[#This Row],[Close Price]]/Table2[[#This Row],[Current Week Low]])-1</f>
        <v>8.1542512528669508E-3</v>
      </c>
      <c r="AF389" s="1">
        <f>(Table2[[#This Row],[Current Week High]]/Table2[[#This Row],[Close Price]])-1</f>
        <v>2.788777487572669E-2</v>
      </c>
      <c r="AG389" s="1">
        <f>(Table2[[#This Row],[Close Price]]/Table2[[#This Row],[Current Month Low]])-1</f>
        <v>8.1542512528669508E-3</v>
      </c>
      <c r="AH389" s="1">
        <f>(Table2[[#This Row],[Current Month High]]/Table2[[#This Row],[Close Price]])-1</f>
        <v>4.3558850787766223E-2</v>
      </c>
      <c r="AI389">
        <v>15.662650602409601</v>
      </c>
      <c r="AJ389">
        <v>27.077087794432501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</v>
      </c>
      <c r="AM389" t="s">
        <v>3180</v>
      </c>
      <c r="AN389">
        <v>-5.31</v>
      </c>
      <c r="AO389" t="s">
        <v>3179</v>
      </c>
      <c r="AP389">
        <v>4.8879341177037003E-2</v>
      </c>
      <c r="AQ389">
        <f>(Table2[[#This Row],[Sharpe Ratio]]-AVERAGE(Table2[Sharpe Ratio]))/_xlfn.STDEV.P(Table2[Sharpe Ratio])</f>
        <v>-0.14935600369912028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-0.40754503633834688</v>
      </c>
      <c r="AS389">
        <f>_xlfn.RANK.AVG(Table2[[#This Row],[1Y Return vs Nifty Z-Score]],Table2[1Y Return vs Nifty Z-Score])</f>
        <v>518</v>
      </c>
      <c r="AT389">
        <f>_xlfn.RANK.AVG(Table2[[#This Row],[6M Return vs Nifty Z-Score]],Table2[6M Return vs Nifty Z-Score])</f>
        <v>259</v>
      </c>
      <c r="AU389">
        <f>_xlfn.RANK.AVG(Table2[[#This Row],[Sharpe Ratio Z-Score]],Table2[Sharpe Ratio Z-Score])</f>
        <v>383</v>
      </c>
      <c r="AV389">
        <f>(Table2[[#This Row],[Rank 1Y]]+Table2[[#This Row],[Rank 6M]]+Table2[[#This Row],[Rank Sharpe]])/3</f>
        <v>386.66666666666669</v>
      </c>
    </row>
    <row r="390" spans="1:48" x14ac:dyDescent="0.3">
      <c r="A390" t="s">
        <v>217</v>
      </c>
      <c r="B390" t="s">
        <v>218</v>
      </c>
      <c r="C390" t="s">
        <v>3147</v>
      </c>
      <c r="D390" t="s">
        <v>141</v>
      </c>
      <c r="E390">
        <v>115760.57602815999</v>
      </c>
      <c r="F390">
        <v>1161.7</v>
      </c>
      <c r="G390">
        <v>8.9437571797279798</v>
      </c>
      <c r="H390">
        <f>(Table2[[#This Row],[1Y Return vs Nifty]]-AVERAGE(Table2[1Y Return vs Nifty]))/_xlfn.STDEV.P(Table2[1Y Return vs Nifty])</f>
        <v>-0.20324888611448166</v>
      </c>
      <c r="I390">
        <v>1.7152830891853901</v>
      </c>
      <c r="J390">
        <f>(Table2[[#This Row],[1M Return vs Nifty]]-AVERAGE(Table2[1M Return vs Nifty]))/_xlfn.STDEV.P(Table2[1M Return vs Nifty])</f>
        <v>0.30452964146622313</v>
      </c>
      <c r="K390">
        <v>-8.1417845409823997</v>
      </c>
      <c r="L390">
        <f>(Table2[[#This Row],[6M Return vs Nifty]]-AVERAGE(Table2[6M Return vs Nifty]))/_xlfn.STDEV.P(Table2[6M Return vs Nifty])</f>
        <v>-0.48109056711319953</v>
      </c>
      <c r="M390">
        <v>8.9032436283205794</v>
      </c>
      <c r="N390">
        <f>(Table2[[#This Row],[1W Return vs Nifty]]-AVERAGE(Table2[1W Return vs Nifty]))/_xlfn.STDEV.P(Table2[1W Return vs Nifty])</f>
        <v>1.3131024974264158</v>
      </c>
      <c r="O390">
        <v>1174.21</v>
      </c>
      <c r="P390">
        <v>1213.5182038948899</v>
      </c>
      <c r="Q390">
        <v>1191.5573714044101</v>
      </c>
      <c r="R390">
        <v>47.888224521096198</v>
      </c>
      <c r="S390" s="1">
        <f>(Table2[[#This Row],[Close Price]]-Table2[[#This Row],[20D EMA]])/Table2[[#This Row],[20D EMA]]</f>
        <v>-1.065397160644177E-2</v>
      </c>
      <c r="T390" s="1">
        <f>(Table2[[#This Row],[Close Price]]-Table2[[#This Row],[50D EMA]])/Table2[[#This Row],[50D EMA]]</f>
        <v>-4.2700804758078546E-2</v>
      </c>
      <c r="U390" s="1">
        <f>(Table2[[#This Row],[Close Price]]-Table2[[#This Row],[200D EMA]])/Table2[[#This Row],[200D EMA]]</f>
        <v>-2.5057435018188964E-2</v>
      </c>
      <c r="V390">
        <v>1.01384307379661</v>
      </c>
      <c r="W390">
        <v>1152.05</v>
      </c>
      <c r="X390">
        <v>1193</v>
      </c>
      <c r="Y390">
        <v>1152.05</v>
      </c>
      <c r="Z390">
        <v>1285.45</v>
      </c>
      <c r="AA390">
        <v>1152.05</v>
      </c>
      <c r="AB390">
        <v>1285.45</v>
      </c>
      <c r="AC390" s="1">
        <f>(Table2[[#This Row],[Close Price]]/Table2[[#This Row],[Day Low]])-1</f>
        <v>8.3763725532746136E-3</v>
      </c>
      <c r="AD390" s="1">
        <f>(Table2[[#This Row],[Day High]]/Table2[[#This Row],[Close Price]])-1</f>
        <v>2.6943272789876849E-2</v>
      </c>
      <c r="AE390" s="1">
        <f>(Table2[[#This Row],[Close Price]]/Table2[[#This Row],[Current Week Low]])-1</f>
        <v>8.3763725532746136E-3</v>
      </c>
      <c r="AF390" s="1">
        <f>(Table2[[#This Row],[Current Week High]]/Table2[[#This Row],[Close Price]])-1</f>
        <v>0.10652492037531203</v>
      </c>
      <c r="AG390" s="1">
        <f>(Table2[[#This Row],[Close Price]]/Table2[[#This Row],[Current Month Low]])-1</f>
        <v>8.3763725532746136E-3</v>
      </c>
      <c r="AH390" s="1">
        <f>(Table2[[#This Row],[Current Month High]]/Table2[[#This Row],[Close Price]])-1</f>
        <v>0.10652492037531203</v>
      </c>
      <c r="AI390">
        <v>42.028923129895801</v>
      </c>
      <c r="AJ390">
        <v>41.343229103297197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-0.04</v>
      </c>
      <c r="AM390" t="s">
        <v>3179</v>
      </c>
      <c r="AN390">
        <v>0.06</v>
      </c>
      <c r="AO390" t="s">
        <v>3180</v>
      </c>
      <c r="AP390">
        <v>6.9337842623227994E-2</v>
      </c>
      <c r="AQ390">
        <f>(Table2[[#This Row],[Sharpe Ratio]]-AVERAGE(Table2[Sharpe Ratio]))/_xlfn.STDEV.P(Table2[Sharpe Ratio])</f>
        <v>9.5481770644476285E-2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363</v>
      </c>
      <c r="AT390">
        <f>_xlfn.RANK.AVG(Table2[[#This Row],[6M Return vs Nifty Z-Score]],Table2[6M Return vs Nifty Z-Score])</f>
        <v>488</v>
      </c>
      <c r="AU390">
        <f>_xlfn.RANK.AVG(Table2[[#This Row],[Sharpe Ratio Z-Score]],Table2[Sharpe Ratio Z-Score])</f>
        <v>314</v>
      </c>
      <c r="AV390">
        <f>(Table2[[#This Row],[Rank 1Y]]+Table2[[#This Row],[Rank 6M]]+Table2[[#This Row],[Rank Sharpe]])/3</f>
        <v>388.33333333333331</v>
      </c>
    </row>
    <row r="391" spans="1:48" x14ac:dyDescent="0.3">
      <c r="A391" t="s">
        <v>1433</v>
      </c>
      <c r="B391" t="s">
        <v>1434</v>
      </c>
      <c r="C391" t="s">
        <v>3134</v>
      </c>
      <c r="D391" t="s">
        <v>571</v>
      </c>
      <c r="E391">
        <v>7491.3459277499996</v>
      </c>
      <c r="F391">
        <v>705.9</v>
      </c>
      <c r="G391">
        <v>3.6840040660138</v>
      </c>
      <c r="H391">
        <f>(Table2[[#This Row],[1Y Return vs Nifty]]-AVERAGE(Table2[1Y Return vs Nifty]))/_xlfn.STDEV.P(Table2[1Y Return vs Nifty])</f>
        <v>-0.29789183821978343</v>
      </c>
      <c r="I391">
        <v>-3.2999820025634801</v>
      </c>
      <c r="J391">
        <f>(Table2[[#This Row],[1M Return vs Nifty]]-AVERAGE(Table2[1M Return vs Nifty]))/_xlfn.STDEV.P(Table2[1M Return vs Nifty])</f>
        <v>-0.25117280583832113</v>
      </c>
      <c r="K391">
        <v>14.492886954255299</v>
      </c>
      <c r="L391">
        <f>(Table2[[#This Row],[6M Return vs Nifty]]-AVERAGE(Table2[6M Return vs Nifty]))/_xlfn.STDEV.P(Table2[6M Return vs Nifty])</f>
        <v>0.29267377033916797</v>
      </c>
      <c r="M391">
        <v>5.1283151776357396</v>
      </c>
      <c r="N391">
        <f>(Table2[[#This Row],[1W Return vs Nifty]]-AVERAGE(Table2[1W Return vs Nifty]))/_xlfn.STDEV.P(Table2[1W Return vs Nifty])</f>
        <v>0.43952349954039144</v>
      </c>
      <c r="O391">
        <v>701</v>
      </c>
      <c r="P391">
        <v>715.434388439234</v>
      </c>
      <c r="Q391">
        <v>657.79949954048004</v>
      </c>
      <c r="R391">
        <v>51.440268513747398</v>
      </c>
      <c r="S391" s="1">
        <f>(Table2[[#This Row],[Close Price]]-Table2[[#This Row],[20D EMA]])/Table2[[#This Row],[20D EMA]]</f>
        <v>6.9900142653352027E-3</v>
      </c>
      <c r="T391" s="1">
        <f>(Table2[[#This Row],[Close Price]]-Table2[[#This Row],[50D EMA]])/Table2[[#This Row],[50D EMA]]</f>
        <v>-1.3326712544575752E-2</v>
      </c>
      <c r="U391" s="1">
        <f>(Table2[[#This Row],[Close Price]]-Table2[[#This Row],[200D EMA]])/Table2[[#This Row],[200D EMA]]</f>
        <v>7.3123346085124066E-2</v>
      </c>
      <c r="V391">
        <v>0.39909831311333799</v>
      </c>
      <c r="W391">
        <v>685.25</v>
      </c>
      <c r="X391">
        <v>705</v>
      </c>
      <c r="Y391">
        <v>682.2</v>
      </c>
      <c r="Z391">
        <v>709.75</v>
      </c>
      <c r="AA391">
        <v>675.15</v>
      </c>
      <c r="AB391">
        <v>709.75</v>
      </c>
      <c r="AC391" s="1">
        <f>(Table2[[#This Row],[Close Price]]/Table2[[#This Row],[Day Low]])-1</f>
        <v>3.0134987230937549E-2</v>
      </c>
      <c r="AD391" s="1">
        <f>(Table2[[#This Row],[Day High]]/Table2[[#This Row],[Close Price]])-1</f>
        <v>-1.2749681257968604E-3</v>
      </c>
      <c r="AE391" s="1">
        <f>(Table2[[#This Row],[Close Price]]/Table2[[#This Row],[Current Week Low]])-1</f>
        <v>3.4740545294634995E-2</v>
      </c>
      <c r="AF391" s="1">
        <f>(Table2[[#This Row],[Current Week High]]/Table2[[#This Row],[Close Price]])-1</f>
        <v>5.4540303159087422E-3</v>
      </c>
      <c r="AG391" s="1">
        <f>(Table2[[#This Row],[Close Price]]/Table2[[#This Row],[Current Month Low]])-1</f>
        <v>4.5545434347922686E-2</v>
      </c>
      <c r="AH391" s="1">
        <f>(Table2[[#This Row],[Current Month High]]/Table2[[#This Row],[Close Price]])-1</f>
        <v>5.4540303159087422E-3</v>
      </c>
      <c r="AI391">
        <v>13.188836945743001</v>
      </c>
      <c r="AJ391">
        <v>35.972262351921401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-0.09</v>
      </c>
      <c r="AM391" t="s">
        <v>3179</v>
      </c>
      <c r="AN391">
        <v>-1.85</v>
      </c>
      <c r="AO391" t="s">
        <v>3179</v>
      </c>
      <c r="AQ391">
        <f>(Table2[[#This Row],[Sharpe Ratio]]-AVERAGE(Table2[Sharpe Ratio]))/_xlfn.STDEV.P(Table2[Sharpe Ratio])</f>
        <v>-0.73432109200939777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409</v>
      </c>
      <c r="AT391">
        <f>_xlfn.RANK.AVG(Table2[[#This Row],[6M Return vs Nifty Z-Score]],Table2[6M Return vs Nifty Z-Score])</f>
        <v>219</v>
      </c>
      <c r="AU391">
        <f>_xlfn.RANK.AVG(Table2[[#This Row],[Sharpe Ratio Z-Score]],Table2[Sharpe Ratio Z-Score])</f>
        <v>537.5</v>
      </c>
      <c r="AV391">
        <f>(Table2[[#This Row],[Rank 1Y]]+Table2[[#This Row],[Rank 6M]]+Table2[[#This Row],[Rank Sharpe]])/3</f>
        <v>388.5</v>
      </c>
    </row>
    <row r="392" spans="1:48" x14ac:dyDescent="0.3">
      <c r="A392" t="s">
        <v>1898</v>
      </c>
      <c r="B392" t="s">
        <v>1899</v>
      </c>
      <c r="C392" t="s">
        <v>3141</v>
      </c>
      <c r="D392" t="s">
        <v>117</v>
      </c>
      <c r="E392">
        <v>3855.9753094080002</v>
      </c>
      <c r="F392">
        <v>213.96</v>
      </c>
      <c r="G392">
        <v>-5.6066413586857298</v>
      </c>
      <c r="H392">
        <f>(Table2[[#This Row],[1Y Return vs Nifty]]-AVERAGE(Table2[1Y Return vs Nifty]))/_xlfn.STDEV.P(Table2[1Y Return vs Nifty])</f>
        <v>-0.46506586539313566</v>
      </c>
      <c r="I392">
        <v>-7.8975479372677899</v>
      </c>
      <c r="J392">
        <f>(Table2[[#This Row],[1M Return vs Nifty]]-AVERAGE(Table2[1M Return vs Nifty]))/_xlfn.STDEV.P(Table2[1M Return vs Nifty])</f>
        <v>-0.76059326414320394</v>
      </c>
      <c r="K392">
        <v>-5.5282432090517002</v>
      </c>
      <c r="L392">
        <f>(Table2[[#This Row],[6M Return vs Nifty]]-AVERAGE(Table2[6M Return vs Nifty]))/_xlfn.STDEV.P(Table2[6M Return vs Nifty])</f>
        <v>-0.3917468769460497</v>
      </c>
      <c r="M392">
        <v>2.1235277064128599</v>
      </c>
      <c r="N392">
        <f>(Table2[[#This Row],[1W Return vs Nifty]]-AVERAGE(Table2[1W Return vs Nifty]))/_xlfn.STDEV.P(Table2[1W Return vs Nifty])</f>
        <v>-0.25583252170953635</v>
      </c>
      <c r="O392">
        <v>210.19</v>
      </c>
      <c r="P392">
        <v>216.50980462439901</v>
      </c>
      <c r="Q392">
        <v>214.85240184247701</v>
      </c>
      <c r="R392">
        <v>60.912439686681601</v>
      </c>
      <c r="S392" s="1">
        <f>(Table2[[#This Row],[Close Price]]-Table2[[#This Row],[20D EMA]])/Table2[[#This Row],[20D EMA]]</f>
        <v>1.7936153004424617E-2</v>
      </c>
      <c r="T392" s="1">
        <f>(Table2[[#This Row],[Close Price]]-Table2[[#This Row],[50D EMA]])/Table2[[#This Row],[50D EMA]]</f>
        <v>-1.1776855227514524E-2</v>
      </c>
      <c r="U392" s="1">
        <f>(Table2[[#This Row],[Close Price]]-Table2[[#This Row],[200D EMA]])/Table2[[#This Row],[200D EMA]]</f>
        <v>-4.1535576741249585E-3</v>
      </c>
      <c r="V392">
        <v>0.59166573599711403</v>
      </c>
      <c r="W392">
        <v>200.65</v>
      </c>
      <c r="X392">
        <v>225</v>
      </c>
      <c r="Y392">
        <v>200.65</v>
      </c>
      <c r="Z392">
        <v>225</v>
      </c>
      <c r="AA392">
        <v>200.65</v>
      </c>
      <c r="AB392">
        <v>225</v>
      </c>
      <c r="AC392" s="1">
        <f>(Table2[[#This Row],[Close Price]]/Table2[[#This Row],[Day Low]])-1</f>
        <v>6.6334413157238981E-2</v>
      </c>
      <c r="AD392" s="1">
        <f>(Table2[[#This Row],[Day High]]/Table2[[#This Row],[Close Price]])-1</f>
        <v>5.1598429613011643E-2</v>
      </c>
      <c r="AE392" s="1">
        <f>(Table2[[#This Row],[Close Price]]/Table2[[#This Row],[Current Week Low]])-1</f>
        <v>6.6334413157238981E-2</v>
      </c>
      <c r="AF392" s="1">
        <f>(Table2[[#This Row],[Current Week High]]/Table2[[#This Row],[Close Price]])-1</f>
        <v>5.1598429613011643E-2</v>
      </c>
      <c r="AG392" s="1">
        <f>(Table2[[#This Row],[Close Price]]/Table2[[#This Row],[Current Month Low]])-1</f>
        <v>6.6334413157238981E-2</v>
      </c>
      <c r="AH392" s="1">
        <f>(Table2[[#This Row],[Current Month High]]/Table2[[#This Row],[Close Price]])-1</f>
        <v>5.1598429613011643E-2</v>
      </c>
      <c r="AI392">
        <v>28.505328098709999</v>
      </c>
      <c r="AJ392">
        <v>23.497835497835499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-0.06</v>
      </c>
      <c r="AM392" t="s">
        <v>3179</v>
      </c>
      <c r="AN392">
        <v>-2.14</v>
      </c>
      <c r="AO392" t="s">
        <v>3179</v>
      </c>
      <c r="AP392">
        <v>9.4129201359078998E-2</v>
      </c>
      <c r="AQ392">
        <f>(Table2[[#This Row],[Sharpe Ratio]]-AVERAGE(Table2[Sharpe Ratio]))/_xlfn.STDEV.P(Table2[Sharpe Ratio])</f>
        <v>0.39217315401896774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477</v>
      </c>
      <c r="AT392">
        <f>_xlfn.RANK.AVG(Table2[[#This Row],[6M Return vs Nifty Z-Score]],Table2[6M Return vs Nifty Z-Score])</f>
        <v>451</v>
      </c>
      <c r="AU392">
        <f>_xlfn.RANK.AVG(Table2[[#This Row],[Sharpe Ratio Z-Score]],Table2[Sharpe Ratio Z-Score])</f>
        <v>239</v>
      </c>
      <c r="AV392">
        <f>(Table2[[#This Row],[Rank 1Y]]+Table2[[#This Row],[Rank 6M]]+Table2[[#This Row],[Rank Sharpe]])/3</f>
        <v>389</v>
      </c>
    </row>
    <row r="393" spans="1:48" x14ac:dyDescent="0.3">
      <c r="A393" t="s">
        <v>1031</v>
      </c>
      <c r="B393" t="s">
        <v>1032</v>
      </c>
      <c r="C393" t="s">
        <v>3140</v>
      </c>
      <c r="D393" t="s">
        <v>242</v>
      </c>
      <c r="E393">
        <v>13226.079556495</v>
      </c>
      <c r="F393">
        <v>1611.35</v>
      </c>
      <c r="G393">
        <v>10.091588843118799</v>
      </c>
      <c r="H393">
        <f>(Table2[[#This Row],[1Y Return vs Nifty]]-AVERAGE(Table2[1Y Return vs Nifty]))/_xlfn.STDEV.P(Table2[1Y Return vs Nifty])</f>
        <v>-0.18259503130521398</v>
      </c>
      <c r="I393">
        <v>1.0614000088641</v>
      </c>
      <c r="J393">
        <f>(Table2[[#This Row],[1M Return vs Nifty]]-AVERAGE(Table2[1M Return vs Nifty]))/_xlfn.STDEV.P(Table2[1M Return vs Nifty])</f>
        <v>0.23207795220589217</v>
      </c>
      <c r="K393">
        <v>-11.5503944787488</v>
      </c>
      <c r="L393">
        <f>(Table2[[#This Row],[6M Return vs Nifty]]-AVERAGE(Table2[6M Return vs Nifty]))/_xlfn.STDEV.P(Table2[6M Return vs Nifty])</f>
        <v>-0.59761361056378781</v>
      </c>
      <c r="M393">
        <v>0.89449114725877199</v>
      </c>
      <c r="N393">
        <f>(Table2[[#This Row],[1W Return vs Nifty]]-AVERAGE(Table2[1W Return vs Nifty]))/_xlfn.STDEV.P(Table2[1W Return vs Nifty])</f>
        <v>-0.54025129672402283</v>
      </c>
      <c r="O393">
        <v>1647.11</v>
      </c>
      <c r="P393">
        <v>1654.31006712918</v>
      </c>
      <c r="Q393">
        <v>1620.1804142302501</v>
      </c>
      <c r="R393">
        <v>39.535599377855704</v>
      </c>
      <c r="S393" s="1">
        <f>(Table2[[#This Row],[Close Price]]-Table2[[#This Row],[20D EMA]])/Table2[[#This Row],[20D EMA]]</f>
        <v>-2.1710753987286821E-2</v>
      </c>
      <c r="T393" s="1">
        <f>(Table2[[#This Row],[Close Price]]-Table2[[#This Row],[50D EMA]])/Table2[[#This Row],[50D EMA]]</f>
        <v>-2.5968570211103867E-2</v>
      </c>
      <c r="U393" s="1">
        <f>(Table2[[#This Row],[Close Price]]-Table2[[#This Row],[200D EMA]])/Table2[[#This Row],[200D EMA]]</f>
        <v>-5.4502660029040906E-3</v>
      </c>
      <c r="V393">
        <v>0.90161307054386597</v>
      </c>
      <c r="W393">
        <v>1604</v>
      </c>
      <c r="X393">
        <v>1633.15</v>
      </c>
      <c r="Y393">
        <v>1604</v>
      </c>
      <c r="Z393">
        <v>1649.25</v>
      </c>
      <c r="AA393">
        <v>1604</v>
      </c>
      <c r="AB393">
        <v>1665</v>
      </c>
      <c r="AC393" s="1">
        <f>(Table2[[#This Row],[Close Price]]/Table2[[#This Row],[Day Low]])-1</f>
        <v>4.5822942643392039E-3</v>
      </c>
      <c r="AD393" s="1">
        <f>(Table2[[#This Row],[Day High]]/Table2[[#This Row],[Close Price]])-1</f>
        <v>1.3529028454401626E-2</v>
      </c>
      <c r="AE393" s="1">
        <f>(Table2[[#This Row],[Close Price]]/Table2[[#This Row],[Current Week Low]])-1</f>
        <v>4.5822942643392039E-3</v>
      </c>
      <c r="AF393" s="1">
        <f>(Table2[[#This Row],[Current Week High]]/Table2[[#This Row],[Close Price]])-1</f>
        <v>2.3520650386322117E-2</v>
      </c>
      <c r="AG393" s="1">
        <f>(Table2[[#This Row],[Close Price]]/Table2[[#This Row],[Current Month Low]])-1</f>
        <v>4.5822942643392039E-3</v>
      </c>
      <c r="AH393" s="1">
        <f>(Table2[[#This Row],[Current Month High]]/Table2[[#This Row],[Close Price]])-1</f>
        <v>3.3295063145809545E-2</v>
      </c>
      <c r="AI393">
        <v>37.893691625034897</v>
      </c>
      <c r="AJ393">
        <v>39.251609557965601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0.06</v>
      </c>
      <c r="AM393" t="s">
        <v>3180</v>
      </c>
      <c r="AN393">
        <v>-4.29</v>
      </c>
      <c r="AO393" t="s">
        <v>3179</v>
      </c>
      <c r="AP393">
        <v>7.9934827372725004E-2</v>
      </c>
      <c r="AQ393">
        <f>(Table2[[#This Row],[Sharpe Ratio]]-AVERAGE(Table2[Sharpe Ratio]))/_xlfn.STDEV.P(Table2[Sharpe Ratio])</f>
        <v>0.22230152660968852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353</v>
      </c>
      <c r="AT393">
        <f>_xlfn.RANK.AVG(Table2[[#This Row],[6M Return vs Nifty Z-Score]],Table2[6M Return vs Nifty Z-Score])</f>
        <v>536</v>
      </c>
      <c r="AU393">
        <f>_xlfn.RANK.AVG(Table2[[#This Row],[Sharpe Ratio Z-Score]],Table2[Sharpe Ratio Z-Score])</f>
        <v>279</v>
      </c>
      <c r="AV393">
        <f>(Table2[[#This Row],[Rank 1Y]]+Table2[[#This Row],[Rank 6M]]+Table2[[#This Row],[Rank Sharpe]])/3</f>
        <v>389.33333333333331</v>
      </c>
    </row>
    <row r="394" spans="1:48" x14ac:dyDescent="0.3">
      <c r="A394" t="s">
        <v>595</v>
      </c>
      <c r="B394" t="s">
        <v>596</v>
      </c>
      <c r="C394" t="s">
        <v>3144</v>
      </c>
      <c r="D394" t="s">
        <v>597</v>
      </c>
      <c r="E394">
        <v>32508.793501359902</v>
      </c>
      <c r="F394">
        <v>1195.4000000000001</v>
      </c>
      <c r="G394">
        <v>-31.123763629436301</v>
      </c>
      <c r="H394">
        <f>(Table2[[#This Row],[1Y Return vs Nifty]]-AVERAGE(Table2[1Y Return vs Nifty]))/_xlfn.STDEV.P(Table2[1Y Return vs Nifty])</f>
        <v>-0.92421589177724672</v>
      </c>
      <c r="I394">
        <v>-0.465116534136368</v>
      </c>
      <c r="J394">
        <f>(Table2[[#This Row],[1M Return vs Nifty]]-AVERAGE(Table2[1M Return vs Nifty]))/_xlfn.STDEV.P(Table2[1M Return vs Nifty])</f>
        <v>6.2936548256609312E-2</v>
      </c>
      <c r="K394">
        <v>4.7514718098845403</v>
      </c>
      <c r="L394">
        <f>(Table2[[#This Row],[6M Return vs Nifty]]-AVERAGE(Table2[6M Return vs Nifty]))/_xlfn.STDEV.P(Table2[6M Return vs Nifty])</f>
        <v>-4.0335685380937812E-2</v>
      </c>
      <c r="M394">
        <v>5.3764356041645698</v>
      </c>
      <c r="N394">
        <f>(Table2[[#This Row],[1W Return vs Nifty]]-AVERAGE(Table2[1W Return vs Nifty]))/_xlfn.STDEV.P(Table2[1W Return vs Nifty])</f>
        <v>0.49694254638955371</v>
      </c>
      <c r="O394">
        <v>1203.31</v>
      </c>
      <c r="P394">
        <v>1229.1514236881801</v>
      </c>
      <c r="Q394">
        <v>1204.6037304633801</v>
      </c>
      <c r="R394">
        <v>49.393600786627204</v>
      </c>
      <c r="S394" s="1">
        <f>(Table2[[#This Row],[Close Price]]-Table2[[#This Row],[20D EMA]])/Table2[[#This Row],[20D EMA]]</f>
        <v>-6.5735346668770768E-3</v>
      </c>
      <c r="T394" s="1">
        <f>(Table2[[#This Row],[Close Price]]-Table2[[#This Row],[50D EMA]])/Table2[[#This Row],[50D EMA]]</f>
        <v>-2.7459125895901264E-2</v>
      </c>
      <c r="U394" s="1">
        <f>(Table2[[#This Row],[Close Price]]-Table2[[#This Row],[200D EMA]])/Table2[[#This Row],[200D EMA]]</f>
        <v>-7.6404631918577564E-3</v>
      </c>
      <c r="V394">
        <v>0.76088653497279002</v>
      </c>
      <c r="W394">
        <v>1180.05</v>
      </c>
      <c r="X394">
        <v>1220.4000000000001</v>
      </c>
      <c r="Y394">
        <v>1159.25</v>
      </c>
      <c r="Z394">
        <v>1220.4000000000001</v>
      </c>
      <c r="AA394">
        <v>1159.25</v>
      </c>
      <c r="AB394">
        <v>1229</v>
      </c>
      <c r="AC394" s="1">
        <f>(Table2[[#This Row],[Close Price]]/Table2[[#This Row],[Day Low]])-1</f>
        <v>1.3007923393076659E-2</v>
      </c>
      <c r="AD394" s="1">
        <f>(Table2[[#This Row],[Day High]]/Table2[[#This Row],[Close Price]])-1</f>
        <v>2.0913501756734121E-2</v>
      </c>
      <c r="AE394" s="1">
        <f>(Table2[[#This Row],[Close Price]]/Table2[[#This Row],[Current Week Low]])-1</f>
        <v>3.1183955143411657E-2</v>
      </c>
      <c r="AF394" s="1">
        <f>(Table2[[#This Row],[Current Week High]]/Table2[[#This Row],[Close Price]])-1</f>
        <v>2.0913501756734121E-2</v>
      </c>
      <c r="AG394" s="1">
        <f>(Table2[[#This Row],[Close Price]]/Table2[[#This Row],[Current Month Low]])-1</f>
        <v>3.1183955143411657E-2</v>
      </c>
      <c r="AH394" s="1">
        <f>(Table2[[#This Row],[Current Month High]]/Table2[[#This Row],[Close Price]])-1</f>
        <v>2.8107746361050623E-2</v>
      </c>
      <c r="AI394">
        <v>20.562154927220998</v>
      </c>
      <c r="AJ394">
        <v>20.7413766981465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-7.0000000000000007E-2</v>
      </c>
      <c r="AM394" t="s">
        <v>3179</v>
      </c>
      <c r="AN394">
        <v>-3.15</v>
      </c>
      <c r="AO394" t="s">
        <v>3179</v>
      </c>
      <c r="AP394">
        <v>0.10681616163992801</v>
      </c>
      <c r="AQ394">
        <f>(Table2[[#This Row],[Sharpe Ratio]]-AVERAGE(Table2[Sharpe Ratio]))/_xlfn.STDEV.P(Table2[Sharpe Ratio])</f>
        <v>0.54400475940407333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633</v>
      </c>
      <c r="AT394">
        <f>_xlfn.RANK.AVG(Table2[[#This Row],[6M Return vs Nifty Z-Score]],Table2[6M Return vs Nifty Z-Score])</f>
        <v>327</v>
      </c>
      <c r="AU394">
        <f>_xlfn.RANK.AVG(Table2[[#This Row],[Sharpe Ratio Z-Score]],Table2[Sharpe Ratio Z-Score])</f>
        <v>210</v>
      </c>
      <c r="AV394">
        <f>(Table2[[#This Row],[Rank 1Y]]+Table2[[#This Row],[Rank 6M]]+Table2[[#This Row],[Rank Sharpe]])/3</f>
        <v>390</v>
      </c>
    </row>
    <row r="395" spans="1:48" x14ac:dyDescent="0.3">
      <c r="A395" t="s">
        <v>1620</v>
      </c>
      <c r="B395" t="s">
        <v>1621</v>
      </c>
      <c r="C395" t="s">
        <v>588</v>
      </c>
      <c r="D395" t="s">
        <v>469</v>
      </c>
      <c r="E395">
        <v>5835.1089812399996</v>
      </c>
      <c r="F395">
        <v>1940.4</v>
      </c>
      <c r="G395">
        <v>13.6165889681415</v>
      </c>
      <c r="H395">
        <f>(Table2[[#This Row],[1Y Return vs Nifty]]-AVERAGE(Table2[1Y Return vs Nifty]))/_xlfn.STDEV.P(Table2[1Y Return vs Nifty])</f>
        <v>-0.11916687968078866</v>
      </c>
      <c r="I395">
        <v>-12.343751345561</v>
      </c>
      <c r="J395">
        <f>(Table2[[#This Row],[1M Return vs Nifty]]-AVERAGE(Table2[1M Return vs Nifty]))/_xlfn.STDEV.P(Table2[1M Return vs Nifty])</f>
        <v>-1.2532424202700165</v>
      </c>
      <c r="K395">
        <v>24.512597927827802</v>
      </c>
      <c r="L395">
        <f>(Table2[[#This Row],[6M Return vs Nifty]]-AVERAGE(Table2[6M Return vs Nifty]))/_xlfn.STDEV.P(Table2[6M Return vs Nifty])</f>
        <v>0.63519674552622751</v>
      </c>
      <c r="M395">
        <v>0.141223060634035</v>
      </c>
      <c r="N395">
        <f>(Table2[[#This Row],[1W Return vs Nifty]]-AVERAGE(Table2[1W Return vs Nifty]))/_xlfn.STDEV.P(Table2[1W Return vs Nifty])</f>
        <v>-0.71456961529606899</v>
      </c>
      <c r="O395">
        <v>1976.81</v>
      </c>
      <c r="P395">
        <v>2038.0458214667999</v>
      </c>
      <c r="Q395">
        <v>1792.00544233553</v>
      </c>
      <c r="R395">
        <v>47.819022948103502</v>
      </c>
      <c r="S395" s="1">
        <f>(Table2[[#This Row],[Close Price]]-Table2[[#This Row],[20D EMA]])/Table2[[#This Row],[20D EMA]]</f>
        <v>-1.8418563240776734E-2</v>
      </c>
      <c r="T395" s="1">
        <f>(Table2[[#This Row],[Close Price]]-Table2[[#This Row],[50D EMA]])/Table2[[#This Row],[50D EMA]]</f>
        <v>-4.7911494647614565E-2</v>
      </c>
      <c r="U395" s="1">
        <f>(Table2[[#This Row],[Close Price]]-Table2[[#This Row],[200D EMA]])/Table2[[#This Row],[200D EMA]]</f>
        <v>8.2809211489372869E-2</v>
      </c>
      <c r="V395">
        <v>0.28256453930300501</v>
      </c>
      <c r="W395">
        <v>1875.2</v>
      </c>
      <c r="X395">
        <v>1948</v>
      </c>
      <c r="Y395">
        <v>1875.2</v>
      </c>
      <c r="Z395">
        <v>1976.95</v>
      </c>
      <c r="AA395">
        <v>1875.2</v>
      </c>
      <c r="AB395">
        <v>1981</v>
      </c>
      <c r="AC395" s="1">
        <f>(Table2[[#This Row],[Close Price]]/Table2[[#This Row],[Day Low]])-1</f>
        <v>3.4769624573378843E-2</v>
      </c>
      <c r="AD395" s="1">
        <f>(Table2[[#This Row],[Day High]]/Table2[[#This Row],[Close Price]])-1</f>
        <v>3.9167182024324454E-3</v>
      </c>
      <c r="AE395" s="1">
        <f>(Table2[[#This Row],[Close Price]]/Table2[[#This Row],[Current Week Low]])-1</f>
        <v>3.4769624573378843E-2</v>
      </c>
      <c r="AF395" s="1">
        <f>(Table2[[#This Row],[Current Week High]]/Table2[[#This Row],[Close Price]])-1</f>
        <v>1.8836322407751016E-2</v>
      </c>
      <c r="AG395" s="1">
        <f>(Table2[[#This Row],[Close Price]]/Table2[[#This Row],[Current Month Low]])-1</f>
        <v>3.4769624573378843E-2</v>
      </c>
      <c r="AH395" s="1">
        <f>(Table2[[#This Row],[Current Month High]]/Table2[[#This Row],[Close Price]])-1</f>
        <v>2.0923520923520789E-2</v>
      </c>
      <c r="AI395">
        <v>28.4786641929499</v>
      </c>
      <c r="AJ395">
        <v>81.049685094471599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-0.09</v>
      </c>
      <c r="AM395" t="s">
        <v>3179</v>
      </c>
      <c r="AN395">
        <v>-4.32</v>
      </c>
      <c r="AO395" t="s">
        <v>3179</v>
      </c>
      <c r="AP395">
        <v>-9.8747552727671994E-2</v>
      </c>
      <c r="AQ395">
        <f>(Table2[[#This Row],[Sharpe Ratio]]-AVERAGE(Table2[Sharpe Ratio]))/_xlfn.STDEV.P(Table2[Sharpe Ratio])</f>
        <v>-1.9160856066445358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330</v>
      </c>
      <c r="AT395">
        <f>_xlfn.RANK.AVG(Table2[[#This Row],[6M Return vs Nifty Z-Score]],Table2[6M Return vs Nifty Z-Score])</f>
        <v>126</v>
      </c>
      <c r="AU395">
        <f>_xlfn.RANK.AVG(Table2[[#This Row],[Sharpe Ratio Z-Score]],Table2[Sharpe Ratio Z-Score])</f>
        <v>714</v>
      </c>
      <c r="AV395">
        <f>(Table2[[#This Row],[Rank 1Y]]+Table2[[#This Row],[Rank 6M]]+Table2[[#This Row],[Rank Sharpe]])/3</f>
        <v>390</v>
      </c>
    </row>
    <row r="396" spans="1:48" x14ac:dyDescent="0.3">
      <c r="A396" t="s">
        <v>208</v>
      </c>
      <c r="B396" t="s">
        <v>209</v>
      </c>
      <c r="C396" t="s">
        <v>3134</v>
      </c>
      <c r="D396" t="s">
        <v>32</v>
      </c>
      <c r="E396">
        <v>120342.608959228</v>
      </c>
      <c r="F396">
        <v>104.71</v>
      </c>
      <c r="G396">
        <v>13.8894649669445</v>
      </c>
      <c r="H396">
        <f>(Table2[[#This Row],[1Y Return vs Nifty]]-AVERAGE(Table2[1Y Return vs Nifty]))/_xlfn.STDEV.P(Table2[1Y Return vs Nifty])</f>
        <v>-0.11425680319486749</v>
      </c>
      <c r="I396">
        <v>2.7243314565671601E-2</v>
      </c>
      <c r="J396">
        <f>(Table2[[#This Row],[1M Return vs Nifty]]-AVERAGE(Table2[1M Return vs Nifty]))/_xlfn.STDEV.P(Table2[1M Return vs Nifty])</f>
        <v>0.11749110676406593</v>
      </c>
      <c r="K396">
        <v>-25.346347539697799</v>
      </c>
      <c r="L396">
        <f>(Table2[[#This Row],[6M Return vs Nifty]]-AVERAGE(Table2[6M Return vs Nifty]))/_xlfn.STDEV.P(Table2[6M Return vs Nifty])</f>
        <v>-1.0692271032524328</v>
      </c>
      <c r="M396">
        <v>4.0681092818448299</v>
      </c>
      <c r="N396">
        <f>(Table2[[#This Row],[1W Return vs Nifty]]-AVERAGE(Table2[1W Return vs Nifty]))/_xlfn.STDEV.P(Table2[1W Return vs Nifty])</f>
        <v>0.19417484827526529</v>
      </c>
      <c r="O396">
        <v>101.89</v>
      </c>
      <c r="P396">
        <v>105.936311846148</v>
      </c>
      <c r="Q396">
        <v>108.936594402198</v>
      </c>
      <c r="R396">
        <v>62.040595591814998</v>
      </c>
      <c r="S396" s="1">
        <f>(Table2[[#This Row],[Close Price]]-Table2[[#This Row],[20D EMA]])/Table2[[#This Row],[20D EMA]]</f>
        <v>2.767690646775928E-2</v>
      </c>
      <c r="T396" s="1">
        <f>(Table2[[#This Row],[Close Price]]-Table2[[#This Row],[50D EMA]])/Table2[[#This Row],[50D EMA]]</f>
        <v>-1.157593486857451E-2</v>
      </c>
      <c r="U396" s="1">
        <f>(Table2[[#This Row],[Close Price]]-Table2[[#This Row],[200D EMA]])/Table2[[#This Row],[200D EMA]]</f>
        <v>-3.8798664722281093E-2</v>
      </c>
      <c r="V396">
        <v>1.83718166113229</v>
      </c>
      <c r="W396">
        <v>102.32</v>
      </c>
      <c r="X396">
        <v>105.17</v>
      </c>
      <c r="Y396">
        <v>99.15</v>
      </c>
      <c r="Z396">
        <v>105.17</v>
      </c>
      <c r="AA396">
        <v>98.61</v>
      </c>
      <c r="AB396">
        <v>105.17</v>
      </c>
      <c r="AC396" s="1">
        <f>(Table2[[#This Row],[Close Price]]/Table2[[#This Row],[Day Low]])-1</f>
        <v>2.3358092259577745E-2</v>
      </c>
      <c r="AD396" s="1">
        <f>(Table2[[#This Row],[Day High]]/Table2[[#This Row],[Close Price]])-1</f>
        <v>4.3930856651706041E-3</v>
      </c>
      <c r="AE396" s="1">
        <f>(Table2[[#This Row],[Close Price]]/Table2[[#This Row],[Current Week Low]])-1</f>
        <v>5.6076651538073508E-2</v>
      </c>
      <c r="AF396" s="1">
        <f>(Table2[[#This Row],[Current Week High]]/Table2[[#This Row],[Close Price]])-1</f>
        <v>4.3930856651706041E-3</v>
      </c>
      <c r="AG396" s="1">
        <f>(Table2[[#This Row],[Close Price]]/Table2[[#This Row],[Current Month Low]])-1</f>
        <v>6.1859851941993726E-2</v>
      </c>
      <c r="AH396" s="1">
        <f>(Table2[[#This Row],[Current Month High]]/Table2[[#This Row],[Close Price]])-1</f>
        <v>4.3930856651706041E-3</v>
      </c>
      <c r="AI396">
        <v>36.4721612071435</v>
      </c>
      <c r="AJ396">
        <v>40.456069751844304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-0.12</v>
      </c>
      <c r="AM396" t="s">
        <v>3179</v>
      </c>
      <c r="AN396">
        <v>1.39</v>
      </c>
      <c r="AO396" t="s">
        <v>3180</v>
      </c>
      <c r="AP396">
        <v>0.11867942002673</v>
      </c>
      <c r="AQ396">
        <f>(Table2[[#This Row],[Sharpe Ratio]]-AVERAGE(Table2[Sharpe Ratio]))/_xlfn.STDEV.P(Table2[Sharpe Ratio])</f>
        <v>0.68597868586819299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327</v>
      </c>
      <c r="AT396">
        <f>_xlfn.RANK.AVG(Table2[[#This Row],[6M Return vs Nifty Z-Score]],Table2[6M Return vs Nifty Z-Score])</f>
        <v>670</v>
      </c>
      <c r="AU396">
        <f>_xlfn.RANK.AVG(Table2[[#This Row],[Sharpe Ratio Z-Score]],Table2[Sharpe Ratio Z-Score])</f>
        <v>174</v>
      </c>
      <c r="AV396">
        <f>(Table2[[#This Row],[Rank 1Y]]+Table2[[#This Row],[Rank 6M]]+Table2[[#This Row],[Rank Sharpe]])/3</f>
        <v>390.33333333333331</v>
      </c>
    </row>
    <row r="397" spans="1:48" x14ac:dyDescent="0.3">
      <c r="A397" t="s">
        <v>598</v>
      </c>
      <c r="B397" t="s">
        <v>599</v>
      </c>
      <c r="C397" t="s">
        <v>3146</v>
      </c>
      <c r="D397" t="s">
        <v>114</v>
      </c>
      <c r="E397">
        <v>32246.445746950001</v>
      </c>
      <c r="F397">
        <v>302.3</v>
      </c>
      <c r="G397">
        <v>13.110196464233301</v>
      </c>
      <c r="H397">
        <f>(Table2[[#This Row],[1Y Return vs Nifty]]-AVERAGE(Table2[1Y Return vs Nifty]))/_xlfn.STDEV.P(Table2[1Y Return vs Nifty])</f>
        <v>-0.12827880574608344</v>
      </c>
      <c r="I397">
        <v>-6.9582989992988198</v>
      </c>
      <c r="J397">
        <f>(Table2[[#This Row],[1M Return vs Nifty]]-AVERAGE(Table2[1M Return vs Nifty]))/_xlfn.STDEV.P(Table2[1M Return vs Nifty])</f>
        <v>-0.6565224076861339</v>
      </c>
      <c r="K397">
        <v>12.9483455289249</v>
      </c>
      <c r="L397">
        <f>(Table2[[#This Row],[6M Return vs Nifty]]-AVERAGE(Table2[6M Return vs Nifty]))/_xlfn.STDEV.P(Table2[6M Return vs Nifty])</f>
        <v>0.2398737518856216</v>
      </c>
      <c r="M397">
        <v>-0.66666367530341497</v>
      </c>
      <c r="N397">
        <f>(Table2[[#This Row],[1W Return vs Nifty]]-AVERAGE(Table2[1W Return vs Nifty]))/_xlfn.STDEV.P(Table2[1W Return vs Nifty])</f>
        <v>-0.90152756546797563</v>
      </c>
      <c r="O397">
        <v>316.14999999999998</v>
      </c>
      <c r="P397">
        <v>321.88517781920098</v>
      </c>
      <c r="Q397">
        <v>294.84382825532703</v>
      </c>
      <c r="R397">
        <v>36.404156405255698</v>
      </c>
      <c r="S397" s="1">
        <f>(Table2[[#This Row],[Close Price]]-Table2[[#This Row],[20D EMA]])/Table2[[#This Row],[20D EMA]]</f>
        <v>-4.3808318835995466E-2</v>
      </c>
      <c r="T397" s="1">
        <f>(Table2[[#This Row],[Close Price]]-Table2[[#This Row],[50D EMA]])/Table2[[#This Row],[50D EMA]]</f>
        <v>-6.0845230438668171E-2</v>
      </c>
      <c r="U397" s="1">
        <f>(Table2[[#This Row],[Close Price]]-Table2[[#This Row],[200D EMA]])/Table2[[#This Row],[200D EMA]]</f>
        <v>2.5288546105215186E-2</v>
      </c>
      <c r="V397">
        <v>0.601311180196484</v>
      </c>
      <c r="W397">
        <v>298.2</v>
      </c>
      <c r="X397">
        <v>303.5</v>
      </c>
      <c r="Y397">
        <v>297.14999999999998</v>
      </c>
      <c r="Z397">
        <v>316.2</v>
      </c>
      <c r="AA397">
        <v>297.14999999999998</v>
      </c>
      <c r="AB397">
        <v>317.89999999999998</v>
      </c>
      <c r="AC397" s="1">
        <f>(Table2[[#This Row],[Close Price]]/Table2[[#This Row],[Day Low]])-1</f>
        <v>1.3749161636485763E-2</v>
      </c>
      <c r="AD397" s="1">
        <f>(Table2[[#This Row],[Day High]]/Table2[[#This Row],[Close Price]])-1</f>
        <v>3.9695666556400777E-3</v>
      </c>
      <c r="AE397" s="1">
        <f>(Table2[[#This Row],[Close Price]]/Table2[[#This Row],[Current Week Low]])-1</f>
        <v>1.7331314151102228E-2</v>
      </c>
      <c r="AF397" s="1">
        <f>(Table2[[#This Row],[Current Week High]]/Table2[[#This Row],[Close Price]])-1</f>
        <v>4.5980813761164363E-2</v>
      </c>
      <c r="AG397" s="1">
        <f>(Table2[[#This Row],[Close Price]]/Table2[[#This Row],[Current Month Low]])-1</f>
        <v>1.7331314151102228E-2</v>
      </c>
      <c r="AH397" s="1">
        <f>(Table2[[#This Row],[Current Month High]]/Table2[[#This Row],[Close Price]])-1</f>
        <v>5.160436652332101E-2</v>
      </c>
      <c r="AI397">
        <v>20.542507442937399</v>
      </c>
      <c r="AJ397">
        <v>52.100628930817599</v>
      </c>
      <c r="AK397" t="str">
        <f>IF(AND(Table2[[#This Row],[20D EMA]]&gt;Table2[[#This Row],[50D EMA]],Table2[[#This Row],[50D EMA]]&gt;Table2[[#This Row],[200D EMA]]),"Uptrend","Downtrend/NoTrend")</f>
        <v>Downtrend/NoTrend</v>
      </c>
      <c r="AL397">
        <v>-0.03</v>
      </c>
      <c r="AM397" t="s">
        <v>3179</v>
      </c>
      <c r="AN397">
        <v>-9.5</v>
      </c>
      <c r="AO397" t="s">
        <v>3179</v>
      </c>
      <c r="AP397">
        <v>-2.0151650423823001E-2</v>
      </c>
      <c r="AQ397">
        <f>(Table2[[#This Row],[Sharpe Ratio]]-AVERAGE(Table2[Sharpe Ratio]))/_xlfn.STDEV.P(Table2[Sharpe Ratio])</f>
        <v>-0.97548661686936344</v>
      </c>
      <c r="AR3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7">
        <f>_xlfn.RANK.AVG(Table2[[#This Row],[1Y Return vs Nifty Z-Score]],Table2[1Y Return vs Nifty Z-Score])</f>
        <v>334</v>
      </c>
      <c r="AT397">
        <f>_xlfn.RANK.AVG(Table2[[#This Row],[6M Return vs Nifty Z-Score]],Table2[6M Return vs Nifty Z-Score])</f>
        <v>226</v>
      </c>
      <c r="AU397">
        <f>_xlfn.RANK.AVG(Table2[[#This Row],[Sharpe Ratio Z-Score]],Table2[Sharpe Ratio Z-Score])</f>
        <v>611</v>
      </c>
      <c r="AV397">
        <f>(Table2[[#This Row],[Rank 1Y]]+Table2[[#This Row],[Rank 6M]]+Table2[[#This Row],[Rank Sharpe]])/3</f>
        <v>390.33333333333331</v>
      </c>
    </row>
    <row r="398" spans="1:48" x14ac:dyDescent="0.3">
      <c r="A398" t="s">
        <v>378</v>
      </c>
      <c r="B398" t="s">
        <v>379</v>
      </c>
      <c r="C398" t="s">
        <v>3138</v>
      </c>
      <c r="D398" t="s">
        <v>51</v>
      </c>
      <c r="E398">
        <v>62322.502821839997</v>
      </c>
      <c r="F398">
        <v>29329.200000000001</v>
      </c>
      <c r="G398">
        <v>-0.10946162792733399</v>
      </c>
      <c r="H398">
        <f>(Table2[[#This Row],[1Y Return vs Nifty]]-AVERAGE(Table2[1Y Return vs Nifty]))/_xlfn.STDEV.P(Table2[1Y Return vs Nifty])</f>
        <v>-0.36615070593139937</v>
      </c>
      <c r="I398">
        <v>8.1794641191248303</v>
      </c>
      <c r="J398">
        <f>(Table2[[#This Row],[1M Return vs Nifty]]-AVERAGE(Table2[1M Return vs Nifty]))/_xlfn.STDEV.P(Table2[1M Return vs Nifty])</f>
        <v>1.0207751743427986</v>
      </c>
      <c r="K398">
        <v>6.06764291069502</v>
      </c>
      <c r="L398">
        <f>(Table2[[#This Row],[6M Return vs Nifty]]-AVERAGE(Table2[6M Return vs Nifty]))/_xlfn.STDEV.P(Table2[6M Return vs Nifty])</f>
        <v>4.6575127755649351E-3</v>
      </c>
      <c r="M398">
        <v>4.8805220836064001</v>
      </c>
      <c r="N398">
        <f>(Table2[[#This Row],[1W Return vs Nifty]]-AVERAGE(Table2[1W Return vs Nifty]))/_xlfn.STDEV.P(Table2[1W Return vs Nifty])</f>
        <v>0.3821802026824187</v>
      </c>
      <c r="O398">
        <v>28868.74</v>
      </c>
      <c r="P398">
        <v>28737.253190382398</v>
      </c>
      <c r="Q398">
        <v>27382.4415683724</v>
      </c>
      <c r="R398">
        <v>63.758187461293097</v>
      </c>
      <c r="S398" s="1">
        <f>(Table2[[#This Row],[Close Price]]-Table2[[#This Row],[20D EMA]])/Table2[[#This Row],[20D EMA]]</f>
        <v>1.595012459844105E-2</v>
      </c>
      <c r="T398" s="1">
        <f>(Table2[[#This Row],[Close Price]]-Table2[[#This Row],[50D EMA]])/Table2[[#This Row],[50D EMA]]</f>
        <v>2.0598586987280728E-2</v>
      </c>
      <c r="U398" s="1">
        <f>(Table2[[#This Row],[Close Price]]-Table2[[#This Row],[200D EMA]])/Table2[[#This Row],[200D EMA]]</f>
        <v>7.1095136887872307E-2</v>
      </c>
      <c r="V398">
        <v>0.61559086806899099</v>
      </c>
      <c r="W398">
        <v>29040.75</v>
      </c>
      <c r="X398">
        <v>29809.200000000001</v>
      </c>
      <c r="Y398">
        <v>29040.75</v>
      </c>
      <c r="Z398">
        <v>29809.200000000001</v>
      </c>
      <c r="AA398">
        <v>29040.75</v>
      </c>
      <c r="AB398">
        <v>29809.200000000001</v>
      </c>
      <c r="AC398" s="1">
        <f>(Table2[[#This Row],[Close Price]]/Table2[[#This Row],[Day Low]])-1</f>
        <v>9.932594716045573E-3</v>
      </c>
      <c r="AD398" s="1">
        <f>(Table2[[#This Row],[Day High]]/Table2[[#This Row],[Close Price]])-1</f>
        <v>1.6365942473712147E-2</v>
      </c>
      <c r="AE398" s="1">
        <f>(Table2[[#This Row],[Close Price]]/Table2[[#This Row],[Current Week Low]])-1</f>
        <v>9.932594716045573E-3</v>
      </c>
      <c r="AF398" s="1">
        <f>(Table2[[#This Row],[Current Week High]]/Table2[[#This Row],[Close Price]])-1</f>
        <v>1.6365942473712147E-2</v>
      </c>
      <c r="AG398" s="1">
        <f>(Table2[[#This Row],[Close Price]]/Table2[[#This Row],[Current Month Low]])-1</f>
        <v>9.932594716045573E-3</v>
      </c>
      <c r="AH398" s="1">
        <f>(Table2[[#This Row],[Current Month High]]/Table2[[#This Row],[Close Price]])-1</f>
        <v>1.6365942473712147E-2</v>
      </c>
      <c r="AI398">
        <v>4.0635271333687903</v>
      </c>
      <c r="AJ398">
        <v>33.314545454545403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0.02</v>
      </c>
      <c r="AM398" t="s">
        <v>3180</v>
      </c>
      <c r="AN398">
        <v>0.41</v>
      </c>
      <c r="AO398" t="s">
        <v>3180</v>
      </c>
      <c r="AP398">
        <v>3.7855822047091002E-2</v>
      </c>
      <c r="AQ398">
        <f>(Table2[[#This Row],[Sharpe Ratio]]-AVERAGE(Table2[Sharpe Ratio]))/_xlfn.STDEV.P(Table2[Sharpe Ratio])</f>
        <v>-0.28128032358680882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0.76018186028257406</v>
      </c>
      <c r="AS398">
        <f>_xlfn.RANK.AVG(Table2[[#This Row],[1Y Return vs Nifty Z-Score]],Table2[1Y Return vs Nifty Z-Score])</f>
        <v>440</v>
      </c>
      <c r="AT398">
        <f>_xlfn.RANK.AVG(Table2[[#This Row],[6M Return vs Nifty Z-Score]],Table2[6M Return vs Nifty Z-Score])</f>
        <v>313</v>
      </c>
      <c r="AU398">
        <f>_xlfn.RANK.AVG(Table2[[#This Row],[Sharpe Ratio Z-Score]],Table2[Sharpe Ratio Z-Score])</f>
        <v>418</v>
      </c>
      <c r="AV398">
        <f>(Table2[[#This Row],[Rank 1Y]]+Table2[[#This Row],[Rank 6M]]+Table2[[#This Row],[Rank Sharpe]])/3</f>
        <v>390.33333333333331</v>
      </c>
    </row>
    <row r="399" spans="1:48" x14ac:dyDescent="0.3">
      <c r="A399" t="s">
        <v>689</v>
      </c>
      <c r="B399" t="s">
        <v>690</v>
      </c>
      <c r="C399" t="s">
        <v>3144</v>
      </c>
      <c r="D399" t="s">
        <v>304</v>
      </c>
      <c r="E399">
        <v>25872.337932750001</v>
      </c>
      <c r="F399">
        <v>2039.25</v>
      </c>
      <c r="G399">
        <v>4.2684744090478199</v>
      </c>
      <c r="H399">
        <f>(Table2[[#This Row],[1Y Return vs Nifty]]-AVERAGE(Table2[1Y Return vs Nifty]))/_xlfn.STDEV.P(Table2[1Y Return vs Nifty])</f>
        <v>-0.28737499503592595</v>
      </c>
      <c r="I399">
        <v>-12.4104942052296</v>
      </c>
      <c r="J399">
        <f>(Table2[[#This Row],[1M Return vs Nifty]]-AVERAGE(Table2[1M Return vs Nifty]))/_xlfn.STDEV.P(Table2[1M Return vs Nifty])</f>
        <v>-1.2606376765086078</v>
      </c>
      <c r="K399">
        <v>35.284640748290499</v>
      </c>
      <c r="L399">
        <f>(Table2[[#This Row],[6M Return vs Nifty]]-AVERAGE(Table2[6M Return vs Nifty]))/_xlfn.STDEV.P(Table2[6M Return vs Nifty])</f>
        <v>1.0034381214939561</v>
      </c>
      <c r="M399">
        <v>-5.3604134783078798</v>
      </c>
      <c r="N399">
        <f>(Table2[[#This Row],[1W Return vs Nifty]]-AVERAGE(Table2[1W Return vs Nifty]))/_xlfn.STDEV.P(Table2[1W Return vs Nifty])</f>
        <v>-1.9877365632815593</v>
      </c>
      <c r="O399">
        <v>2163.41</v>
      </c>
      <c r="P399">
        <v>2164.0320996692499</v>
      </c>
      <c r="Q399">
        <v>1874.73655723919</v>
      </c>
      <c r="R399">
        <v>33.245460032154703</v>
      </c>
      <c r="S399" s="1">
        <f>(Table2[[#This Row],[Close Price]]-Table2[[#This Row],[20D EMA]])/Table2[[#This Row],[20D EMA]]</f>
        <v>-5.7390878289367182E-2</v>
      </c>
      <c r="T399" s="1">
        <f>(Table2[[#This Row],[Close Price]]-Table2[[#This Row],[50D EMA]])/Table2[[#This Row],[50D EMA]]</f>
        <v>-5.7661852468972867E-2</v>
      </c>
      <c r="U399" s="1">
        <f>(Table2[[#This Row],[Close Price]]-Table2[[#This Row],[200D EMA]])/Table2[[#This Row],[200D EMA]]</f>
        <v>8.7752832324920829E-2</v>
      </c>
      <c r="V399">
        <v>1.0862229230867699</v>
      </c>
      <c r="W399">
        <v>1962.95</v>
      </c>
      <c r="X399">
        <v>2057.9499999999998</v>
      </c>
      <c r="Y399">
        <v>1962.95</v>
      </c>
      <c r="Z399">
        <v>2057.9499999999998</v>
      </c>
      <c r="AA399">
        <v>1962.95</v>
      </c>
      <c r="AB399">
        <v>2095</v>
      </c>
      <c r="AC399" s="1">
        <f>(Table2[[#This Row],[Close Price]]/Table2[[#This Row],[Day Low]])-1</f>
        <v>3.8870068009883019E-2</v>
      </c>
      <c r="AD399" s="1">
        <f>(Table2[[#This Row],[Day High]]/Table2[[#This Row],[Close Price]])-1</f>
        <v>9.1700380041681573E-3</v>
      </c>
      <c r="AE399" s="1">
        <f>(Table2[[#This Row],[Close Price]]/Table2[[#This Row],[Current Week Low]])-1</f>
        <v>3.8870068009883019E-2</v>
      </c>
      <c r="AF399" s="1">
        <f>(Table2[[#This Row],[Current Week High]]/Table2[[#This Row],[Close Price]])-1</f>
        <v>9.1700380041681573E-3</v>
      </c>
      <c r="AG399" s="1">
        <f>(Table2[[#This Row],[Close Price]]/Table2[[#This Row],[Current Month Low]])-1</f>
        <v>3.8870068009883019E-2</v>
      </c>
      <c r="AH399" s="1">
        <f>(Table2[[#This Row],[Current Month High]]/Table2[[#This Row],[Close Price]])-1</f>
        <v>2.7338482285153898E-2</v>
      </c>
      <c r="AI399">
        <v>20.127497854603298</v>
      </c>
      <c r="AJ399">
        <v>71.929011044599903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0</v>
      </c>
      <c r="AM399" t="s">
        <v>3181</v>
      </c>
      <c r="AN399">
        <v>-12.77</v>
      </c>
      <c r="AO399" t="s">
        <v>3179</v>
      </c>
      <c r="AP399">
        <v>-5.4868745722539997E-2</v>
      </c>
      <c r="AQ399">
        <f>(Table2[[#This Row],[Sharpe Ratio]]-AVERAGE(Table2[Sharpe Ratio]))/_xlfn.STDEV.P(Table2[Sharpe Ratio])</f>
        <v>-1.3909645719370338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403</v>
      </c>
      <c r="AT399">
        <f>_xlfn.RANK.AVG(Table2[[#This Row],[6M Return vs Nifty Z-Score]],Table2[6M Return vs Nifty Z-Score])</f>
        <v>96</v>
      </c>
      <c r="AU399">
        <f>_xlfn.RANK.AVG(Table2[[#This Row],[Sharpe Ratio Z-Score]],Table2[Sharpe Ratio Z-Score])</f>
        <v>673</v>
      </c>
      <c r="AV399">
        <f>(Table2[[#This Row],[Rank 1Y]]+Table2[[#This Row],[Rank 6M]]+Table2[[#This Row],[Rank Sharpe]])/3</f>
        <v>390.66666666666669</v>
      </c>
    </row>
    <row r="400" spans="1:48" x14ac:dyDescent="0.3">
      <c r="A400" t="s">
        <v>749</v>
      </c>
      <c r="B400" t="s">
        <v>750</v>
      </c>
      <c r="C400" t="s">
        <v>3146</v>
      </c>
      <c r="D400" t="s">
        <v>271</v>
      </c>
      <c r="E400">
        <v>22237.950311920002</v>
      </c>
      <c r="F400">
        <v>355.6</v>
      </c>
      <c r="G400">
        <v>26.348348988142899</v>
      </c>
      <c r="H400">
        <f>(Table2[[#This Row],[1Y Return vs Nifty]]-AVERAGE(Table2[1Y Return vs Nifty]))/_xlfn.STDEV.P(Table2[1Y Return vs Nifty])</f>
        <v>0.10992587956818996</v>
      </c>
      <c r="I400">
        <v>-4.8093289721334296</v>
      </c>
      <c r="J400">
        <f>(Table2[[#This Row],[1M Return vs Nifty]]-AVERAGE(Table2[1M Return vs Nifty]))/_xlfn.STDEV.P(Table2[1M Return vs Nifty])</f>
        <v>-0.418411783136177</v>
      </c>
      <c r="K400">
        <v>-34.007896439299898</v>
      </c>
      <c r="L400">
        <f>(Table2[[#This Row],[6M Return vs Nifty]]-AVERAGE(Table2[6M Return vs Nifty]))/_xlfn.STDEV.P(Table2[6M Return vs Nifty])</f>
        <v>-1.3653214224044468</v>
      </c>
      <c r="M400">
        <v>2.2761998302235402</v>
      </c>
      <c r="N400">
        <f>(Table2[[#This Row],[1W Return vs Nifty]]-AVERAGE(Table2[1W Return vs Nifty]))/_xlfn.STDEV.P(Table2[1W Return vs Nifty])</f>
        <v>-0.22050174321505409</v>
      </c>
      <c r="O400">
        <v>376.07</v>
      </c>
      <c r="P400">
        <v>385.285363919693</v>
      </c>
      <c r="Q400">
        <v>380.02618448188502</v>
      </c>
      <c r="R400">
        <v>34.842681257441399</v>
      </c>
      <c r="S400" s="1">
        <f>(Table2[[#This Row],[Close Price]]-Table2[[#This Row],[20D EMA]])/Table2[[#This Row],[20D EMA]]</f>
        <v>-5.4431355864599601E-2</v>
      </c>
      <c r="T400" s="1">
        <f>(Table2[[#This Row],[Close Price]]-Table2[[#This Row],[50D EMA]])/Table2[[#This Row],[50D EMA]]</f>
        <v>-7.7047733185837936E-2</v>
      </c>
      <c r="U400" s="1">
        <f>(Table2[[#This Row],[Close Price]]-Table2[[#This Row],[200D EMA]])/Table2[[#This Row],[200D EMA]]</f>
        <v>-6.4275003879500678E-2</v>
      </c>
      <c r="V400">
        <v>0.682425907261764</v>
      </c>
      <c r="W400">
        <v>354.5</v>
      </c>
      <c r="X400">
        <v>368.3</v>
      </c>
      <c r="Y400">
        <v>354.5</v>
      </c>
      <c r="Z400">
        <v>379</v>
      </c>
      <c r="AA400">
        <v>354.5</v>
      </c>
      <c r="AB400">
        <v>380.1</v>
      </c>
      <c r="AC400" s="1">
        <f>(Table2[[#This Row],[Close Price]]/Table2[[#This Row],[Day Low]])-1</f>
        <v>3.1029619181948132E-3</v>
      </c>
      <c r="AD400" s="1">
        <f>(Table2[[#This Row],[Day High]]/Table2[[#This Row],[Close Price]])-1</f>
        <v>3.5714285714285587E-2</v>
      </c>
      <c r="AE400" s="1">
        <f>(Table2[[#This Row],[Close Price]]/Table2[[#This Row],[Current Week Low]])-1</f>
        <v>3.1029619181948132E-3</v>
      </c>
      <c r="AF400" s="1">
        <f>(Table2[[#This Row],[Current Week High]]/Table2[[#This Row],[Close Price]])-1</f>
        <v>6.5804274465691703E-2</v>
      </c>
      <c r="AG400" s="1">
        <f>(Table2[[#This Row],[Close Price]]/Table2[[#This Row],[Current Month Low]])-1</f>
        <v>3.1029619181948132E-3</v>
      </c>
      <c r="AH400" s="1">
        <f>(Table2[[#This Row],[Current Month High]]/Table2[[#This Row],[Close Price]])-1</f>
        <v>6.889763779527569E-2</v>
      </c>
      <c r="AI400">
        <v>41.226096737907703</v>
      </c>
      <c r="AJ400">
        <v>59.856147448864903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-0.06</v>
      </c>
      <c r="AM400" t="s">
        <v>3179</v>
      </c>
      <c r="AN400">
        <v>-10.82</v>
      </c>
      <c r="AO400" t="s">
        <v>3179</v>
      </c>
      <c r="AP400">
        <v>0.109150310791384</v>
      </c>
      <c r="AQ400">
        <f>(Table2[[#This Row],[Sharpe Ratio]]-AVERAGE(Table2[Sharpe Ratio]))/_xlfn.STDEV.P(Table2[Sharpe Ratio])</f>
        <v>0.57193876447925351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260</v>
      </c>
      <c r="AT400">
        <f>_xlfn.RANK.AVG(Table2[[#This Row],[6M Return vs Nifty Z-Score]],Table2[6M Return vs Nifty Z-Score])</f>
        <v>709</v>
      </c>
      <c r="AU400">
        <f>_xlfn.RANK.AVG(Table2[[#This Row],[Sharpe Ratio Z-Score]],Table2[Sharpe Ratio Z-Score])</f>
        <v>203</v>
      </c>
      <c r="AV400">
        <f>(Table2[[#This Row],[Rank 1Y]]+Table2[[#This Row],[Rank 6M]]+Table2[[#This Row],[Rank Sharpe]])/3</f>
        <v>390.66666666666669</v>
      </c>
    </row>
    <row r="401" spans="1:48" x14ac:dyDescent="0.3">
      <c r="A401" t="s">
        <v>1628</v>
      </c>
      <c r="B401" t="s">
        <v>1629</v>
      </c>
      <c r="C401" t="s">
        <v>3145</v>
      </c>
      <c r="D401" t="s">
        <v>588</v>
      </c>
      <c r="E401">
        <v>5774.1143355000004</v>
      </c>
      <c r="F401">
        <v>329</v>
      </c>
      <c r="G401">
        <v>-17.167911375091599</v>
      </c>
      <c r="H401">
        <f>(Table2[[#This Row],[1Y Return vs Nifty]]-AVERAGE(Table2[1Y Return vs Nifty]))/_xlfn.STDEV.P(Table2[1Y Return vs Nifty])</f>
        <v>-0.67309706016275039</v>
      </c>
      <c r="I401">
        <v>-4.9756391113414704</v>
      </c>
      <c r="J401">
        <f>(Table2[[#This Row],[1M Return vs Nifty]]-AVERAGE(Table2[1M Return vs Nifty]))/_xlfn.STDEV.P(Table2[1M Return vs Nifty])</f>
        <v>-0.43683931382074953</v>
      </c>
      <c r="K401">
        <v>-1.3266749346756801</v>
      </c>
      <c r="L401">
        <f>(Table2[[#This Row],[6M Return vs Nifty]]-AVERAGE(Table2[6M Return vs Nifty]))/_xlfn.STDEV.P(Table2[6M Return vs Nifty])</f>
        <v>-0.24811661958766662</v>
      </c>
      <c r="M401">
        <v>0.86588960224618605</v>
      </c>
      <c r="N401">
        <f>(Table2[[#This Row],[1W Return vs Nifty]]-AVERAGE(Table2[1W Return vs Nifty]))/_xlfn.STDEV.P(Table2[1W Return vs Nifty])</f>
        <v>-0.54687015304315489</v>
      </c>
      <c r="O401">
        <v>339.15</v>
      </c>
      <c r="P401">
        <v>349.64447775938498</v>
      </c>
      <c r="Q401">
        <v>335.73123820418402</v>
      </c>
      <c r="R401">
        <v>42.779951837076801</v>
      </c>
      <c r="S401" s="1">
        <f>(Table2[[#This Row],[Close Price]]-Table2[[#This Row],[20D EMA]])/Table2[[#This Row],[20D EMA]]</f>
        <v>-2.9927760577915311E-2</v>
      </c>
      <c r="T401" s="1">
        <f>(Table2[[#This Row],[Close Price]]-Table2[[#This Row],[50D EMA]])/Table2[[#This Row],[50D EMA]]</f>
        <v>-5.9044197956965604E-2</v>
      </c>
      <c r="U401" s="1">
        <f>(Table2[[#This Row],[Close Price]]-Table2[[#This Row],[200D EMA]])/Table2[[#This Row],[200D EMA]]</f>
        <v>-2.004948434405213E-2</v>
      </c>
      <c r="V401">
        <v>0.445003799125958</v>
      </c>
      <c r="W401">
        <v>320.75</v>
      </c>
      <c r="X401">
        <v>332.85</v>
      </c>
      <c r="Y401">
        <v>319.5</v>
      </c>
      <c r="Z401">
        <v>333.9</v>
      </c>
      <c r="AA401">
        <v>319.5</v>
      </c>
      <c r="AB401">
        <v>335</v>
      </c>
      <c r="AC401" s="1">
        <f>(Table2[[#This Row],[Close Price]]/Table2[[#This Row],[Day Low]])-1</f>
        <v>2.5720966484801266E-2</v>
      </c>
      <c r="AD401" s="1">
        <f>(Table2[[#This Row],[Day High]]/Table2[[#This Row],[Close Price]])-1</f>
        <v>1.1702127659574568E-2</v>
      </c>
      <c r="AE401" s="1">
        <f>(Table2[[#This Row],[Close Price]]/Table2[[#This Row],[Current Week Low]])-1</f>
        <v>2.9733959311424085E-2</v>
      </c>
      <c r="AF401" s="1">
        <f>(Table2[[#This Row],[Current Week High]]/Table2[[#This Row],[Close Price]])-1</f>
        <v>1.4893617021276562E-2</v>
      </c>
      <c r="AG401" s="1">
        <f>(Table2[[#This Row],[Close Price]]/Table2[[#This Row],[Current Month Low]])-1</f>
        <v>2.9733959311424085E-2</v>
      </c>
      <c r="AH401" s="1">
        <f>(Table2[[#This Row],[Current Month High]]/Table2[[#This Row],[Close Price]])-1</f>
        <v>1.8237082066869359E-2</v>
      </c>
      <c r="AI401">
        <v>33.2218844984802</v>
      </c>
      <c r="AJ401">
        <v>32.101987552700201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-0.09</v>
      </c>
      <c r="AM401" t="s">
        <v>3179</v>
      </c>
      <c r="AN401">
        <v>-9.2899999999999991</v>
      </c>
      <c r="AO401" t="s">
        <v>3179</v>
      </c>
      <c r="AP401">
        <v>0.10641048796005199</v>
      </c>
      <c r="AQ401">
        <f>(Table2[[#This Row],[Sharpe Ratio]]-AVERAGE(Table2[Sharpe Ratio]))/_xlfn.STDEV.P(Table2[Sharpe Ratio])</f>
        <v>0.53914984658693188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559</v>
      </c>
      <c r="AT401">
        <f>_xlfn.RANK.AVG(Table2[[#This Row],[6M Return vs Nifty Z-Score]],Table2[6M Return vs Nifty Z-Score])</f>
        <v>404</v>
      </c>
      <c r="AU401">
        <f>_xlfn.RANK.AVG(Table2[[#This Row],[Sharpe Ratio Z-Score]],Table2[Sharpe Ratio Z-Score])</f>
        <v>212</v>
      </c>
      <c r="AV401">
        <f>(Table2[[#This Row],[Rank 1Y]]+Table2[[#This Row],[Rank 6M]]+Table2[[#This Row],[Rank Sharpe]])/3</f>
        <v>391.66666666666669</v>
      </c>
    </row>
    <row r="402" spans="1:48" x14ac:dyDescent="0.3">
      <c r="A402" t="s">
        <v>884</v>
      </c>
      <c r="B402" t="s">
        <v>885</v>
      </c>
      <c r="C402" t="s">
        <v>3140</v>
      </c>
      <c r="D402" t="s">
        <v>196</v>
      </c>
      <c r="E402">
        <v>17231.429758934999</v>
      </c>
      <c r="F402">
        <v>708.85</v>
      </c>
      <c r="G402">
        <v>1.8104527103622201</v>
      </c>
      <c r="H402">
        <f>(Table2[[#This Row],[1Y Return vs Nifty]]-AVERAGE(Table2[1Y Return vs Nifty]))/_xlfn.STDEV.P(Table2[1Y Return vs Nifty])</f>
        <v>-0.33160414892832579</v>
      </c>
      <c r="I402">
        <v>-4.2997142504043904</v>
      </c>
      <c r="J402">
        <f>(Table2[[#This Row],[1M Return vs Nifty]]-AVERAGE(Table2[1M Return vs Nifty]))/_xlfn.STDEV.P(Table2[1M Return vs Nifty])</f>
        <v>-0.36194534659363747</v>
      </c>
      <c r="K402">
        <v>2.9929143107614302</v>
      </c>
      <c r="L402">
        <f>(Table2[[#This Row],[6M Return vs Nifty]]-AVERAGE(Table2[6M Return vs Nifty]))/_xlfn.STDEV.P(Table2[6M Return vs Nifty])</f>
        <v>-0.10045182528017059</v>
      </c>
      <c r="M402">
        <v>7.6773579781871</v>
      </c>
      <c r="N402">
        <f>(Table2[[#This Row],[1W Return vs Nifty]]-AVERAGE(Table2[1W Return vs Nifty]))/_xlfn.STDEV.P(Table2[1W Return vs Nifty])</f>
        <v>1.0294128933036726</v>
      </c>
      <c r="O402">
        <v>718.02</v>
      </c>
      <c r="P402">
        <v>709.83852030204503</v>
      </c>
      <c r="Q402">
        <v>646.68788048126999</v>
      </c>
      <c r="R402">
        <v>46.456438283575899</v>
      </c>
      <c r="S402" s="1">
        <f>(Table2[[#This Row],[Close Price]]-Table2[[#This Row],[20D EMA]])/Table2[[#This Row],[20D EMA]]</f>
        <v>-1.2771231999108604E-2</v>
      </c>
      <c r="T402" s="1">
        <f>(Table2[[#This Row],[Close Price]]-Table2[[#This Row],[50D EMA]])/Table2[[#This Row],[50D EMA]]</f>
        <v>-1.392598842937371E-3</v>
      </c>
      <c r="U402" s="1">
        <f>(Table2[[#This Row],[Close Price]]-Table2[[#This Row],[200D EMA]])/Table2[[#This Row],[200D EMA]]</f>
        <v>9.6123835616756137E-2</v>
      </c>
      <c r="V402">
        <v>0.48585890837115803</v>
      </c>
      <c r="W402">
        <v>707</v>
      </c>
      <c r="X402">
        <v>727.3</v>
      </c>
      <c r="Y402">
        <v>707</v>
      </c>
      <c r="Z402">
        <v>754</v>
      </c>
      <c r="AA402">
        <v>707</v>
      </c>
      <c r="AB402">
        <v>763.8</v>
      </c>
      <c r="AC402" s="1">
        <f>(Table2[[#This Row],[Close Price]]/Table2[[#This Row],[Day Low]])-1</f>
        <v>2.6166902404527459E-3</v>
      </c>
      <c r="AD402" s="1">
        <f>(Table2[[#This Row],[Day High]]/Table2[[#This Row],[Close Price]])-1</f>
        <v>2.6028073640403271E-2</v>
      </c>
      <c r="AE402" s="1">
        <f>(Table2[[#This Row],[Close Price]]/Table2[[#This Row],[Current Week Low]])-1</f>
        <v>2.6166902404527459E-3</v>
      </c>
      <c r="AF402" s="1">
        <f>(Table2[[#This Row],[Current Week High]]/Table2[[#This Row],[Close Price]])-1</f>
        <v>6.3694716794808537E-2</v>
      </c>
      <c r="AG402" s="1">
        <f>(Table2[[#This Row],[Close Price]]/Table2[[#This Row],[Current Month Low]])-1</f>
        <v>2.6166902404527459E-3</v>
      </c>
      <c r="AH402" s="1">
        <f>(Table2[[#This Row],[Current Month High]]/Table2[[#This Row],[Close Price]])-1</f>
        <v>7.7519926641743675E-2</v>
      </c>
      <c r="AI402">
        <v>17.6483035903223</v>
      </c>
      <c r="AJ402">
        <v>41.331871199282197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0.16</v>
      </c>
      <c r="AM402" t="s">
        <v>3180</v>
      </c>
      <c r="AN402">
        <v>-0.71</v>
      </c>
      <c r="AO402" t="s">
        <v>3179</v>
      </c>
      <c r="AP402">
        <v>4.0015441537705997E-2</v>
      </c>
      <c r="AQ402">
        <f>(Table2[[#This Row],[Sharpe Ratio]]-AVERAGE(Table2[Sharpe Ratio]))/_xlfn.STDEV.P(Table2[Sharpe Ratio])</f>
        <v>-0.25543500784352535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-2.0023435341986584E-2</v>
      </c>
      <c r="AS402">
        <f>_xlfn.RANK.AVG(Table2[[#This Row],[1Y Return vs Nifty Z-Score]],Table2[1Y Return vs Nifty Z-Score])</f>
        <v>423</v>
      </c>
      <c r="AT402">
        <f>_xlfn.RANK.AVG(Table2[[#This Row],[6M Return vs Nifty Z-Score]],Table2[6M Return vs Nifty Z-Score])</f>
        <v>347</v>
      </c>
      <c r="AU402">
        <f>_xlfn.RANK.AVG(Table2[[#This Row],[Sharpe Ratio Z-Score]],Table2[Sharpe Ratio Z-Score])</f>
        <v>409</v>
      </c>
      <c r="AV402">
        <f>(Table2[[#This Row],[Rank 1Y]]+Table2[[#This Row],[Rank 6M]]+Table2[[#This Row],[Rank Sharpe]])/3</f>
        <v>393</v>
      </c>
    </row>
    <row r="403" spans="1:48" x14ac:dyDescent="0.3">
      <c r="A403" t="s">
        <v>663</v>
      </c>
      <c r="B403" t="s">
        <v>664</v>
      </c>
      <c r="C403" t="s">
        <v>3140</v>
      </c>
      <c r="D403" t="s">
        <v>196</v>
      </c>
      <c r="E403">
        <v>28371.532517399999</v>
      </c>
      <c r="F403">
        <v>1350.2</v>
      </c>
      <c r="G403">
        <v>-20.4629643280593</v>
      </c>
      <c r="H403">
        <f>(Table2[[#This Row],[1Y Return vs Nifty]]-AVERAGE(Table2[1Y Return vs Nifty]))/_xlfn.STDEV.P(Table2[1Y Return vs Nifty])</f>
        <v>-0.73238758807727067</v>
      </c>
      <c r="I403">
        <v>-1.34579213602887</v>
      </c>
      <c r="J403">
        <f>(Table2[[#This Row],[1M Return vs Nifty]]-AVERAGE(Table2[1M Return vs Nifty]))/_xlfn.STDEV.P(Table2[1M Return vs Nifty])</f>
        <v>-3.4644253216520753E-2</v>
      </c>
      <c r="K403">
        <v>9.6528803844475295</v>
      </c>
      <c r="L403">
        <f>(Table2[[#This Row],[6M Return vs Nifty]]-AVERAGE(Table2[6M Return vs Nifty]))/_xlfn.STDEV.P(Table2[6M Return vs Nifty])</f>
        <v>0.12721855365796444</v>
      </c>
      <c r="M403">
        <v>4.9303216683640603</v>
      </c>
      <c r="N403">
        <f>(Table2[[#This Row],[1W Return vs Nifty]]-AVERAGE(Table2[1W Return vs Nifty]))/_xlfn.STDEV.P(Table2[1W Return vs Nifty])</f>
        <v>0.39370462544064194</v>
      </c>
      <c r="O403">
        <v>1371.69</v>
      </c>
      <c r="P403">
        <v>1377.8101715733001</v>
      </c>
      <c r="Q403">
        <v>1297.49734243646</v>
      </c>
      <c r="R403">
        <v>43.8925880258818</v>
      </c>
      <c r="S403" s="1">
        <f>(Table2[[#This Row],[Close Price]]-Table2[[#This Row],[20D EMA]])/Table2[[#This Row],[20D EMA]]</f>
        <v>-1.5666805181928867E-2</v>
      </c>
      <c r="T403" s="1">
        <f>(Table2[[#This Row],[Close Price]]-Table2[[#This Row],[50D EMA]])/Table2[[#This Row],[50D EMA]]</f>
        <v>-2.0039169504585959E-2</v>
      </c>
      <c r="U403" s="1">
        <f>(Table2[[#This Row],[Close Price]]-Table2[[#This Row],[200D EMA]])/Table2[[#This Row],[200D EMA]]</f>
        <v>4.0618701742058422E-2</v>
      </c>
      <c r="V403">
        <v>0.75710668323029395</v>
      </c>
      <c r="W403">
        <v>1345.05</v>
      </c>
      <c r="X403">
        <v>1399.9</v>
      </c>
      <c r="Y403">
        <v>1330</v>
      </c>
      <c r="Z403">
        <v>1399.9</v>
      </c>
      <c r="AA403">
        <v>1321.75</v>
      </c>
      <c r="AB403">
        <v>1399.9</v>
      </c>
      <c r="AC403" s="1">
        <f>(Table2[[#This Row],[Close Price]]/Table2[[#This Row],[Day Low]])-1</f>
        <v>3.828853945950117E-3</v>
      </c>
      <c r="AD403" s="1">
        <f>(Table2[[#This Row],[Day High]]/Table2[[#This Row],[Close Price]])-1</f>
        <v>3.6809361576062738E-2</v>
      </c>
      <c r="AE403" s="1">
        <f>(Table2[[#This Row],[Close Price]]/Table2[[#This Row],[Current Week Low]])-1</f>
        <v>1.5187969924812084E-2</v>
      </c>
      <c r="AF403" s="1">
        <f>(Table2[[#This Row],[Current Week High]]/Table2[[#This Row],[Close Price]])-1</f>
        <v>3.6809361576062738E-2</v>
      </c>
      <c r="AG403" s="1">
        <f>(Table2[[#This Row],[Close Price]]/Table2[[#This Row],[Current Month Low]])-1</f>
        <v>2.1524494041989861E-2</v>
      </c>
      <c r="AH403" s="1">
        <f>(Table2[[#This Row],[Current Month High]]/Table2[[#This Row],[Close Price]])-1</f>
        <v>3.6809361576062738E-2</v>
      </c>
      <c r="AI403">
        <v>11.5353280995408</v>
      </c>
      <c r="AJ403">
        <v>34.609441204326799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0.06</v>
      </c>
      <c r="AM403" t="s">
        <v>3180</v>
      </c>
      <c r="AN403">
        <v>-3.24</v>
      </c>
      <c r="AO403" t="s">
        <v>3179</v>
      </c>
      <c r="AP403">
        <v>6.3884444013957001E-2</v>
      </c>
      <c r="AQ403">
        <f>(Table2[[#This Row],[Sharpe Ratio]]-AVERAGE(Table2[Sharpe Ratio]))/_xlfn.STDEV.P(Table2[Sharpe Ratio])</f>
        <v>3.0218047315856592E-2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574</v>
      </c>
      <c r="AT403">
        <f>_xlfn.RANK.AVG(Table2[[#This Row],[6M Return vs Nifty Z-Score]],Table2[6M Return vs Nifty Z-Score])</f>
        <v>267</v>
      </c>
      <c r="AU403">
        <f>_xlfn.RANK.AVG(Table2[[#This Row],[Sharpe Ratio Z-Score]],Table2[Sharpe Ratio Z-Score])</f>
        <v>339</v>
      </c>
      <c r="AV403">
        <f>(Table2[[#This Row],[Rank 1Y]]+Table2[[#This Row],[Rank 6M]]+Table2[[#This Row],[Rank Sharpe]])/3</f>
        <v>393.33333333333331</v>
      </c>
    </row>
    <row r="404" spans="1:48" x14ac:dyDescent="0.3">
      <c r="A404" t="s">
        <v>351</v>
      </c>
      <c r="B404" t="s">
        <v>352</v>
      </c>
      <c r="C404" t="s">
        <v>3141</v>
      </c>
      <c r="D404" t="s">
        <v>353</v>
      </c>
      <c r="E404">
        <v>68790.111117049993</v>
      </c>
      <c r="F404">
        <v>226.5</v>
      </c>
      <c r="G404">
        <v>15.343239940997901</v>
      </c>
      <c r="H404">
        <f>(Table2[[#This Row],[1Y Return vs Nifty]]-AVERAGE(Table2[1Y Return vs Nifty]))/_xlfn.STDEV.P(Table2[1Y Return vs Nifty])</f>
        <v>-8.8097865262500671E-2</v>
      </c>
      <c r="I404">
        <v>-1.9434524353109199</v>
      </c>
      <c r="J404">
        <f>(Table2[[#This Row],[1M Return vs Nifty]]-AVERAGE(Table2[1M Return vs Nifty]))/_xlfn.STDEV.P(Table2[1M Return vs Nifty])</f>
        <v>-0.10086633418173403</v>
      </c>
      <c r="K404">
        <v>-23.654573354910902</v>
      </c>
      <c r="L404">
        <f>(Table2[[#This Row],[6M Return vs Nifty]]-AVERAGE(Table2[6M Return vs Nifty]))/_xlfn.STDEV.P(Table2[6M Return vs Nifty])</f>
        <v>-1.0113939453253973</v>
      </c>
      <c r="M404">
        <v>0.93045202875051902</v>
      </c>
      <c r="N404">
        <f>(Table2[[#This Row],[1W Return vs Nifty]]-AVERAGE(Table2[1W Return vs Nifty]))/_xlfn.STDEV.P(Table2[1W Return vs Nifty])</f>
        <v>-0.53192937189099476</v>
      </c>
      <c r="O404">
        <v>225.63</v>
      </c>
      <c r="P404">
        <v>226.04425209248001</v>
      </c>
      <c r="Q404">
        <v>221.96901478028499</v>
      </c>
      <c r="R404">
        <v>65.890519182743503</v>
      </c>
      <c r="S404" s="1">
        <f>(Table2[[#This Row],[Close Price]]-Table2[[#This Row],[20D EMA]])/Table2[[#This Row],[20D EMA]]</f>
        <v>3.8558702300226237E-3</v>
      </c>
      <c r="T404" s="1">
        <f>(Table2[[#This Row],[Close Price]]-Table2[[#This Row],[50D EMA]])/Table2[[#This Row],[50D EMA]]</f>
        <v>2.0161888802796677E-3</v>
      </c>
      <c r="U404" s="1">
        <f>(Table2[[#This Row],[Close Price]]-Table2[[#This Row],[200D EMA]])/Table2[[#This Row],[200D EMA]]</f>
        <v>2.0412692394026172E-2</v>
      </c>
      <c r="V404">
        <v>0.88658430944432698</v>
      </c>
      <c r="W404">
        <v>226.3</v>
      </c>
      <c r="X404">
        <v>236.5</v>
      </c>
      <c r="Y404">
        <v>222.15</v>
      </c>
      <c r="Z404">
        <v>236.5</v>
      </c>
      <c r="AA404">
        <v>221.7</v>
      </c>
      <c r="AB404">
        <v>236.5</v>
      </c>
      <c r="AC404" s="1">
        <f>(Table2[[#This Row],[Close Price]]/Table2[[#This Row],[Day Low]])-1</f>
        <v>8.8378258948296207E-4</v>
      </c>
      <c r="AD404" s="1">
        <f>(Table2[[#This Row],[Day High]]/Table2[[#This Row],[Close Price]])-1</f>
        <v>4.4150110375275942E-2</v>
      </c>
      <c r="AE404" s="1">
        <f>(Table2[[#This Row],[Close Price]]/Table2[[#This Row],[Current Week Low]])-1</f>
        <v>1.9581363943281582E-2</v>
      </c>
      <c r="AF404" s="1">
        <f>(Table2[[#This Row],[Current Week High]]/Table2[[#This Row],[Close Price]])-1</f>
        <v>4.4150110375275942E-2</v>
      </c>
      <c r="AG404" s="1">
        <f>(Table2[[#This Row],[Close Price]]/Table2[[#This Row],[Current Month Low]])-1</f>
        <v>2.1650879566982528E-2</v>
      </c>
      <c r="AH404" s="1">
        <f>(Table2[[#This Row],[Current Month High]]/Table2[[#This Row],[Close Price]])-1</f>
        <v>4.4150110375275942E-2</v>
      </c>
      <c r="AI404">
        <v>26.423841059602601</v>
      </c>
      <c r="AJ404">
        <v>42.050799623706503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0.03</v>
      </c>
      <c r="AM404" t="s">
        <v>3180</v>
      </c>
      <c r="AN404">
        <v>1.42</v>
      </c>
      <c r="AO404" t="s">
        <v>3180</v>
      </c>
      <c r="AP404">
        <v>0.107034898200465</v>
      </c>
      <c r="AQ404">
        <f>(Table2[[#This Row],[Sharpe Ratio]]-AVERAGE(Table2[Sharpe Ratio]))/_xlfn.STDEV.P(Table2[Sharpe Ratio])</f>
        <v>0.54662249623051229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319</v>
      </c>
      <c r="AT404">
        <f>_xlfn.RANK.AVG(Table2[[#This Row],[6M Return vs Nifty Z-Score]],Table2[6M Return vs Nifty Z-Score])</f>
        <v>656</v>
      </c>
      <c r="AU404">
        <f>_xlfn.RANK.AVG(Table2[[#This Row],[Sharpe Ratio Z-Score]],Table2[Sharpe Ratio Z-Score])</f>
        <v>207</v>
      </c>
      <c r="AV404">
        <f>(Table2[[#This Row],[Rank 1Y]]+Table2[[#This Row],[Rank 6M]]+Table2[[#This Row],[Rank Sharpe]])/3</f>
        <v>394</v>
      </c>
    </row>
    <row r="405" spans="1:48" x14ac:dyDescent="0.3">
      <c r="A405" t="s">
        <v>963</v>
      </c>
      <c r="B405" t="s">
        <v>964</v>
      </c>
      <c r="C405" t="s">
        <v>3148</v>
      </c>
      <c r="D405" t="s">
        <v>475</v>
      </c>
      <c r="E405">
        <v>15256.5573574799</v>
      </c>
      <c r="F405">
        <v>4976.05</v>
      </c>
      <c r="G405">
        <v>-9.3082363997153799</v>
      </c>
      <c r="H405">
        <f>(Table2[[#This Row],[1Y Return vs Nifty]]-AVERAGE(Table2[1Y Return vs Nifty]))/_xlfn.STDEV.P(Table2[1Y Return vs Nifty])</f>
        <v>-0.53167163083637459</v>
      </c>
      <c r="I405">
        <v>2.56358786222048</v>
      </c>
      <c r="J405">
        <f>(Table2[[#This Row],[1M Return vs Nifty]]-AVERAGE(Table2[1M Return vs Nifty]))/_xlfn.STDEV.P(Table2[1M Return vs Nifty])</f>
        <v>0.39852368361790969</v>
      </c>
      <c r="K405">
        <v>8.7652722345743701</v>
      </c>
      <c r="L405">
        <f>(Table2[[#This Row],[6M Return vs Nifty]]-AVERAGE(Table2[6M Return vs Nifty]))/_xlfn.STDEV.P(Table2[6M Return vs Nifty])</f>
        <v>9.687574386068383E-2</v>
      </c>
      <c r="M405">
        <v>10.1780455626535</v>
      </c>
      <c r="N405">
        <f>(Table2[[#This Row],[1W Return vs Nifty]]-AVERAGE(Table2[1W Return vs Nifty]))/_xlfn.STDEV.P(Table2[1W Return vs Nifty])</f>
        <v>1.6081121143890058</v>
      </c>
      <c r="O405">
        <v>4949.6899999999996</v>
      </c>
      <c r="P405">
        <v>5070.2042628735499</v>
      </c>
      <c r="Q405">
        <v>4920.0294365034597</v>
      </c>
      <c r="R405">
        <v>54.312046388262097</v>
      </c>
      <c r="S405" s="1">
        <f>(Table2[[#This Row],[Close Price]]-Table2[[#This Row],[20D EMA]])/Table2[[#This Row],[20D EMA]]</f>
        <v>5.3255860468030495E-3</v>
      </c>
      <c r="T405" s="1">
        <f>(Table2[[#This Row],[Close Price]]-Table2[[#This Row],[50D EMA]])/Table2[[#This Row],[50D EMA]]</f>
        <v>-1.8570112364701363E-2</v>
      </c>
      <c r="U405" s="1">
        <f>(Table2[[#This Row],[Close Price]]-Table2[[#This Row],[200D EMA]])/Table2[[#This Row],[200D EMA]]</f>
        <v>1.1386225269487998E-2</v>
      </c>
      <c r="V405">
        <v>1.3936422953148</v>
      </c>
      <c r="W405">
        <v>4902.75</v>
      </c>
      <c r="X405">
        <v>5131</v>
      </c>
      <c r="Y405">
        <v>4839.1000000000004</v>
      </c>
      <c r="Z405">
        <v>5216.8999999999996</v>
      </c>
      <c r="AA405">
        <v>4757.3</v>
      </c>
      <c r="AB405">
        <v>5216.8999999999996</v>
      </c>
      <c r="AC405" s="1">
        <f>(Table2[[#This Row],[Close Price]]/Table2[[#This Row],[Day Low]])-1</f>
        <v>1.4950792922339584E-2</v>
      </c>
      <c r="AD405" s="1">
        <f>(Table2[[#This Row],[Day High]]/Table2[[#This Row],[Close Price]])-1</f>
        <v>3.1139156559921943E-2</v>
      </c>
      <c r="AE405" s="1">
        <f>(Table2[[#This Row],[Close Price]]/Table2[[#This Row],[Current Week Low]])-1</f>
        <v>2.8300717075489201E-2</v>
      </c>
      <c r="AF405" s="1">
        <f>(Table2[[#This Row],[Current Week High]]/Table2[[#This Row],[Close Price]])-1</f>
        <v>4.8401844836768015E-2</v>
      </c>
      <c r="AG405" s="1">
        <f>(Table2[[#This Row],[Close Price]]/Table2[[#This Row],[Current Month Low]])-1</f>
        <v>4.5981964559729249E-2</v>
      </c>
      <c r="AH405" s="1">
        <f>(Table2[[#This Row],[Current Month High]]/Table2[[#This Row],[Close Price]])-1</f>
        <v>4.8401844836768015E-2</v>
      </c>
      <c r="AI405">
        <v>19.7506053998653</v>
      </c>
      <c r="AJ405">
        <v>23.7515543397164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</v>
      </c>
      <c r="AM405" t="s">
        <v>3181</v>
      </c>
      <c r="AN405">
        <v>-1.56</v>
      </c>
      <c r="AO405" t="s">
        <v>3179</v>
      </c>
      <c r="AP405">
        <v>3.8940077615487997E-2</v>
      </c>
      <c r="AQ405">
        <f>(Table2[[#This Row],[Sharpe Ratio]]-AVERAGE(Table2[Sharpe Ratio]))/_xlfn.STDEV.P(Table2[Sharpe Ratio])</f>
        <v>-0.26830446018429177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495</v>
      </c>
      <c r="AT405">
        <f>_xlfn.RANK.AVG(Table2[[#This Row],[6M Return vs Nifty Z-Score]],Table2[6M Return vs Nifty Z-Score])</f>
        <v>278</v>
      </c>
      <c r="AU405">
        <f>_xlfn.RANK.AVG(Table2[[#This Row],[Sharpe Ratio Z-Score]],Table2[Sharpe Ratio Z-Score])</f>
        <v>413</v>
      </c>
      <c r="AV405">
        <f>(Table2[[#This Row],[Rank 1Y]]+Table2[[#This Row],[Rank 6M]]+Table2[[#This Row],[Rank Sharpe]])/3</f>
        <v>395.33333333333331</v>
      </c>
    </row>
    <row r="406" spans="1:48" x14ac:dyDescent="0.3">
      <c r="A406" t="s">
        <v>650</v>
      </c>
      <c r="B406" t="s">
        <v>651</v>
      </c>
      <c r="C406" t="s">
        <v>3132</v>
      </c>
      <c r="D406" t="s">
        <v>18</v>
      </c>
      <c r="E406">
        <v>28714.578362368</v>
      </c>
      <c r="F406">
        <v>163.84</v>
      </c>
      <c r="G406">
        <v>24.263884143628601</v>
      </c>
      <c r="H406">
        <f>(Table2[[#This Row],[1Y Return vs Nifty]]-AVERAGE(Table2[1Y Return vs Nifty]))/_xlfn.STDEV.P(Table2[1Y Return vs Nifty])</f>
        <v>7.241843346199002E-2</v>
      </c>
      <c r="I406">
        <v>-15.1163519486245</v>
      </c>
      <c r="J406">
        <f>(Table2[[#This Row],[1M Return vs Nifty]]-AVERAGE(Table2[1M Return vs Nifty]))/_xlfn.STDEV.P(Table2[1M Return vs Nifty])</f>
        <v>-1.5604526897840396</v>
      </c>
      <c r="K406">
        <v>-36.200063612190299</v>
      </c>
      <c r="L406">
        <f>(Table2[[#This Row],[6M Return vs Nifty]]-AVERAGE(Table2[6M Return vs Nifty]))/_xlfn.STDEV.P(Table2[6M Return vs Nifty])</f>
        <v>-1.4402604724575148</v>
      </c>
      <c r="M406">
        <v>2.6754185940158801</v>
      </c>
      <c r="N406">
        <f>(Table2[[#This Row],[1W Return vs Nifty]]-AVERAGE(Table2[1W Return vs Nifty]))/_xlfn.STDEV.P(Table2[1W Return vs Nifty])</f>
        <v>-0.12811611732385597</v>
      </c>
      <c r="O406">
        <v>158.83000000000001</v>
      </c>
      <c r="P406">
        <v>174.08185922333701</v>
      </c>
      <c r="Q406">
        <v>184.55540883667601</v>
      </c>
      <c r="R406">
        <v>62.407531109894897</v>
      </c>
      <c r="S406" s="1">
        <f>(Table2[[#This Row],[Close Price]]-Table2[[#This Row],[20D EMA]])/Table2[[#This Row],[20D EMA]]</f>
        <v>3.1543159352767053E-2</v>
      </c>
      <c r="T406" s="1">
        <f>(Table2[[#This Row],[Close Price]]-Table2[[#This Row],[50D EMA]])/Table2[[#This Row],[50D EMA]]</f>
        <v>-5.8833581333694776E-2</v>
      </c>
      <c r="U406" s="1">
        <f>(Table2[[#This Row],[Close Price]]-Table2[[#This Row],[200D EMA]])/Table2[[#This Row],[200D EMA]]</f>
        <v>-0.11224492940766799</v>
      </c>
      <c r="V406">
        <v>1.8521171103630401</v>
      </c>
      <c r="W406">
        <v>145.1</v>
      </c>
      <c r="X406">
        <v>167.9</v>
      </c>
      <c r="Y406">
        <v>145.1</v>
      </c>
      <c r="Z406">
        <v>167.9</v>
      </c>
      <c r="AA406">
        <v>145.1</v>
      </c>
      <c r="AB406">
        <v>167.9</v>
      </c>
      <c r="AC406" s="1">
        <f>(Table2[[#This Row],[Close Price]]/Table2[[#This Row],[Day Low]])-1</f>
        <v>0.12915230875258454</v>
      </c>
      <c r="AD406" s="1">
        <f>(Table2[[#This Row],[Day High]]/Table2[[#This Row],[Close Price]])-1</f>
        <v>2.47802734375E-2</v>
      </c>
      <c r="AE406" s="1">
        <f>(Table2[[#This Row],[Close Price]]/Table2[[#This Row],[Current Week Low]])-1</f>
        <v>0.12915230875258454</v>
      </c>
      <c r="AF406" s="1">
        <f>(Table2[[#This Row],[Current Week High]]/Table2[[#This Row],[Close Price]])-1</f>
        <v>2.47802734375E-2</v>
      </c>
      <c r="AG406" s="1">
        <f>(Table2[[#This Row],[Close Price]]/Table2[[#This Row],[Current Month Low]])-1</f>
        <v>0.12915230875258454</v>
      </c>
      <c r="AH406" s="1">
        <f>(Table2[[#This Row],[Current Month High]]/Table2[[#This Row],[Close Price]])-1</f>
        <v>2.47802734375E-2</v>
      </c>
      <c r="AI406">
        <v>76.544189453125</v>
      </c>
      <c r="AJ406">
        <v>52.622263623660899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-0.14000000000000001</v>
      </c>
      <c r="AM406" t="s">
        <v>3179</v>
      </c>
      <c r="AN406">
        <v>-1.02</v>
      </c>
      <c r="AO406" t="s">
        <v>3179</v>
      </c>
      <c r="AP406">
        <v>0.111594025384609</v>
      </c>
      <c r="AQ406">
        <f>(Table2[[#This Row],[Sharpe Ratio]]-AVERAGE(Table2[Sharpe Ratio]))/_xlfn.STDEV.P(Table2[Sharpe Ratio])</f>
        <v>0.60118399750425455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277</v>
      </c>
      <c r="AT406">
        <f>_xlfn.RANK.AVG(Table2[[#This Row],[6M Return vs Nifty Z-Score]],Table2[6M Return vs Nifty Z-Score])</f>
        <v>717</v>
      </c>
      <c r="AU406">
        <f>_xlfn.RANK.AVG(Table2[[#This Row],[Sharpe Ratio Z-Score]],Table2[Sharpe Ratio Z-Score])</f>
        <v>194</v>
      </c>
      <c r="AV406">
        <f>(Table2[[#This Row],[Rank 1Y]]+Table2[[#This Row],[Rank 6M]]+Table2[[#This Row],[Rank Sharpe]])/3</f>
        <v>396</v>
      </c>
    </row>
    <row r="407" spans="1:48" x14ac:dyDescent="0.3">
      <c r="A407" t="s">
        <v>1758</v>
      </c>
      <c r="B407" t="s">
        <v>1759</v>
      </c>
      <c r="C407" t="s">
        <v>3138</v>
      </c>
      <c r="D407" t="s">
        <v>51</v>
      </c>
      <c r="E407">
        <v>4620.0791024999999</v>
      </c>
      <c r="F407">
        <v>374.7</v>
      </c>
      <c r="G407">
        <v>7.9589710035750603</v>
      </c>
      <c r="H407">
        <f>(Table2[[#This Row],[1Y Return vs Nifty]]-AVERAGE(Table2[1Y Return vs Nifty]))/_xlfn.STDEV.P(Table2[1Y Return vs Nifty])</f>
        <v>-0.22096893283313621</v>
      </c>
      <c r="I407">
        <v>6.3365976027415298</v>
      </c>
      <c r="J407">
        <f>(Table2[[#This Row],[1M Return vs Nifty]]-AVERAGE(Table2[1M Return vs Nifty]))/_xlfn.STDEV.P(Table2[1M Return vs Nifty])</f>
        <v>0.81658149475153852</v>
      </c>
      <c r="K407">
        <v>19.372823574191202</v>
      </c>
      <c r="L407">
        <f>(Table2[[#This Row],[6M Return vs Nifty]]-AVERAGE(Table2[6M Return vs Nifty]))/_xlfn.STDEV.P(Table2[6M Return vs Nifty])</f>
        <v>0.45949399241876382</v>
      </c>
      <c r="M407">
        <v>4.3277924658648299</v>
      </c>
      <c r="N407">
        <f>(Table2[[#This Row],[1W Return vs Nifty]]-AVERAGE(Table2[1W Return vs Nifty]))/_xlfn.STDEV.P(Table2[1W Return vs Nifty])</f>
        <v>0.25426970268843657</v>
      </c>
      <c r="O407">
        <v>365.06</v>
      </c>
      <c r="P407">
        <v>359.226071308173</v>
      </c>
      <c r="Q407">
        <v>330.83861334585902</v>
      </c>
      <c r="R407">
        <v>57.634567692375001</v>
      </c>
      <c r="S407" s="1">
        <f>(Table2[[#This Row],[Close Price]]-Table2[[#This Row],[20D EMA]])/Table2[[#This Row],[20D EMA]]</f>
        <v>2.6406618090176921E-2</v>
      </c>
      <c r="T407" s="1">
        <f>(Table2[[#This Row],[Close Price]]-Table2[[#This Row],[50D EMA]])/Table2[[#This Row],[50D EMA]]</f>
        <v>4.3075739562767439E-2</v>
      </c>
      <c r="U407" s="1">
        <f>(Table2[[#This Row],[Close Price]]-Table2[[#This Row],[200D EMA]])/Table2[[#This Row],[200D EMA]]</f>
        <v>0.13257638281867731</v>
      </c>
      <c r="V407">
        <v>0.489425084973661</v>
      </c>
      <c r="W407">
        <v>365.65</v>
      </c>
      <c r="X407">
        <v>380</v>
      </c>
      <c r="Y407">
        <v>365.65</v>
      </c>
      <c r="Z407">
        <v>384</v>
      </c>
      <c r="AA407">
        <v>365.65</v>
      </c>
      <c r="AB407">
        <v>386.45</v>
      </c>
      <c r="AC407" s="1">
        <f>(Table2[[#This Row],[Close Price]]/Table2[[#This Row],[Day Low]])-1</f>
        <v>2.475044441405716E-2</v>
      </c>
      <c r="AD407" s="1">
        <f>(Table2[[#This Row],[Day High]]/Table2[[#This Row],[Close Price]])-1</f>
        <v>1.4144649052575398E-2</v>
      </c>
      <c r="AE407" s="1">
        <f>(Table2[[#This Row],[Close Price]]/Table2[[#This Row],[Current Week Low]])-1</f>
        <v>2.475044441405716E-2</v>
      </c>
      <c r="AF407" s="1">
        <f>(Table2[[#This Row],[Current Week High]]/Table2[[#This Row],[Close Price]])-1</f>
        <v>2.4819855884707698E-2</v>
      </c>
      <c r="AG407" s="1">
        <f>(Table2[[#This Row],[Close Price]]/Table2[[#This Row],[Current Month Low]])-1</f>
        <v>2.475044441405716E-2</v>
      </c>
      <c r="AH407" s="1">
        <f>(Table2[[#This Row],[Current Month High]]/Table2[[#This Row],[Close Price]])-1</f>
        <v>3.1358420069388826E-2</v>
      </c>
      <c r="AI407">
        <v>9.6610621830797996</v>
      </c>
      <c r="AJ407">
        <v>43.949289281598098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0.14000000000000001</v>
      </c>
      <c r="AM407" t="s">
        <v>3180</v>
      </c>
      <c r="AN407">
        <v>-1.1200000000000001</v>
      </c>
      <c r="AO407" t="s">
        <v>3179</v>
      </c>
      <c r="AP407">
        <v>-3.4120756533764E-2</v>
      </c>
      <c r="AQ407">
        <f>(Table2[[#This Row],[Sharpe Ratio]]-AVERAGE(Table2[Sharpe Ratio]))/_xlfn.STDEV.P(Table2[Sharpe Ratio])</f>
        <v>-1.1426623437193015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0.16671391330630125</v>
      </c>
      <c r="AS407">
        <f>_xlfn.RANK.AVG(Table2[[#This Row],[1Y Return vs Nifty Z-Score]],Table2[1Y Return vs Nifty Z-Score])</f>
        <v>373</v>
      </c>
      <c r="AT407">
        <f>_xlfn.RANK.AVG(Table2[[#This Row],[6M Return vs Nifty Z-Score]],Table2[6M Return vs Nifty Z-Score])</f>
        <v>179</v>
      </c>
      <c r="AU407">
        <f>_xlfn.RANK.AVG(Table2[[#This Row],[Sharpe Ratio Z-Score]],Table2[Sharpe Ratio Z-Score])</f>
        <v>636</v>
      </c>
      <c r="AV407">
        <f>(Table2[[#This Row],[Rank 1Y]]+Table2[[#This Row],[Rank 6M]]+Table2[[#This Row],[Rank Sharpe]])/3</f>
        <v>396</v>
      </c>
    </row>
    <row r="408" spans="1:48" x14ac:dyDescent="0.3">
      <c r="A408" t="s">
        <v>281</v>
      </c>
      <c r="B408" t="s">
        <v>282</v>
      </c>
      <c r="C408" t="s">
        <v>3134</v>
      </c>
      <c r="D408" t="s">
        <v>32</v>
      </c>
      <c r="E408">
        <v>94035.441612419905</v>
      </c>
      <c r="F408">
        <v>103.67</v>
      </c>
      <c r="G408">
        <v>8.76107519566904</v>
      </c>
      <c r="H408">
        <f>(Table2[[#This Row],[1Y Return vs Nifty]]-AVERAGE(Table2[1Y Return vs Nifty]))/_xlfn.STDEV.P(Table2[1Y Return vs Nifty])</f>
        <v>-0.20653602942596358</v>
      </c>
      <c r="I408">
        <v>-2.9828071706868799</v>
      </c>
      <c r="J408">
        <f>(Table2[[#This Row],[1M Return vs Nifty]]-AVERAGE(Table2[1M Return vs Nifty]))/_xlfn.STDEV.P(Table2[1M Return vs Nifty])</f>
        <v>-0.21602913405371113</v>
      </c>
      <c r="K408">
        <v>-20.141584782807101</v>
      </c>
      <c r="L408">
        <f>(Table2[[#This Row],[6M Return vs Nifty]]-AVERAGE(Table2[6M Return vs Nifty]))/_xlfn.STDEV.P(Table2[6M Return vs Nifty])</f>
        <v>-0.89130272705684199</v>
      </c>
      <c r="M408">
        <v>2.1374906129060598</v>
      </c>
      <c r="N408">
        <f>(Table2[[#This Row],[1W Return vs Nifty]]-AVERAGE(Table2[1W Return vs Nifty]))/_xlfn.STDEV.P(Table2[1W Return vs Nifty])</f>
        <v>-0.25260128116517772</v>
      </c>
      <c r="O408">
        <v>102.74</v>
      </c>
      <c r="P408">
        <v>105.221492444007</v>
      </c>
      <c r="Q408">
        <v>105.13967305976701</v>
      </c>
      <c r="R408">
        <v>55.240411362616101</v>
      </c>
      <c r="S408" s="1">
        <f>(Table2[[#This Row],[Close Price]]-Table2[[#This Row],[20D EMA]])/Table2[[#This Row],[20D EMA]]</f>
        <v>9.0519758613977694E-3</v>
      </c>
      <c r="T408" s="1">
        <f>(Table2[[#This Row],[Close Price]]-Table2[[#This Row],[50D EMA]])/Table2[[#This Row],[50D EMA]]</f>
        <v>-1.4745014616026415E-2</v>
      </c>
      <c r="U408" s="1">
        <f>(Table2[[#This Row],[Close Price]]-Table2[[#This Row],[200D EMA]])/Table2[[#This Row],[200D EMA]]</f>
        <v>-1.3978292085153844E-2</v>
      </c>
      <c r="V408">
        <v>1.1747459283336299</v>
      </c>
      <c r="W408">
        <v>101.3</v>
      </c>
      <c r="X408">
        <v>103.92</v>
      </c>
      <c r="Y408">
        <v>99.5</v>
      </c>
      <c r="Z408">
        <v>104.5</v>
      </c>
      <c r="AA408">
        <v>99.5</v>
      </c>
      <c r="AB408">
        <v>104.5</v>
      </c>
      <c r="AC408" s="1">
        <f>(Table2[[#This Row],[Close Price]]/Table2[[#This Row],[Day Low]])-1</f>
        <v>2.3395853899309094E-2</v>
      </c>
      <c r="AD408" s="1">
        <f>(Table2[[#This Row],[Day High]]/Table2[[#This Row],[Close Price]])-1</f>
        <v>2.4114980225715676E-3</v>
      </c>
      <c r="AE408" s="1">
        <f>(Table2[[#This Row],[Close Price]]/Table2[[#This Row],[Current Week Low]])-1</f>
        <v>4.1909547738693487E-2</v>
      </c>
      <c r="AF408" s="1">
        <f>(Table2[[#This Row],[Current Week High]]/Table2[[#This Row],[Close Price]])-1</f>
        <v>8.0061734349377023E-3</v>
      </c>
      <c r="AG408" s="1">
        <f>(Table2[[#This Row],[Close Price]]/Table2[[#This Row],[Current Month Low]])-1</f>
        <v>4.1909547738693487E-2</v>
      </c>
      <c r="AH408" s="1">
        <f>(Table2[[#This Row],[Current Month High]]/Table2[[#This Row],[Close Price]])-1</f>
        <v>8.0061734349377023E-3</v>
      </c>
      <c r="AI408">
        <v>24.336838043792799</v>
      </c>
      <c r="AJ408">
        <v>36.049868766404103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-0.09</v>
      </c>
      <c r="AM408" t="s">
        <v>3179</v>
      </c>
      <c r="AN408">
        <v>-0.96</v>
      </c>
      <c r="AO408" t="s">
        <v>3179</v>
      </c>
      <c r="AP408">
        <v>0.10778150984519901</v>
      </c>
      <c r="AQ408">
        <f>(Table2[[#This Row],[Sharpe Ratio]]-AVERAGE(Table2[Sharpe Ratio]))/_xlfn.STDEV.P(Table2[Sharpe Ratio])</f>
        <v>0.55555759511233782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364</v>
      </c>
      <c r="AT408">
        <f>_xlfn.RANK.AVG(Table2[[#This Row],[6M Return vs Nifty Z-Score]],Table2[6M Return vs Nifty Z-Score])</f>
        <v>626</v>
      </c>
      <c r="AU408">
        <f>_xlfn.RANK.AVG(Table2[[#This Row],[Sharpe Ratio Z-Score]],Table2[Sharpe Ratio Z-Score])</f>
        <v>205</v>
      </c>
      <c r="AV408">
        <f>(Table2[[#This Row],[Rank 1Y]]+Table2[[#This Row],[Rank 6M]]+Table2[[#This Row],[Rank Sharpe]])/3</f>
        <v>398.33333333333331</v>
      </c>
    </row>
    <row r="409" spans="1:48" x14ac:dyDescent="0.3">
      <c r="A409" t="s">
        <v>1019</v>
      </c>
      <c r="B409" t="s">
        <v>1020</v>
      </c>
      <c r="C409" t="s">
        <v>3137</v>
      </c>
      <c r="D409" t="s">
        <v>252</v>
      </c>
      <c r="E409">
        <v>13447.70196502</v>
      </c>
      <c r="F409">
        <v>575.95000000000005</v>
      </c>
      <c r="G409">
        <v>80.191002342119603</v>
      </c>
      <c r="H409">
        <f>(Table2[[#This Row],[1Y Return vs Nifty]]-AVERAGE(Table2[1Y Return vs Nifty]))/_xlfn.STDEV.P(Table2[1Y Return vs Nifty])</f>
        <v>1.0787598823117825</v>
      </c>
      <c r="I409">
        <v>8.9217512607816207</v>
      </c>
      <c r="J409">
        <f>(Table2[[#This Row],[1M Return vs Nifty]]-AVERAGE(Table2[1M Return vs Nifty]))/_xlfn.STDEV.P(Table2[1M Return vs Nifty])</f>
        <v>1.1030222288205378</v>
      </c>
      <c r="K409">
        <v>-27.160946972314399</v>
      </c>
      <c r="L409">
        <f>(Table2[[#This Row],[6M Return vs Nifty]]-AVERAGE(Table2[6M Return vs Nifty]))/_xlfn.STDEV.P(Table2[6M Return vs Nifty])</f>
        <v>-1.13125903192502</v>
      </c>
      <c r="M409">
        <v>6.9271828628348597</v>
      </c>
      <c r="N409">
        <f>(Table2[[#This Row],[1W Return vs Nifty]]-AVERAGE(Table2[1W Return vs Nifty]))/_xlfn.STDEV.P(Table2[1W Return vs Nifty])</f>
        <v>0.85581033789906535</v>
      </c>
      <c r="O409">
        <v>589.72</v>
      </c>
      <c r="P409">
        <v>618.35495333583196</v>
      </c>
      <c r="Q409">
        <v>605.10419775445803</v>
      </c>
      <c r="R409">
        <v>44.740229201798101</v>
      </c>
      <c r="S409" s="1">
        <f>(Table2[[#This Row],[Close Price]]-Table2[[#This Row],[20D EMA]])/Table2[[#This Row],[20D EMA]]</f>
        <v>-2.3350064437360072E-2</v>
      </c>
      <c r="T409" s="1">
        <f>(Table2[[#This Row],[Close Price]]-Table2[[#This Row],[50D EMA]])/Table2[[#This Row],[50D EMA]]</f>
        <v>-6.857704156337785E-2</v>
      </c>
      <c r="U409" s="1">
        <f>(Table2[[#This Row],[Close Price]]-Table2[[#This Row],[200D EMA]])/Table2[[#This Row],[200D EMA]]</f>
        <v>-4.8180458609689412E-2</v>
      </c>
      <c r="V409">
        <v>0.57566545010318304</v>
      </c>
      <c r="W409">
        <v>572</v>
      </c>
      <c r="X409">
        <v>583.45000000000005</v>
      </c>
      <c r="Y409">
        <v>572</v>
      </c>
      <c r="Z409">
        <v>603.1</v>
      </c>
      <c r="AA409">
        <v>572</v>
      </c>
      <c r="AB409">
        <v>603.35</v>
      </c>
      <c r="AC409" s="1">
        <f>(Table2[[#This Row],[Close Price]]/Table2[[#This Row],[Day Low]])-1</f>
        <v>6.9055944055944618E-3</v>
      </c>
      <c r="AD409" s="1">
        <f>(Table2[[#This Row],[Day High]]/Table2[[#This Row],[Close Price]])-1</f>
        <v>1.3021963712127826E-2</v>
      </c>
      <c r="AE409" s="1">
        <f>(Table2[[#This Row],[Close Price]]/Table2[[#This Row],[Current Week Low]])-1</f>
        <v>6.9055944055944618E-3</v>
      </c>
      <c r="AF409" s="1">
        <f>(Table2[[#This Row],[Current Week High]]/Table2[[#This Row],[Close Price]])-1</f>
        <v>4.7139508637902505E-2</v>
      </c>
      <c r="AG409" s="1">
        <f>(Table2[[#This Row],[Close Price]]/Table2[[#This Row],[Current Month Low]])-1</f>
        <v>6.9055944055944618E-3</v>
      </c>
      <c r="AH409" s="1">
        <f>(Table2[[#This Row],[Current Month High]]/Table2[[#This Row],[Close Price]])-1</f>
        <v>4.7573574094973425E-2</v>
      </c>
      <c r="AI409">
        <v>43.762479381890699</v>
      </c>
      <c r="AJ409">
        <v>111.357798165137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-0.11</v>
      </c>
      <c r="AM409" t="s">
        <v>3179</v>
      </c>
      <c r="AN409">
        <v>-8.83</v>
      </c>
      <c r="AO409" t="s">
        <v>3179</v>
      </c>
      <c r="AP409">
        <v>3.1435592755142003E-2</v>
      </c>
      <c r="AQ409">
        <f>(Table2[[#This Row],[Sharpe Ratio]]-AVERAGE(Table2[Sharpe Ratio]))/_xlfn.STDEV.P(Table2[Sharpe Ratio])</f>
        <v>-0.35811462421976259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86</v>
      </c>
      <c r="AT409">
        <f>_xlfn.RANK.AVG(Table2[[#This Row],[6M Return vs Nifty Z-Score]],Table2[6M Return vs Nifty Z-Score])</f>
        <v>680</v>
      </c>
      <c r="AU409">
        <f>_xlfn.RANK.AVG(Table2[[#This Row],[Sharpe Ratio Z-Score]],Table2[Sharpe Ratio Z-Score])</f>
        <v>433</v>
      </c>
      <c r="AV409">
        <f>(Table2[[#This Row],[Rank 1Y]]+Table2[[#This Row],[Rank 6M]]+Table2[[#This Row],[Rank Sharpe]])/3</f>
        <v>399.66666666666669</v>
      </c>
    </row>
    <row r="410" spans="1:48" x14ac:dyDescent="0.3">
      <c r="A410" t="s">
        <v>185</v>
      </c>
      <c r="B410" t="s">
        <v>186</v>
      </c>
      <c r="C410" t="s">
        <v>3136</v>
      </c>
      <c r="D410" t="s">
        <v>125</v>
      </c>
      <c r="E410">
        <v>135009.08859095999</v>
      </c>
      <c r="F410">
        <v>5605.1</v>
      </c>
      <c r="G410">
        <v>-4.6822206014130803</v>
      </c>
      <c r="H410">
        <f>(Table2[[#This Row],[1Y Return vs Nifty]]-AVERAGE(Table2[1Y Return vs Nifty]))/_xlfn.STDEV.P(Table2[1Y Return vs Nifty])</f>
        <v>-0.44843202202364696</v>
      </c>
      <c r="I410">
        <v>-6.5769433986558301</v>
      </c>
      <c r="J410">
        <f>(Table2[[#This Row],[1M Return vs Nifty]]-AVERAGE(Table2[1M Return vs Nifty]))/_xlfn.STDEV.P(Table2[1M Return vs Nifty])</f>
        <v>-0.61426736499272661</v>
      </c>
      <c r="K410">
        <v>3.0074142099602001</v>
      </c>
      <c r="L410">
        <f>(Table2[[#This Row],[6M Return vs Nifty]]-AVERAGE(Table2[6M Return vs Nifty]))/_xlfn.STDEV.P(Table2[6M Return vs Nifty])</f>
        <v>-9.9956147448087937E-2</v>
      </c>
      <c r="M410">
        <v>-0.33999945828414302</v>
      </c>
      <c r="N410">
        <f>(Table2[[#This Row],[1W Return vs Nifty]]-AVERAGE(Table2[1W Return vs Nifty]))/_xlfn.STDEV.P(Table2[1W Return vs Nifty])</f>
        <v>-0.82593222556235502</v>
      </c>
      <c r="O410">
        <v>5803.78</v>
      </c>
      <c r="P410">
        <v>5876.3988967881496</v>
      </c>
      <c r="Q410">
        <v>5507.4488762322599</v>
      </c>
      <c r="R410">
        <v>31.4825637963256</v>
      </c>
      <c r="S410" s="1">
        <f>(Table2[[#This Row],[Close Price]]-Table2[[#This Row],[20D EMA]])/Table2[[#This Row],[20D EMA]]</f>
        <v>-3.4232862031296739E-2</v>
      </c>
      <c r="T410" s="1">
        <f>(Table2[[#This Row],[Close Price]]-Table2[[#This Row],[50D EMA]])/Table2[[#This Row],[50D EMA]]</f>
        <v>-4.6167542665701694E-2</v>
      </c>
      <c r="U410" s="1">
        <f>(Table2[[#This Row],[Close Price]]-Table2[[#This Row],[200D EMA]])/Table2[[#This Row],[200D EMA]]</f>
        <v>1.7730736310446756E-2</v>
      </c>
      <c r="V410">
        <v>0.61006703220309999</v>
      </c>
      <c r="W410">
        <v>5584.55</v>
      </c>
      <c r="X410">
        <v>5669</v>
      </c>
      <c r="Y410">
        <v>5541.85</v>
      </c>
      <c r="Z410">
        <v>5698.95</v>
      </c>
      <c r="AA410">
        <v>5541.85</v>
      </c>
      <c r="AB410">
        <v>5768.55</v>
      </c>
      <c r="AC410" s="1">
        <f>(Table2[[#This Row],[Close Price]]/Table2[[#This Row],[Day Low]])-1</f>
        <v>3.6797951491167602E-3</v>
      </c>
      <c r="AD410" s="1">
        <f>(Table2[[#This Row],[Day High]]/Table2[[#This Row],[Close Price]])-1</f>
        <v>1.1400331840645039E-2</v>
      </c>
      <c r="AE410" s="1">
        <f>(Table2[[#This Row],[Close Price]]/Table2[[#This Row],[Current Week Low]])-1</f>
        <v>1.1413156256484758E-2</v>
      </c>
      <c r="AF410" s="1">
        <f>(Table2[[#This Row],[Current Week High]]/Table2[[#This Row],[Close Price]])-1</f>
        <v>1.6743679862981864E-2</v>
      </c>
      <c r="AG410" s="1">
        <f>(Table2[[#This Row],[Close Price]]/Table2[[#This Row],[Current Month Low]])-1</f>
        <v>1.1413156256484758E-2</v>
      </c>
      <c r="AH410" s="1">
        <f>(Table2[[#This Row],[Current Month High]]/Table2[[#This Row],[Close Price]])-1</f>
        <v>2.9160942712886495E-2</v>
      </c>
      <c r="AI410">
        <v>15.4288059089043</v>
      </c>
      <c r="AJ410">
        <v>23.296048217683399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0.04</v>
      </c>
      <c r="AM410" t="s">
        <v>3180</v>
      </c>
      <c r="AN410">
        <v>-4.79</v>
      </c>
      <c r="AO410" t="s">
        <v>3179</v>
      </c>
      <c r="AP410">
        <v>4.7159587670168E-2</v>
      </c>
      <c r="AQ410">
        <f>(Table2[[#This Row],[Sharpe Ratio]]-AVERAGE(Table2[Sharpe Ratio]))/_xlfn.STDEV.P(Table2[Sharpe Ratio])</f>
        <v>-0.16993720912850405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469</v>
      </c>
      <c r="AT410">
        <f>_xlfn.RANK.AVG(Table2[[#This Row],[6M Return vs Nifty Z-Score]],Table2[6M Return vs Nifty Z-Score])</f>
        <v>346</v>
      </c>
      <c r="AU410">
        <f>_xlfn.RANK.AVG(Table2[[#This Row],[Sharpe Ratio Z-Score]],Table2[Sharpe Ratio Z-Score])</f>
        <v>385</v>
      </c>
      <c r="AV410">
        <f>(Table2[[#This Row],[Rank 1Y]]+Table2[[#This Row],[Rank 6M]]+Table2[[#This Row],[Rank Sharpe]])/3</f>
        <v>400</v>
      </c>
    </row>
    <row r="411" spans="1:48" x14ac:dyDescent="0.3">
      <c r="A411" t="s">
        <v>115</v>
      </c>
      <c r="B411" t="s">
        <v>116</v>
      </c>
      <c r="C411" t="s">
        <v>3141</v>
      </c>
      <c r="D411" t="s">
        <v>117</v>
      </c>
      <c r="E411">
        <v>243835.65678220001</v>
      </c>
      <c r="F411">
        <v>954.9</v>
      </c>
      <c r="G411">
        <v>0.73429432385900295</v>
      </c>
      <c r="H411">
        <f>(Table2[[#This Row],[1Y Return vs Nifty]]-AVERAGE(Table2[1Y Return vs Nifty]))/_xlfn.STDEV.P(Table2[1Y Return vs Nifty])</f>
        <v>-0.35096832903898134</v>
      </c>
      <c r="I411">
        <v>-4.8732976214512904</v>
      </c>
      <c r="J411">
        <f>(Table2[[#This Row],[1M Return vs Nifty]]-AVERAGE(Table2[1M Return vs Nifty]))/_xlfn.STDEV.P(Table2[1M Return vs Nifty])</f>
        <v>-0.42549965074165697</v>
      </c>
      <c r="K411">
        <v>0.70097517000046705</v>
      </c>
      <c r="L411">
        <f>(Table2[[#This Row],[6M Return vs Nifty]]-AVERAGE(Table2[6M Return vs Nifty]))/_xlfn.STDEV.P(Table2[6M Return vs Nifty])</f>
        <v>-0.17880157164627891</v>
      </c>
      <c r="M411">
        <v>-0.33738298660603999</v>
      </c>
      <c r="N411">
        <f>(Table2[[#This Row],[1W Return vs Nifty]]-AVERAGE(Table2[1W Return vs Nifty]))/_xlfn.STDEV.P(Table2[1W Return vs Nifty])</f>
        <v>-0.82532673204468576</v>
      </c>
      <c r="O411">
        <v>974.45</v>
      </c>
      <c r="P411">
        <v>966.75319003164702</v>
      </c>
      <c r="Q411">
        <v>906.33116065059801</v>
      </c>
      <c r="R411">
        <v>64.461369220475902</v>
      </c>
      <c r="S411" s="1">
        <f>(Table2[[#This Row],[Close Price]]-Table2[[#This Row],[20D EMA]])/Table2[[#This Row],[20D EMA]]</f>
        <v>-2.0062599415054717E-2</v>
      </c>
      <c r="T411" s="1">
        <f>(Table2[[#This Row],[Close Price]]-Table2[[#This Row],[50D EMA]])/Table2[[#This Row],[50D EMA]]</f>
        <v>-1.2260823293749903E-2</v>
      </c>
      <c r="U411" s="1">
        <f>(Table2[[#This Row],[Close Price]]-Table2[[#This Row],[200D EMA]])/Table2[[#This Row],[200D EMA]]</f>
        <v>5.3588402846634402E-2</v>
      </c>
      <c r="V411">
        <v>0.56080176728233</v>
      </c>
      <c r="W411">
        <v>952</v>
      </c>
      <c r="X411">
        <v>1003</v>
      </c>
      <c r="Y411">
        <v>941.1</v>
      </c>
      <c r="Z411">
        <v>1003</v>
      </c>
      <c r="AA411">
        <v>941.1</v>
      </c>
      <c r="AB411">
        <v>1003</v>
      </c>
      <c r="AC411" s="1">
        <f>(Table2[[#This Row],[Close Price]]/Table2[[#This Row],[Day Low]])-1</f>
        <v>3.0462184873949472E-3</v>
      </c>
      <c r="AD411" s="1">
        <f>(Table2[[#This Row],[Day High]]/Table2[[#This Row],[Close Price]])-1</f>
        <v>5.0371766677139052E-2</v>
      </c>
      <c r="AE411" s="1">
        <f>(Table2[[#This Row],[Close Price]]/Table2[[#This Row],[Current Week Low]])-1</f>
        <v>1.4663691424928293E-2</v>
      </c>
      <c r="AF411" s="1">
        <f>(Table2[[#This Row],[Current Week High]]/Table2[[#This Row],[Close Price]])-1</f>
        <v>5.0371766677139052E-2</v>
      </c>
      <c r="AG411" s="1">
        <f>(Table2[[#This Row],[Close Price]]/Table2[[#This Row],[Current Month Low]])-1</f>
        <v>1.4663691424928293E-2</v>
      </c>
      <c r="AH411" s="1">
        <f>(Table2[[#This Row],[Current Month High]]/Table2[[#This Row],[Close Price]])-1</f>
        <v>5.0371766677139052E-2</v>
      </c>
      <c r="AI411">
        <v>11.320557126400599</v>
      </c>
      <c r="AJ411">
        <v>28.191703584373698</v>
      </c>
      <c r="AK411" t="str">
        <f>IF(AND(Table2[[#This Row],[20D EMA]]&gt;Table2[[#This Row],[50D EMA]],Table2[[#This Row],[50D EMA]]&gt;Table2[[#This Row],[200D EMA]]),"Uptrend","Downtrend/NoTrend")</f>
        <v>Uptrend</v>
      </c>
      <c r="AL411">
        <v>0.05</v>
      </c>
      <c r="AM411" t="s">
        <v>3180</v>
      </c>
      <c r="AN411">
        <v>0.7</v>
      </c>
      <c r="AO411" t="s">
        <v>3180</v>
      </c>
      <c r="AP411">
        <v>4.4860971494729E-2</v>
      </c>
      <c r="AQ411">
        <f>(Table2[[#This Row],[Sharpe Ratio]]-AVERAGE(Table2[Sharpe Ratio]))/_xlfn.STDEV.P(Table2[Sharpe Ratio])</f>
        <v>-0.19744597216986826</v>
      </c>
      <c r="AR4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-1.9780422556414712</v>
      </c>
      <c r="AS411">
        <f>_xlfn.RANK.AVG(Table2[[#This Row],[1Y Return vs Nifty Z-Score]],Table2[1Y Return vs Nifty Z-Score])</f>
        <v>434</v>
      </c>
      <c r="AT411">
        <f>_xlfn.RANK.AVG(Table2[[#This Row],[6M Return vs Nifty Z-Score]],Table2[6M Return vs Nifty Z-Score])</f>
        <v>375</v>
      </c>
      <c r="AU411">
        <f>_xlfn.RANK.AVG(Table2[[#This Row],[Sharpe Ratio Z-Score]],Table2[Sharpe Ratio Z-Score])</f>
        <v>391</v>
      </c>
      <c r="AV411">
        <f>(Table2[[#This Row],[Rank 1Y]]+Table2[[#This Row],[Rank 6M]]+Table2[[#This Row],[Rank Sharpe]])/3</f>
        <v>400</v>
      </c>
    </row>
    <row r="412" spans="1:48" x14ac:dyDescent="0.3">
      <c r="A412" t="s">
        <v>139</v>
      </c>
      <c r="B412" t="s">
        <v>140</v>
      </c>
      <c r="C412" t="s">
        <v>3147</v>
      </c>
      <c r="D412" t="s">
        <v>141</v>
      </c>
      <c r="E412">
        <v>197789.78186793</v>
      </c>
      <c r="F412">
        <v>799.05</v>
      </c>
      <c r="G412">
        <v>9.0643941518036506</v>
      </c>
      <c r="H412">
        <f>(Table2[[#This Row],[1Y Return vs Nifty]]-AVERAGE(Table2[1Y Return vs Nifty]))/_xlfn.STDEV.P(Table2[1Y Return vs Nifty])</f>
        <v>-0.20107816841662685</v>
      </c>
      <c r="I412">
        <v>-4.0527468274132099</v>
      </c>
      <c r="J412">
        <f>(Table2[[#This Row],[1M Return vs Nifty]]-AVERAGE(Table2[1M Return vs Nifty]))/_xlfn.STDEV.P(Table2[1M Return vs Nifty])</f>
        <v>-0.33458081075155727</v>
      </c>
      <c r="K412">
        <v>-17.655897456190399</v>
      </c>
      <c r="L412">
        <f>(Table2[[#This Row],[6M Return vs Nifty]]-AVERAGE(Table2[6M Return vs Nifty]))/_xlfn.STDEV.P(Table2[6M Return vs Nifty])</f>
        <v>-0.80632971528602893</v>
      </c>
      <c r="M412">
        <v>-3.35152289784229</v>
      </c>
      <c r="N412">
        <f>(Table2[[#This Row],[1W Return vs Nifty]]-AVERAGE(Table2[1W Return vs Nifty]))/_xlfn.STDEV.P(Table2[1W Return vs Nifty])</f>
        <v>-1.5228470579381062</v>
      </c>
      <c r="O412">
        <v>828.97</v>
      </c>
      <c r="P412">
        <v>842.85329761471803</v>
      </c>
      <c r="Q412">
        <v>809.67762491582005</v>
      </c>
      <c r="R412">
        <v>39.191259483940897</v>
      </c>
      <c r="S412" s="1">
        <f>(Table2[[#This Row],[Close Price]]-Table2[[#This Row],[20D EMA]])/Table2[[#This Row],[20D EMA]]</f>
        <v>-3.6092982858245859E-2</v>
      </c>
      <c r="T412" s="1">
        <f>(Table2[[#This Row],[Close Price]]-Table2[[#This Row],[50D EMA]])/Table2[[#This Row],[50D EMA]]</f>
        <v>-5.1970251215344092E-2</v>
      </c>
      <c r="U412" s="1">
        <f>(Table2[[#This Row],[Close Price]]-Table2[[#This Row],[200D EMA]])/Table2[[#This Row],[200D EMA]]</f>
        <v>-1.3125748555698346E-2</v>
      </c>
      <c r="V412">
        <v>1.2673564952748499</v>
      </c>
      <c r="W412">
        <v>773.55</v>
      </c>
      <c r="X412">
        <v>800.45</v>
      </c>
      <c r="Y412">
        <v>773.55</v>
      </c>
      <c r="Z412">
        <v>825</v>
      </c>
      <c r="AA412">
        <v>773.55</v>
      </c>
      <c r="AB412">
        <v>828.4</v>
      </c>
      <c r="AC412" s="1">
        <f>(Table2[[#This Row],[Close Price]]/Table2[[#This Row],[Day Low]])-1</f>
        <v>3.29649020748497E-2</v>
      </c>
      <c r="AD412" s="1">
        <f>(Table2[[#This Row],[Day High]]/Table2[[#This Row],[Close Price]])-1</f>
        <v>1.752080595707417E-3</v>
      </c>
      <c r="AE412" s="1">
        <f>(Table2[[#This Row],[Close Price]]/Table2[[#This Row],[Current Week Low]])-1</f>
        <v>3.29649020748497E-2</v>
      </c>
      <c r="AF412" s="1">
        <f>(Table2[[#This Row],[Current Week High]]/Table2[[#This Row],[Close Price]])-1</f>
        <v>3.2476065327576631E-2</v>
      </c>
      <c r="AG412" s="1">
        <f>(Table2[[#This Row],[Close Price]]/Table2[[#This Row],[Current Month Low]])-1</f>
        <v>3.29649020748497E-2</v>
      </c>
      <c r="AH412" s="1">
        <f>(Table2[[#This Row],[Current Month High]]/Table2[[#This Row],[Close Price]])-1</f>
        <v>3.6731118202866009E-2</v>
      </c>
      <c r="AI412">
        <v>21.0937988861773</v>
      </c>
      <c r="AJ412">
        <v>36.2404092071611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-0.01</v>
      </c>
      <c r="AM412" t="s">
        <v>3179</v>
      </c>
      <c r="AN412">
        <v>-8.6999999999999993</v>
      </c>
      <c r="AO412" t="s">
        <v>3179</v>
      </c>
      <c r="AP412">
        <v>9.2215107962612994E-2</v>
      </c>
      <c r="AQ412">
        <f>(Table2[[#This Row],[Sharpe Ratio]]-AVERAGE(Table2[Sharpe Ratio]))/_xlfn.STDEV.P(Table2[Sharpe Ratio])</f>
        <v>0.36926617970762277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361</v>
      </c>
      <c r="AT412">
        <f>_xlfn.RANK.AVG(Table2[[#This Row],[6M Return vs Nifty Z-Score]],Table2[6M Return vs Nifty Z-Score])</f>
        <v>594</v>
      </c>
      <c r="AU412">
        <f>_xlfn.RANK.AVG(Table2[[#This Row],[Sharpe Ratio Z-Score]],Table2[Sharpe Ratio Z-Score])</f>
        <v>246</v>
      </c>
      <c r="AV412">
        <f>(Table2[[#This Row],[Rank 1Y]]+Table2[[#This Row],[Rank 6M]]+Table2[[#This Row],[Rank Sharpe]])/3</f>
        <v>400.33333333333331</v>
      </c>
    </row>
    <row r="413" spans="1:48" x14ac:dyDescent="0.3">
      <c r="A413" t="s">
        <v>335</v>
      </c>
      <c r="B413" t="s">
        <v>336</v>
      </c>
      <c r="C413" t="s">
        <v>3147</v>
      </c>
      <c r="D413" t="s">
        <v>141</v>
      </c>
      <c r="E413">
        <v>78781.947882399996</v>
      </c>
      <c r="F413">
        <v>2833.25</v>
      </c>
      <c r="G413">
        <v>29.464012219967799</v>
      </c>
      <c r="H413">
        <f>(Table2[[#This Row],[1Y Return vs Nifty]]-AVERAGE(Table2[1Y Return vs Nifty]))/_xlfn.STDEV.P(Table2[1Y Return vs Nifty])</f>
        <v>0.16598850449577465</v>
      </c>
      <c r="I413">
        <v>-1.0071970600747999</v>
      </c>
      <c r="J413">
        <f>(Table2[[#This Row],[1M Return vs Nifty]]-AVERAGE(Table2[1M Return vs Nifty]))/_xlfn.STDEV.P(Table2[1M Return vs Nifty])</f>
        <v>2.872828913894075E-3</v>
      </c>
      <c r="K413">
        <v>-8.0644806347708897</v>
      </c>
      <c r="L413">
        <f>(Table2[[#This Row],[6M Return vs Nifty]]-AVERAGE(Table2[6M Return vs Nifty]))/_xlfn.STDEV.P(Table2[6M Return vs Nifty])</f>
        <v>-0.47844793959440335</v>
      </c>
      <c r="M413">
        <v>-4.4469398983555504</v>
      </c>
      <c r="N413">
        <f>(Table2[[#This Row],[1W Return vs Nifty]]-AVERAGE(Table2[1W Return vs Nifty]))/_xlfn.STDEV.P(Table2[1W Return vs Nifty])</f>
        <v>-1.7763441236644997</v>
      </c>
      <c r="O413">
        <v>2946.76</v>
      </c>
      <c r="P413">
        <v>2980.0697494728001</v>
      </c>
      <c r="Q413">
        <v>2734.8702033791901</v>
      </c>
      <c r="R413">
        <v>35.679749569002198</v>
      </c>
      <c r="S413" s="1">
        <f>(Table2[[#This Row],[Close Price]]-Table2[[#This Row],[20D EMA]])/Table2[[#This Row],[20D EMA]]</f>
        <v>-3.852027311352136E-2</v>
      </c>
      <c r="T413" s="1">
        <f>(Table2[[#This Row],[Close Price]]-Table2[[#This Row],[50D EMA]])/Table2[[#This Row],[50D EMA]]</f>
        <v>-4.9267219164509088E-2</v>
      </c>
      <c r="U413" s="1">
        <f>(Table2[[#This Row],[Close Price]]-Table2[[#This Row],[200D EMA]])/Table2[[#This Row],[200D EMA]]</f>
        <v>3.5972382345331184E-2</v>
      </c>
      <c r="V413">
        <v>0.84400319034205695</v>
      </c>
      <c r="W413">
        <v>2733.4</v>
      </c>
      <c r="X413">
        <v>2840.95</v>
      </c>
      <c r="Y413">
        <v>2733.4</v>
      </c>
      <c r="Z413">
        <v>2893.95</v>
      </c>
      <c r="AA413">
        <v>2733.4</v>
      </c>
      <c r="AB413">
        <v>2900</v>
      </c>
      <c r="AC413" s="1">
        <f>(Table2[[#This Row],[Close Price]]/Table2[[#This Row],[Day Low]])-1</f>
        <v>3.6529596839101508E-2</v>
      </c>
      <c r="AD413" s="1">
        <f>(Table2[[#This Row],[Day High]]/Table2[[#This Row],[Close Price]])-1</f>
        <v>2.7177269919702596E-3</v>
      </c>
      <c r="AE413" s="1">
        <f>(Table2[[#This Row],[Close Price]]/Table2[[#This Row],[Current Week Low]])-1</f>
        <v>3.6529596839101508E-2</v>
      </c>
      <c r="AF413" s="1">
        <f>(Table2[[#This Row],[Current Week High]]/Table2[[#This Row],[Close Price]])-1</f>
        <v>2.1424159534103815E-2</v>
      </c>
      <c r="AG413" s="1">
        <f>(Table2[[#This Row],[Close Price]]/Table2[[#This Row],[Current Month Low]])-1</f>
        <v>3.6529596839101508E-2</v>
      </c>
      <c r="AH413" s="1">
        <f>(Table2[[#This Row],[Current Month High]]/Table2[[#This Row],[Close Price]])-1</f>
        <v>2.3559516456366447E-2</v>
      </c>
      <c r="AI413">
        <v>20.098826436071601</v>
      </c>
      <c r="AJ413">
        <v>61.475549982902102</v>
      </c>
      <c r="AK413" t="str">
        <f>IF(AND(Table2[[#This Row],[20D EMA]]&gt;Table2[[#This Row],[50D EMA]],Table2[[#This Row],[50D EMA]]&gt;Table2[[#This Row],[200D EMA]]),"Uptrend","Downtrend/NoTrend")</f>
        <v>Downtrend/NoTrend</v>
      </c>
      <c r="AL413">
        <v>0.03</v>
      </c>
      <c r="AM413" t="s">
        <v>3180</v>
      </c>
      <c r="AN413">
        <v>-9.59</v>
      </c>
      <c r="AO413" t="s">
        <v>3179</v>
      </c>
      <c r="AP413">
        <v>1.666652906646E-2</v>
      </c>
      <c r="AQ413">
        <f>(Table2[[#This Row],[Sharpe Ratio]]-AVERAGE(Table2[Sharpe Ratio]))/_xlfn.STDEV.P(Table2[Sharpe Ratio])</f>
        <v>-0.53486386913324913</v>
      </c>
      <c r="AR4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3">
        <f>_xlfn.RANK.AVG(Table2[[#This Row],[1Y Return vs Nifty Z-Score]],Table2[1Y Return vs Nifty Z-Score])</f>
        <v>240</v>
      </c>
      <c r="AT413">
        <f>_xlfn.RANK.AVG(Table2[[#This Row],[6M Return vs Nifty Z-Score]],Table2[6M Return vs Nifty Z-Score])</f>
        <v>487</v>
      </c>
      <c r="AU413">
        <f>_xlfn.RANK.AVG(Table2[[#This Row],[Sharpe Ratio Z-Score]],Table2[Sharpe Ratio Z-Score])</f>
        <v>474</v>
      </c>
      <c r="AV413">
        <f>(Table2[[#This Row],[Rank 1Y]]+Table2[[#This Row],[Rank 6M]]+Table2[[#This Row],[Rank Sharpe]])/3</f>
        <v>400.33333333333331</v>
      </c>
    </row>
    <row r="414" spans="1:48" x14ac:dyDescent="0.3">
      <c r="A414" t="s">
        <v>1640</v>
      </c>
      <c r="B414" t="s">
        <v>1641</v>
      </c>
      <c r="C414" t="s">
        <v>3148</v>
      </c>
      <c r="D414" t="s">
        <v>291</v>
      </c>
      <c r="E414">
        <v>5709.5725000000002</v>
      </c>
      <c r="F414">
        <v>596.29999999999995</v>
      </c>
      <c r="G414">
        <v>-20.826119627240999</v>
      </c>
      <c r="H414">
        <f>(Table2[[#This Row],[1Y Return vs Nifty]]-AVERAGE(Table2[1Y Return vs Nifty]))/_xlfn.STDEV.P(Table2[1Y Return vs Nifty])</f>
        <v>-0.7389221323503895</v>
      </c>
      <c r="I414">
        <v>-9.7312918438395695</v>
      </c>
      <c r="J414">
        <f>(Table2[[#This Row],[1M Return vs Nifty]]-AVERAGE(Table2[1M Return vs Nifty]))/_xlfn.STDEV.P(Table2[1M Return vs Nifty])</f>
        <v>-0.96377613842201759</v>
      </c>
      <c r="K414">
        <v>12.237512893822901</v>
      </c>
      <c r="L414">
        <f>(Table2[[#This Row],[6M Return vs Nifty]]-AVERAGE(Table2[6M Return vs Nifty]))/_xlfn.STDEV.P(Table2[6M Return vs Nifty])</f>
        <v>0.21557399816244774</v>
      </c>
      <c r="M414">
        <v>6.4609133069207196</v>
      </c>
      <c r="N414">
        <f>(Table2[[#This Row],[1W Return vs Nifty]]-AVERAGE(Table2[1W Return vs Nifty]))/_xlfn.STDEV.P(Table2[1W Return vs Nifty])</f>
        <v>0.74790808313544455</v>
      </c>
      <c r="O414">
        <v>599.03</v>
      </c>
      <c r="P414">
        <v>615.17537926924399</v>
      </c>
      <c r="Q414">
        <v>581.99876750762803</v>
      </c>
      <c r="R414">
        <v>52.296045105435802</v>
      </c>
      <c r="S414" s="1">
        <f>(Table2[[#This Row],[Close Price]]-Table2[[#This Row],[20D EMA]])/Table2[[#This Row],[20D EMA]]</f>
        <v>-4.5573677445203383E-3</v>
      </c>
      <c r="T414" s="1">
        <f>(Table2[[#This Row],[Close Price]]-Table2[[#This Row],[50D EMA]])/Table2[[#This Row],[50D EMA]]</f>
        <v>-3.0682923773161674E-2</v>
      </c>
      <c r="U414" s="1">
        <f>(Table2[[#This Row],[Close Price]]-Table2[[#This Row],[200D EMA]])/Table2[[#This Row],[200D EMA]]</f>
        <v>2.4572616456931727E-2</v>
      </c>
      <c r="V414">
        <v>0.59952606284918097</v>
      </c>
      <c r="W414">
        <v>577.9</v>
      </c>
      <c r="X414">
        <v>599.35</v>
      </c>
      <c r="Y414">
        <v>577.04999999999995</v>
      </c>
      <c r="Z414">
        <v>606.9</v>
      </c>
      <c r="AA414">
        <v>577.04999999999995</v>
      </c>
      <c r="AB414">
        <v>606.9</v>
      </c>
      <c r="AC414" s="1">
        <f>(Table2[[#This Row],[Close Price]]/Table2[[#This Row],[Day Low]])-1</f>
        <v>3.1839418584530099E-2</v>
      </c>
      <c r="AD414" s="1">
        <f>(Table2[[#This Row],[Day High]]/Table2[[#This Row],[Close Price]])-1</f>
        <v>5.1148750628879913E-3</v>
      </c>
      <c r="AE414" s="1">
        <f>(Table2[[#This Row],[Close Price]]/Table2[[#This Row],[Current Week Low]])-1</f>
        <v>3.3359327614591372E-2</v>
      </c>
      <c r="AF414" s="1">
        <f>(Table2[[#This Row],[Current Week High]]/Table2[[#This Row],[Close Price]])-1</f>
        <v>1.7776287103806743E-2</v>
      </c>
      <c r="AG414" s="1">
        <f>(Table2[[#This Row],[Close Price]]/Table2[[#This Row],[Current Month Low]])-1</f>
        <v>3.3359327614591372E-2</v>
      </c>
      <c r="AH414" s="1">
        <f>(Table2[[#This Row],[Current Month High]]/Table2[[#This Row],[Close Price]])-1</f>
        <v>1.7776287103806743E-2</v>
      </c>
      <c r="AI414">
        <v>21.884957236290401</v>
      </c>
      <c r="AJ414">
        <v>37.096217956086903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0</v>
      </c>
      <c r="AM414" t="s">
        <v>3181</v>
      </c>
      <c r="AN414">
        <v>-1.0900000000000001</v>
      </c>
      <c r="AO414" t="s">
        <v>3179</v>
      </c>
      <c r="AP414">
        <v>4.6471073794690003E-2</v>
      </c>
      <c r="AQ414">
        <f>(Table2[[#This Row],[Sharpe Ratio]]-AVERAGE(Table2[Sharpe Ratio]))/_xlfn.STDEV.P(Table2[Sharpe Ratio])</f>
        <v>-0.17817702108736591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577</v>
      </c>
      <c r="AT414">
        <f>_xlfn.RANK.AVG(Table2[[#This Row],[6M Return vs Nifty Z-Score]],Table2[6M Return vs Nifty Z-Score])</f>
        <v>235</v>
      </c>
      <c r="AU414">
        <f>_xlfn.RANK.AVG(Table2[[#This Row],[Sharpe Ratio Z-Score]],Table2[Sharpe Ratio Z-Score])</f>
        <v>389</v>
      </c>
      <c r="AV414">
        <f>(Table2[[#This Row],[Rank 1Y]]+Table2[[#This Row],[Rank 6M]]+Table2[[#This Row],[Rank Sharpe]])/3</f>
        <v>400.33333333333331</v>
      </c>
    </row>
    <row r="415" spans="1:48" x14ac:dyDescent="0.3">
      <c r="A415" t="s">
        <v>67</v>
      </c>
      <c r="B415" t="s">
        <v>68</v>
      </c>
      <c r="C415" t="s">
        <v>3141</v>
      </c>
      <c r="D415" t="s">
        <v>69</v>
      </c>
      <c r="E415">
        <v>336507.16244359501</v>
      </c>
      <c r="F415">
        <v>2915.55</v>
      </c>
      <c r="G415">
        <v>3.90050670023812</v>
      </c>
      <c r="H415">
        <f>(Table2[[#This Row],[1Y Return vs Nifty]]-AVERAGE(Table2[1Y Return vs Nifty]))/_xlfn.STDEV.P(Table2[1Y Return vs Nifty])</f>
        <v>-0.29399613285138176</v>
      </c>
      <c r="I415">
        <v>-3.9312861289007199</v>
      </c>
      <c r="J415">
        <f>(Table2[[#This Row],[1M Return vs Nifty]]-AVERAGE(Table2[1M Return vs Nifty]))/_xlfn.STDEV.P(Table2[1M Return vs Nifty])</f>
        <v>-0.32112269713643549</v>
      </c>
      <c r="K415">
        <v>-6.3075152817619697</v>
      </c>
      <c r="L415">
        <f>(Table2[[#This Row],[6M Return vs Nifty]]-AVERAGE(Table2[6M Return vs Nifty]))/_xlfn.STDEV.P(Table2[6M Return vs Nifty])</f>
        <v>-0.41838622707590067</v>
      </c>
      <c r="M415">
        <v>4.69813087319615</v>
      </c>
      <c r="N415">
        <f>(Table2[[#This Row],[1W Return vs Nifty]]-AVERAGE(Table2[1W Return vs Nifty]))/_xlfn.STDEV.P(Table2[1W Return vs Nifty])</f>
        <v>0.33997195081886367</v>
      </c>
      <c r="O415">
        <v>2942.19</v>
      </c>
      <c r="P415">
        <v>3000.0417157864699</v>
      </c>
      <c r="Q415">
        <v>3001.1826544424898</v>
      </c>
      <c r="R415">
        <v>48.8498457785781</v>
      </c>
      <c r="S415" s="1">
        <f>(Table2[[#This Row],[Close Price]]-Table2[[#This Row],[20D EMA]])/Table2[[#This Row],[20D EMA]]</f>
        <v>-9.0544798262518298E-3</v>
      </c>
      <c r="T415" s="1">
        <f>(Table2[[#This Row],[Close Price]]-Table2[[#This Row],[50D EMA]])/Table2[[#This Row],[50D EMA]]</f>
        <v>-2.8163513641116147E-2</v>
      </c>
      <c r="U415" s="1">
        <f>(Table2[[#This Row],[Close Price]]-Table2[[#This Row],[200D EMA]])/Table2[[#This Row],[200D EMA]]</f>
        <v>-2.8532969932947003E-2</v>
      </c>
      <c r="V415">
        <v>0.87888252125240895</v>
      </c>
      <c r="W415">
        <v>2870</v>
      </c>
      <c r="X415">
        <v>2924</v>
      </c>
      <c r="Y415">
        <v>2857.75</v>
      </c>
      <c r="Z415">
        <v>2943</v>
      </c>
      <c r="AA415">
        <v>2857.75</v>
      </c>
      <c r="AB415">
        <v>2975.6</v>
      </c>
      <c r="AC415" s="1">
        <f>(Table2[[#This Row],[Close Price]]/Table2[[#This Row],[Day Low]])-1</f>
        <v>1.5871080139372884E-2</v>
      </c>
      <c r="AD415" s="1">
        <f>(Table2[[#This Row],[Day High]]/Table2[[#This Row],[Close Price]])-1</f>
        <v>2.8982524738041526E-3</v>
      </c>
      <c r="AE415" s="1">
        <f>(Table2[[#This Row],[Close Price]]/Table2[[#This Row],[Current Week Low]])-1</f>
        <v>2.0225702038316973E-2</v>
      </c>
      <c r="AF415" s="1">
        <f>(Table2[[#This Row],[Current Week High]]/Table2[[#This Row],[Close Price]])-1</f>
        <v>9.4150331841333923E-3</v>
      </c>
      <c r="AG415" s="1">
        <f>(Table2[[#This Row],[Close Price]]/Table2[[#This Row],[Current Month Low]])-1</f>
        <v>2.0225702038316973E-2</v>
      </c>
      <c r="AH415" s="1">
        <f>(Table2[[#This Row],[Current Month High]]/Table2[[#This Row],[Close Price]])-1</f>
        <v>2.0596456929224294E-2</v>
      </c>
      <c r="AI415">
        <v>28.4114489547426</v>
      </c>
      <c r="AJ415">
        <v>36.113445378151198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-7.0000000000000007E-2</v>
      </c>
      <c r="AM415" t="s">
        <v>3179</v>
      </c>
      <c r="AN415">
        <v>-2.88</v>
      </c>
      <c r="AO415" t="s">
        <v>3179</v>
      </c>
      <c r="AP415">
        <v>6.3863526747649002E-2</v>
      </c>
      <c r="AQ415">
        <f>(Table2[[#This Row],[Sharpe Ratio]]-AVERAGE(Table2[Sharpe Ratio]))/_xlfn.STDEV.P(Table2[Sharpe Ratio])</f>
        <v>2.9967719258267789E-2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406</v>
      </c>
      <c r="AT415">
        <f>_xlfn.RANK.AVG(Table2[[#This Row],[6M Return vs Nifty Z-Score]],Table2[6M Return vs Nifty Z-Score])</f>
        <v>458</v>
      </c>
      <c r="AU415">
        <f>_xlfn.RANK.AVG(Table2[[#This Row],[Sharpe Ratio Z-Score]],Table2[Sharpe Ratio Z-Score])</f>
        <v>340</v>
      </c>
      <c r="AV415">
        <f>(Table2[[#This Row],[Rank 1Y]]+Table2[[#This Row],[Rank 6M]]+Table2[[#This Row],[Rank Sharpe]])/3</f>
        <v>401.33333333333331</v>
      </c>
    </row>
    <row r="416" spans="1:48" x14ac:dyDescent="0.3">
      <c r="A416" t="s">
        <v>1319</v>
      </c>
      <c r="B416" t="s">
        <v>1320</v>
      </c>
      <c r="C416" t="s">
        <v>3146</v>
      </c>
      <c r="D416" t="s">
        <v>917</v>
      </c>
      <c r="E416">
        <v>8713.92433626399</v>
      </c>
      <c r="F416">
        <v>187.18</v>
      </c>
      <c r="G416">
        <v>3.6260641695723002</v>
      </c>
      <c r="H416">
        <f>(Table2[[#This Row],[1Y Return vs Nifty]]-AVERAGE(Table2[1Y Return vs Nifty]))/_xlfn.STDEV.P(Table2[1Y Return vs Nifty])</f>
        <v>-0.29893439720028031</v>
      </c>
      <c r="I416">
        <v>0.448284270201526</v>
      </c>
      <c r="J416">
        <f>(Table2[[#This Row],[1M Return vs Nifty]]-AVERAGE(Table2[1M Return vs Nifty]))/_xlfn.STDEV.P(Table2[1M Return vs Nifty])</f>
        <v>0.16414337442728921</v>
      </c>
      <c r="K416">
        <v>-15.0898616498874</v>
      </c>
      <c r="L416">
        <f>(Table2[[#This Row],[6M Return vs Nifty]]-AVERAGE(Table2[6M Return vs Nifty]))/_xlfn.STDEV.P(Table2[6M Return vs Nifty])</f>
        <v>-0.71860999750877552</v>
      </c>
      <c r="M416">
        <v>5.5144826499589898</v>
      </c>
      <c r="N416">
        <f>(Table2[[#This Row],[1W Return vs Nifty]]-AVERAGE(Table2[1W Return vs Nifty]))/_xlfn.STDEV.P(Table2[1W Return vs Nifty])</f>
        <v>0.52888884722721263</v>
      </c>
      <c r="O416">
        <v>191.46</v>
      </c>
      <c r="P416">
        <v>199.94329593354499</v>
      </c>
      <c r="Q416">
        <v>193.95836928547001</v>
      </c>
      <c r="R416">
        <v>43.741742633890198</v>
      </c>
      <c r="S416" s="1">
        <f>(Table2[[#This Row],[Close Price]]-Table2[[#This Row],[20D EMA]])/Table2[[#This Row],[20D EMA]]</f>
        <v>-2.2354538807061532E-2</v>
      </c>
      <c r="T416" s="1">
        <f>(Table2[[#This Row],[Close Price]]-Table2[[#This Row],[50D EMA]])/Table2[[#This Row],[50D EMA]]</f>
        <v>-6.3834578068509534E-2</v>
      </c>
      <c r="U416" s="1">
        <f>(Table2[[#This Row],[Close Price]]-Table2[[#This Row],[200D EMA]])/Table2[[#This Row],[200D EMA]]</f>
        <v>-3.4947547303274804E-2</v>
      </c>
      <c r="V416">
        <v>0.58877989477938097</v>
      </c>
      <c r="W416">
        <v>186.1</v>
      </c>
      <c r="X416">
        <v>194.7</v>
      </c>
      <c r="Y416">
        <v>186.1</v>
      </c>
      <c r="Z416">
        <v>197</v>
      </c>
      <c r="AA416">
        <v>186.1</v>
      </c>
      <c r="AB416">
        <v>199.5</v>
      </c>
      <c r="AC416" s="1">
        <f>(Table2[[#This Row],[Close Price]]/Table2[[#This Row],[Day Low]])-1</f>
        <v>5.8033315421817111E-3</v>
      </c>
      <c r="AD416" s="1">
        <f>(Table2[[#This Row],[Day High]]/Table2[[#This Row],[Close Price]])-1</f>
        <v>4.0175232396623572E-2</v>
      </c>
      <c r="AE416" s="1">
        <f>(Table2[[#This Row],[Close Price]]/Table2[[#This Row],[Current Week Low]])-1</f>
        <v>5.8033315421817111E-3</v>
      </c>
      <c r="AF416" s="1">
        <f>(Table2[[#This Row],[Current Week High]]/Table2[[#This Row],[Close Price]])-1</f>
        <v>5.2462869964739811E-2</v>
      </c>
      <c r="AG416" s="1">
        <f>(Table2[[#This Row],[Close Price]]/Table2[[#This Row],[Current Month Low]])-1</f>
        <v>5.8033315421817111E-3</v>
      </c>
      <c r="AH416" s="1">
        <f>(Table2[[#This Row],[Current Month High]]/Table2[[#This Row],[Close Price]])-1</f>
        <v>6.5818997756170505E-2</v>
      </c>
      <c r="AI416">
        <v>41.040709477508202</v>
      </c>
      <c r="AJ416">
        <v>38.960653303637699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-0.08</v>
      </c>
      <c r="AM416" t="s">
        <v>3179</v>
      </c>
      <c r="AN416">
        <v>-3.63</v>
      </c>
      <c r="AO416" t="s">
        <v>3179</v>
      </c>
      <c r="AP416">
        <v>0.10223171870083</v>
      </c>
      <c r="AQ416">
        <f>(Table2[[#This Row],[Sharpe Ratio]]-AVERAGE(Table2[Sharpe Ratio]))/_xlfn.STDEV.P(Table2[Sharpe Ratio])</f>
        <v>0.48914029101834261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410</v>
      </c>
      <c r="AT416">
        <f>_xlfn.RANK.AVG(Table2[[#This Row],[6M Return vs Nifty Z-Score]],Table2[6M Return vs Nifty Z-Score])</f>
        <v>573</v>
      </c>
      <c r="AU416">
        <f>_xlfn.RANK.AVG(Table2[[#This Row],[Sharpe Ratio Z-Score]],Table2[Sharpe Ratio Z-Score])</f>
        <v>223</v>
      </c>
      <c r="AV416">
        <f>(Table2[[#This Row],[Rank 1Y]]+Table2[[#This Row],[Rank 6M]]+Table2[[#This Row],[Rank Sharpe]])/3</f>
        <v>402</v>
      </c>
    </row>
    <row r="417" spans="1:48" x14ac:dyDescent="0.3">
      <c r="A417" t="s">
        <v>518</v>
      </c>
      <c r="B417" t="s">
        <v>519</v>
      </c>
      <c r="C417" t="s">
        <v>3150</v>
      </c>
      <c r="D417" t="s">
        <v>520</v>
      </c>
      <c r="E417">
        <v>39949.937319850003</v>
      </c>
      <c r="F417">
        <v>35463.550000000003</v>
      </c>
      <c r="G417">
        <v>-13.151271802000901</v>
      </c>
      <c r="H417">
        <f>(Table2[[#This Row],[1Y Return vs Nifty]]-AVERAGE(Table2[1Y Return vs Nifty]))/_xlfn.STDEV.P(Table2[1Y Return vs Nifty])</f>
        <v>-0.60082244602751744</v>
      </c>
      <c r="I417">
        <v>8.7151633027408906</v>
      </c>
      <c r="J417">
        <f>(Table2[[#This Row],[1M Return vs Nifty]]-AVERAGE(Table2[1M Return vs Nifty]))/_xlfn.STDEV.P(Table2[1M Return vs Nifty])</f>
        <v>1.0801318268643674</v>
      </c>
      <c r="K417">
        <v>12.0980201485253</v>
      </c>
      <c r="L417">
        <f>(Table2[[#This Row],[6M Return vs Nifty]]-AVERAGE(Table2[6M Return vs Nifty]))/_xlfn.STDEV.P(Table2[6M Return vs Nifty])</f>
        <v>0.21080545042066504</v>
      </c>
      <c r="M417">
        <v>8.8228364901146392</v>
      </c>
      <c r="N417">
        <f>(Table2[[#This Row],[1W Return vs Nifty]]-AVERAGE(Table2[1W Return vs Nifty]))/_xlfn.STDEV.P(Table2[1W Return vs Nifty])</f>
        <v>1.2944949958182501</v>
      </c>
      <c r="O417">
        <v>34708.589999999997</v>
      </c>
      <c r="P417">
        <v>34920.968414675299</v>
      </c>
      <c r="Q417">
        <v>33921.658220646401</v>
      </c>
      <c r="R417">
        <v>61.280939017111798</v>
      </c>
      <c r="S417" s="1">
        <f>(Table2[[#This Row],[Close Price]]-Table2[[#This Row],[20D EMA]])/Table2[[#This Row],[20D EMA]]</f>
        <v>2.1751387768849339E-2</v>
      </c>
      <c r="T417" s="1">
        <f>(Table2[[#This Row],[Close Price]]-Table2[[#This Row],[50D EMA]])/Table2[[#This Row],[50D EMA]]</f>
        <v>1.5537415196558177E-2</v>
      </c>
      <c r="U417" s="1">
        <f>(Table2[[#This Row],[Close Price]]-Table2[[#This Row],[200D EMA]])/Table2[[#This Row],[200D EMA]]</f>
        <v>4.5454493094772425E-2</v>
      </c>
      <c r="V417">
        <v>0.85123107592947</v>
      </c>
      <c r="W417">
        <v>35301</v>
      </c>
      <c r="X417">
        <v>37133.75</v>
      </c>
      <c r="Y417">
        <v>35301</v>
      </c>
      <c r="Z417">
        <v>37133.75</v>
      </c>
      <c r="AA417">
        <v>35301</v>
      </c>
      <c r="AB417">
        <v>37133.75</v>
      </c>
      <c r="AC417" s="1">
        <f>(Table2[[#This Row],[Close Price]]/Table2[[#This Row],[Day Low]])-1</f>
        <v>4.604685419676624E-3</v>
      </c>
      <c r="AD417" s="1">
        <f>(Table2[[#This Row],[Day High]]/Table2[[#This Row],[Close Price]])-1</f>
        <v>4.7096243889853007E-2</v>
      </c>
      <c r="AE417" s="1">
        <f>(Table2[[#This Row],[Close Price]]/Table2[[#This Row],[Current Week Low]])-1</f>
        <v>4.604685419676624E-3</v>
      </c>
      <c r="AF417" s="1">
        <f>(Table2[[#This Row],[Current Week High]]/Table2[[#This Row],[Close Price]])-1</f>
        <v>4.7096243889853007E-2</v>
      </c>
      <c r="AG417" s="1">
        <f>(Table2[[#This Row],[Close Price]]/Table2[[#This Row],[Current Month Low]])-1</f>
        <v>4.604685419676624E-3</v>
      </c>
      <c r="AH417" s="1">
        <f>(Table2[[#This Row],[Current Month High]]/Table2[[#This Row],[Close Price]])-1</f>
        <v>4.7096243889853007E-2</v>
      </c>
      <c r="AI417">
        <v>15.2070224216131</v>
      </c>
      <c r="AJ417">
        <v>24.438093333263101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</v>
      </c>
      <c r="AM417">
        <v>0</v>
      </c>
      <c r="AN417">
        <v>4.2699999999999996</v>
      </c>
      <c r="AO417" t="s">
        <v>3180</v>
      </c>
      <c r="AP417">
        <v>2.7124135228410999E-2</v>
      </c>
      <c r="AQ417">
        <f>(Table2[[#This Row],[Sharpe Ratio]]-AVERAGE(Table2[Sharpe Ratio]))/_xlfn.STDEV.P(Table2[Sharpe Ratio])</f>
        <v>-0.40971213089923159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523</v>
      </c>
      <c r="AT417">
        <f>_xlfn.RANK.AVG(Table2[[#This Row],[6M Return vs Nifty Z-Score]],Table2[6M Return vs Nifty Z-Score])</f>
        <v>237</v>
      </c>
      <c r="AU417">
        <f>_xlfn.RANK.AVG(Table2[[#This Row],[Sharpe Ratio Z-Score]],Table2[Sharpe Ratio Z-Score])</f>
        <v>447</v>
      </c>
      <c r="AV417">
        <f>(Table2[[#This Row],[Rank 1Y]]+Table2[[#This Row],[Rank 6M]]+Table2[[#This Row],[Rank Sharpe]])/3</f>
        <v>402.33333333333331</v>
      </c>
    </row>
    <row r="418" spans="1:48" x14ac:dyDescent="0.3">
      <c r="A418" t="s">
        <v>454</v>
      </c>
      <c r="B418" t="s">
        <v>455</v>
      </c>
      <c r="C418" t="s">
        <v>3134</v>
      </c>
      <c r="D418" t="s">
        <v>32</v>
      </c>
      <c r="E418">
        <v>49654.973551039999</v>
      </c>
      <c r="F418">
        <v>57.2</v>
      </c>
      <c r="G418">
        <v>3.7949474091426398</v>
      </c>
      <c r="H418">
        <f>(Table2[[#This Row],[1Y Return vs Nifty]]-AVERAGE(Table2[1Y Return vs Nifty]))/_xlfn.STDEV.P(Table2[1Y Return vs Nifty])</f>
        <v>-0.29589554575450261</v>
      </c>
      <c r="I418">
        <v>-0.67716524977985404</v>
      </c>
      <c r="J418">
        <f>(Table2[[#This Row],[1M Return vs Nifty]]-AVERAGE(Table2[1M Return vs Nifty]))/_xlfn.STDEV.P(Table2[1M Return vs Nifty])</f>
        <v>3.9441082299139833E-2</v>
      </c>
      <c r="K418">
        <v>-17.722429365032198</v>
      </c>
      <c r="L418">
        <f>(Table2[[#This Row],[6M Return vs Nifty]]-AVERAGE(Table2[6M Return vs Nifty]))/_xlfn.STDEV.P(Table2[6M Return vs Nifty])</f>
        <v>-0.80860410298258756</v>
      </c>
      <c r="M418">
        <v>8.1955650678028693</v>
      </c>
      <c r="N418">
        <f>(Table2[[#This Row],[1W Return vs Nifty]]-AVERAGE(Table2[1W Return vs Nifty]))/_xlfn.STDEV.P(Table2[1W Return vs Nifty])</f>
        <v>1.1493343265064264</v>
      </c>
      <c r="O418">
        <v>56.07</v>
      </c>
      <c r="P418">
        <v>57.583979419466601</v>
      </c>
      <c r="Q418">
        <v>57.569989803651197</v>
      </c>
      <c r="R418">
        <v>57.256232392110299</v>
      </c>
      <c r="S418" s="1">
        <f>(Table2[[#This Row],[Close Price]]-Table2[[#This Row],[20D EMA]])/Table2[[#This Row],[20D EMA]]</f>
        <v>2.0153379703941546E-2</v>
      </c>
      <c r="T418" s="1">
        <f>(Table2[[#This Row],[Close Price]]-Table2[[#This Row],[50D EMA]])/Table2[[#This Row],[50D EMA]]</f>
        <v>-6.6681640160629807E-3</v>
      </c>
      <c r="U418" s="1">
        <f>(Table2[[#This Row],[Close Price]]-Table2[[#This Row],[200D EMA]])/Table2[[#This Row],[200D EMA]]</f>
        <v>-6.4267825113932626E-3</v>
      </c>
      <c r="V418">
        <v>1.20572357554801</v>
      </c>
      <c r="W418">
        <v>55.56</v>
      </c>
      <c r="X418">
        <v>57.67</v>
      </c>
      <c r="Y418">
        <v>55.56</v>
      </c>
      <c r="Z418">
        <v>58</v>
      </c>
      <c r="AA418">
        <v>55.56</v>
      </c>
      <c r="AB418">
        <v>58.55</v>
      </c>
      <c r="AC418" s="1">
        <f>(Table2[[#This Row],[Close Price]]/Table2[[#This Row],[Day Low]])-1</f>
        <v>2.9517638588912876E-2</v>
      </c>
      <c r="AD418" s="1">
        <f>(Table2[[#This Row],[Day High]]/Table2[[#This Row],[Close Price]])-1</f>
        <v>8.2167832167832078E-3</v>
      </c>
      <c r="AE418" s="1">
        <f>(Table2[[#This Row],[Close Price]]/Table2[[#This Row],[Current Week Low]])-1</f>
        <v>2.9517638588912876E-2</v>
      </c>
      <c r="AF418" s="1">
        <f>(Table2[[#This Row],[Current Week High]]/Table2[[#This Row],[Close Price]])-1</f>
        <v>1.3986013986013957E-2</v>
      </c>
      <c r="AG418" s="1">
        <f>(Table2[[#This Row],[Close Price]]/Table2[[#This Row],[Current Month Low]])-1</f>
        <v>2.9517638588912876E-2</v>
      </c>
      <c r="AH418" s="1">
        <f>(Table2[[#This Row],[Current Month High]]/Table2[[#This Row],[Close Price]])-1</f>
        <v>2.3601398601398538E-2</v>
      </c>
      <c r="AI418">
        <v>34.440559440559397</v>
      </c>
      <c r="AJ418">
        <v>31.343283582089501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-0.08</v>
      </c>
      <c r="AM418" t="s">
        <v>3179</v>
      </c>
      <c r="AN418">
        <v>-3.08</v>
      </c>
      <c r="AO418" t="s">
        <v>3179</v>
      </c>
      <c r="AP418">
        <v>0.108383085730753</v>
      </c>
      <c r="AQ418">
        <f>(Table2[[#This Row],[Sharpe Ratio]]-AVERAGE(Table2[Sharpe Ratio]))/_xlfn.STDEV.P(Table2[Sharpe Ratio])</f>
        <v>0.56275697387940982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408</v>
      </c>
      <c r="AT418">
        <f>_xlfn.RANK.AVG(Table2[[#This Row],[6M Return vs Nifty Z-Score]],Table2[6M Return vs Nifty Z-Score])</f>
        <v>596</v>
      </c>
      <c r="AU418">
        <f>_xlfn.RANK.AVG(Table2[[#This Row],[Sharpe Ratio Z-Score]],Table2[Sharpe Ratio Z-Score])</f>
        <v>204</v>
      </c>
      <c r="AV418">
        <f>(Table2[[#This Row],[Rank 1Y]]+Table2[[#This Row],[Rank 6M]]+Table2[[#This Row],[Rank Sharpe]])/3</f>
        <v>402.66666666666669</v>
      </c>
    </row>
    <row r="419" spans="1:48" x14ac:dyDescent="0.3">
      <c r="A419" t="s">
        <v>339</v>
      </c>
      <c r="B419" t="s">
        <v>340</v>
      </c>
      <c r="C419" t="s">
        <v>3134</v>
      </c>
      <c r="D419" t="s">
        <v>54</v>
      </c>
      <c r="E419">
        <v>76814.093584485003</v>
      </c>
      <c r="F419">
        <v>1913.35</v>
      </c>
      <c r="G419">
        <v>17.745411845486501</v>
      </c>
      <c r="H419">
        <f>(Table2[[#This Row],[1Y Return vs Nifty]]-AVERAGE(Table2[1Y Return vs Nifty]))/_xlfn.STDEV.P(Table2[1Y Return vs Nifty])</f>
        <v>-4.4873661466236614E-2</v>
      </c>
      <c r="I419">
        <v>0.94871462257156003</v>
      </c>
      <c r="J419">
        <f>(Table2[[#This Row],[1M Return vs Nifty]]-AVERAGE(Table2[1M Return vs Nifty]))/_xlfn.STDEV.P(Table2[1M Return vs Nifty])</f>
        <v>0.2195921625631384</v>
      </c>
      <c r="K419">
        <v>6.5370741900296503</v>
      </c>
      <c r="L419">
        <f>(Table2[[#This Row],[6M Return vs Nifty]]-AVERAGE(Table2[6M Return vs Nifty]))/_xlfn.STDEV.P(Table2[6M Return vs Nifty])</f>
        <v>2.0704981496734595E-2</v>
      </c>
      <c r="M419">
        <v>0.152567081449689</v>
      </c>
      <c r="N419">
        <f>(Table2[[#This Row],[1W Return vs Nifty]]-AVERAGE(Table2[1W Return vs Nifty]))/_xlfn.STDEV.P(Table2[1W Return vs Nifty])</f>
        <v>-0.71194442690757398</v>
      </c>
      <c r="O419">
        <v>1938.55</v>
      </c>
      <c r="P419">
        <v>1934.65775411502</v>
      </c>
      <c r="Q419">
        <v>1746.2416664673999</v>
      </c>
      <c r="R419">
        <v>40.849782443041398</v>
      </c>
      <c r="S419" s="1">
        <f>(Table2[[#This Row],[Close Price]]-Table2[[#This Row],[20D EMA]])/Table2[[#This Row],[20D EMA]]</f>
        <v>-1.2999406773103631E-2</v>
      </c>
      <c r="T419" s="1">
        <f>(Table2[[#This Row],[Close Price]]-Table2[[#This Row],[50D EMA]])/Table2[[#This Row],[50D EMA]]</f>
        <v>-1.101370724082772E-2</v>
      </c>
      <c r="U419" s="1">
        <f>(Table2[[#This Row],[Close Price]]-Table2[[#This Row],[200D EMA]])/Table2[[#This Row],[200D EMA]]</f>
        <v>9.5695994856574276E-2</v>
      </c>
      <c r="V419">
        <v>0.75509109871870495</v>
      </c>
      <c r="W419">
        <v>1847</v>
      </c>
      <c r="X419">
        <v>1926.8</v>
      </c>
      <c r="Y419">
        <v>1847</v>
      </c>
      <c r="Z419">
        <v>1940</v>
      </c>
      <c r="AA419">
        <v>1847</v>
      </c>
      <c r="AB419">
        <v>1962</v>
      </c>
      <c r="AC419" s="1">
        <f>(Table2[[#This Row],[Close Price]]/Table2[[#This Row],[Day Low]])-1</f>
        <v>3.5923118570654999E-2</v>
      </c>
      <c r="AD419" s="1">
        <f>(Table2[[#This Row],[Day High]]/Table2[[#This Row],[Close Price]])-1</f>
        <v>7.029555491676831E-3</v>
      </c>
      <c r="AE419" s="1">
        <f>(Table2[[#This Row],[Close Price]]/Table2[[#This Row],[Current Week Low]])-1</f>
        <v>3.5923118570654999E-2</v>
      </c>
      <c r="AF419" s="1">
        <f>(Table2[[#This Row],[Current Week High]]/Table2[[#This Row],[Close Price]])-1</f>
        <v>1.3928450100608947E-2</v>
      </c>
      <c r="AG419" s="1">
        <f>(Table2[[#This Row],[Close Price]]/Table2[[#This Row],[Current Month Low]])-1</f>
        <v>3.5923118570654999E-2</v>
      </c>
      <c r="AH419" s="1">
        <f>(Table2[[#This Row],[Current Month High]]/Table2[[#This Row],[Close Price]])-1</f>
        <v>2.5426607782162325E-2</v>
      </c>
      <c r="AI419">
        <v>8.6445240024041592</v>
      </c>
      <c r="AJ419">
        <v>57.347861842105203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-0.01</v>
      </c>
      <c r="AM419" t="s">
        <v>3179</v>
      </c>
      <c r="AN419">
        <v>-2.81</v>
      </c>
      <c r="AO419" t="s">
        <v>3179</v>
      </c>
      <c r="AP419">
        <v>-1.5095096673381001E-2</v>
      </c>
      <c r="AQ419">
        <f>(Table2[[#This Row],[Sharpe Ratio]]-AVERAGE(Table2[Sharpe Ratio]))/_xlfn.STDEV.P(Table2[Sharpe Ratio])</f>
        <v>-0.91497214715792308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-1.4314930914718607</v>
      </c>
      <c r="AS419">
        <f>_xlfn.RANK.AVG(Table2[[#This Row],[1Y Return vs Nifty Z-Score]],Table2[1Y Return vs Nifty Z-Score])</f>
        <v>310</v>
      </c>
      <c r="AT419">
        <f>_xlfn.RANK.AVG(Table2[[#This Row],[6M Return vs Nifty Z-Score]],Table2[6M Return vs Nifty Z-Score])</f>
        <v>304</v>
      </c>
      <c r="AU419">
        <f>_xlfn.RANK.AVG(Table2[[#This Row],[Sharpe Ratio Z-Score]],Table2[Sharpe Ratio Z-Score])</f>
        <v>596</v>
      </c>
      <c r="AV419">
        <f>(Table2[[#This Row],[Rank 1Y]]+Table2[[#This Row],[Rank 6M]]+Table2[[#This Row],[Rank Sharpe]])/3</f>
        <v>403.33333333333331</v>
      </c>
    </row>
    <row r="420" spans="1:48" x14ac:dyDescent="0.3">
      <c r="A420" t="s">
        <v>942</v>
      </c>
      <c r="B420" t="s">
        <v>943</v>
      </c>
      <c r="C420" t="s">
        <v>3150</v>
      </c>
      <c r="D420" t="s">
        <v>588</v>
      </c>
      <c r="E420">
        <v>15539.62512345</v>
      </c>
      <c r="F420">
        <v>495.75</v>
      </c>
      <c r="G420">
        <v>0.62112555778851297</v>
      </c>
      <c r="H420">
        <f>(Table2[[#This Row],[1Y Return vs Nifty]]-AVERAGE(Table2[1Y Return vs Nifty]))/_xlfn.STDEV.P(Table2[1Y Return vs Nifty])</f>
        <v>-0.35300466532235153</v>
      </c>
      <c r="I420">
        <v>-10.0081075104411</v>
      </c>
      <c r="J420">
        <f>(Table2[[#This Row],[1M Return vs Nifty]]-AVERAGE(Table2[1M Return vs Nifty]))/_xlfn.STDEV.P(Table2[1M Return vs Nifty])</f>
        <v>-0.99444792556957751</v>
      </c>
      <c r="K420">
        <v>-20.939330799091302</v>
      </c>
      <c r="L420">
        <f>(Table2[[#This Row],[6M Return vs Nifty]]-AVERAGE(Table2[6M Return vs Nifty]))/_xlfn.STDEV.P(Table2[6M Return vs Nifty])</f>
        <v>-0.91857360739081462</v>
      </c>
      <c r="M420">
        <v>1.92190130362536</v>
      </c>
      <c r="N420">
        <f>(Table2[[#This Row],[1W Return vs Nifty]]-AVERAGE(Table2[1W Return vs Nifty]))/_xlfn.STDEV.P(Table2[1W Return vs Nifty])</f>
        <v>-0.30249210564483281</v>
      </c>
      <c r="O420">
        <v>514.04999999999995</v>
      </c>
      <c r="P420">
        <v>559.44203290928101</v>
      </c>
      <c r="Q420">
        <v>577.96123054551003</v>
      </c>
      <c r="R420">
        <v>44.0467950711923</v>
      </c>
      <c r="S420" s="1">
        <f>(Table2[[#This Row],[Close Price]]-Table2[[#This Row],[20D EMA]])/Table2[[#This Row],[20D EMA]]</f>
        <v>-3.5599649839509688E-2</v>
      </c>
      <c r="T420" s="1">
        <f>(Table2[[#This Row],[Close Price]]-Table2[[#This Row],[50D EMA]])/Table2[[#This Row],[50D EMA]]</f>
        <v>-0.11384920896640831</v>
      </c>
      <c r="U420" s="1">
        <f>(Table2[[#This Row],[Close Price]]-Table2[[#This Row],[200D EMA]])/Table2[[#This Row],[200D EMA]]</f>
        <v>-0.14224350389024326</v>
      </c>
      <c r="V420">
        <v>0.818088423957961</v>
      </c>
      <c r="W420">
        <v>478</v>
      </c>
      <c r="X420">
        <v>499</v>
      </c>
      <c r="Y420">
        <v>478</v>
      </c>
      <c r="Z420">
        <v>499.95</v>
      </c>
      <c r="AA420">
        <v>478</v>
      </c>
      <c r="AB420">
        <v>504.9</v>
      </c>
      <c r="AC420" s="1">
        <f>(Table2[[#This Row],[Close Price]]/Table2[[#This Row],[Day Low]])-1</f>
        <v>3.713389121338917E-2</v>
      </c>
      <c r="AD420" s="1">
        <f>(Table2[[#This Row],[Day High]]/Table2[[#This Row],[Close Price]])-1</f>
        <v>6.5557236510338512E-3</v>
      </c>
      <c r="AE420" s="1">
        <f>(Table2[[#This Row],[Close Price]]/Table2[[#This Row],[Current Week Low]])-1</f>
        <v>3.713389121338917E-2</v>
      </c>
      <c r="AF420" s="1">
        <f>(Table2[[#This Row],[Current Week High]]/Table2[[#This Row],[Close Price]])-1</f>
        <v>8.4720121028745154E-3</v>
      </c>
      <c r="AG420" s="1">
        <f>(Table2[[#This Row],[Close Price]]/Table2[[#This Row],[Current Month Low]])-1</f>
        <v>3.713389121338917E-2</v>
      </c>
      <c r="AH420" s="1">
        <f>(Table2[[#This Row],[Current Month High]]/Table2[[#This Row],[Close Price]])-1</f>
        <v>1.8456883509833544E-2</v>
      </c>
      <c r="AI420">
        <v>57.791225416036298</v>
      </c>
      <c r="AJ420">
        <v>34.5866702864123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-0.25</v>
      </c>
      <c r="AM420" t="s">
        <v>3179</v>
      </c>
      <c r="AN420">
        <v>-8.24</v>
      </c>
      <c r="AO420" t="s">
        <v>3179</v>
      </c>
      <c r="AP420">
        <v>0.13058501539018499</v>
      </c>
      <c r="AQ420">
        <f>(Table2[[#This Row],[Sharpe Ratio]]-AVERAGE(Table2[Sharpe Ratio]))/_xlfn.STDEV.P(Table2[Sharpe Ratio])</f>
        <v>0.82845928146267012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435</v>
      </c>
      <c r="AT420">
        <f>_xlfn.RANK.AVG(Table2[[#This Row],[6M Return vs Nifty Z-Score]],Table2[6M Return vs Nifty Z-Score])</f>
        <v>634</v>
      </c>
      <c r="AU420">
        <f>_xlfn.RANK.AVG(Table2[[#This Row],[Sharpe Ratio Z-Score]],Table2[Sharpe Ratio Z-Score])</f>
        <v>142</v>
      </c>
      <c r="AV420">
        <f>(Table2[[#This Row],[Rank 1Y]]+Table2[[#This Row],[Rank 6M]]+Table2[[#This Row],[Rank Sharpe]])/3</f>
        <v>403.66666666666669</v>
      </c>
    </row>
    <row r="421" spans="1:48" x14ac:dyDescent="0.3">
      <c r="A421" t="s">
        <v>1290</v>
      </c>
      <c r="B421" t="s">
        <v>1291</v>
      </c>
      <c r="C421" t="s">
        <v>3136</v>
      </c>
      <c r="D421" t="s">
        <v>261</v>
      </c>
      <c r="E421">
        <v>8939.6942440000003</v>
      </c>
      <c r="F421">
        <v>669.5</v>
      </c>
      <c r="G421">
        <v>-20.642972412874201</v>
      </c>
      <c r="H421">
        <f>(Table2[[#This Row],[1Y Return vs Nifty]]-AVERAGE(Table2[1Y Return vs Nifty]))/_xlfn.STDEV.P(Table2[1Y Return vs Nifty])</f>
        <v>-0.73562661777721672</v>
      </c>
      <c r="I421">
        <v>3.2182646600907301</v>
      </c>
      <c r="J421">
        <f>(Table2[[#This Row],[1M Return vs Nifty]]-AVERAGE(Table2[1M Return vs Nifty]))/_xlfn.STDEV.P(Table2[1M Return vs Nifty])</f>
        <v>0.47106331853542072</v>
      </c>
      <c r="K421">
        <v>6.8120466980153198</v>
      </c>
      <c r="L421">
        <f>(Table2[[#This Row],[6M Return vs Nifty]]-AVERAGE(Table2[6M Return vs Nifty]))/_xlfn.STDEV.P(Table2[6M Return vs Nifty])</f>
        <v>3.0104893508000705E-2</v>
      </c>
      <c r="M421">
        <v>6.2527350491203197</v>
      </c>
      <c r="N421">
        <f>(Table2[[#This Row],[1W Return vs Nifty]]-AVERAGE(Table2[1W Return vs Nifty]))/_xlfn.STDEV.P(Table2[1W Return vs Nifty])</f>
        <v>0.6997322948505198</v>
      </c>
      <c r="O421">
        <v>662.76</v>
      </c>
      <c r="P421">
        <v>673.05881036054802</v>
      </c>
      <c r="Q421">
        <v>645.53837185753196</v>
      </c>
      <c r="R421">
        <v>57.550291293362697</v>
      </c>
      <c r="S421" s="1">
        <f>(Table2[[#This Row],[Close Price]]-Table2[[#This Row],[20D EMA]])/Table2[[#This Row],[20D EMA]]</f>
        <v>1.0169593819783948E-2</v>
      </c>
      <c r="T421" s="1">
        <f>(Table2[[#This Row],[Close Price]]-Table2[[#This Row],[50D EMA]])/Table2[[#This Row],[50D EMA]]</f>
        <v>-5.2875176816148039E-3</v>
      </c>
      <c r="U421" s="1">
        <f>(Table2[[#This Row],[Close Price]]-Table2[[#This Row],[200D EMA]])/Table2[[#This Row],[200D EMA]]</f>
        <v>3.7118828542319855E-2</v>
      </c>
      <c r="V421">
        <v>0.28277039168004398</v>
      </c>
      <c r="W421">
        <v>663.6</v>
      </c>
      <c r="X421">
        <v>672</v>
      </c>
      <c r="Y421">
        <v>659.65</v>
      </c>
      <c r="Z421">
        <v>680.25</v>
      </c>
      <c r="AA421">
        <v>659.65</v>
      </c>
      <c r="AB421">
        <v>684</v>
      </c>
      <c r="AC421" s="1">
        <f>(Table2[[#This Row],[Close Price]]/Table2[[#This Row],[Day Low]])-1</f>
        <v>8.8908981314044233E-3</v>
      </c>
      <c r="AD421" s="1">
        <f>(Table2[[#This Row],[Day High]]/Table2[[#This Row],[Close Price]])-1</f>
        <v>3.7341299477222645E-3</v>
      </c>
      <c r="AE421" s="1">
        <f>(Table2[[#This Row],[Close Price]]/Table2[[#This Row],[Current Week Low]])-1</f>
        <v>1.4932160994466814E-2</v>
      </c>
      <c r="AF421" s="1">
        <f>(Table2[[#This Row],[Current Week High]]/Table2[[#This Row],[Close Price]])-1</f>
        <v>1.6056758775205404E-2</v>
      </c>
      <c r="AG421" s="1">
        <f>(Table2[[#This Row],[Close Price]]/Table2[[#This Row],[Current Month Low]])-1</f>
        <v>1.4932160994466814E-2</v>
      </c>
      <c r="AH421" s="1">
        <f>(Table2[[#This Row],[Current Month High]]/Table2[[#This Row],[Close Price]])-1</f>
        <v>2.165795369678869E-2</v>
      </c>
      <c r="AI421">
        <v>27.707244212098502</v>
      </c>
      <c r="AJ421">
        <v>21.374184191443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0.01</v>
      </c>
      <c r="AM421" t="s">
        <v>3180</v>
      </c>
      <c r="AN421">
        <v>3.55</v>
      </c>
      <c r="AO421" t="s">
        <v>3180</v>
      </c>
      <c r="AP421">
        <v>6.4731506068739994E-2</v>
      </c>
      <c r="AQ421">
        <f>(Table2[[#This Row],[Sharpe Ratio]]-AVERAGE(Table2[Sharpe Ratio]))/_xlfn.STDEV.P(Table2[Sharpe Ratio])</f>
        <v>4.0355289712102317E-2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576</v>
      </c>
      <c r="AT421">
        <f>_xlfn.RANK.AVG(Table2[[#This Row],[6M Return vs Nifty Z-Score]],Table2[6M Return vs Nifty Z-Score])</f>
        <v>299</v>
      </c>
      <c r="AU421">
        <f>_xlfn.RANK.AVG(Table2[[#This Row],[Sharpe Ratio Z-Score]],Table2[Sharpe Ratio Z-Score])</f>
        <v>336</v>
      </c>
      <c r="AV421">
        <f>(Table2[[#This Row],[Rank 1Y]]+Table2[[#This Row],[Rank 6M]]+Table2[[#This Row],[Rank Sharpe]])/3</f>
        <v>403.66666666666669</v>
      </c>
    </row>
    <row r="422" spans="1:48" x14ac:dyDescent="0.3">
      <c r="A422" t="s">
        <v>70</v>
      </c>
      <c r="B422" t="s">
        <v>71</v>
      </c>
      <c r="C422" t="s">
        <v>3132</v>
      </c>
      <c r="D422" t="s">
        <v>72</v>
      </c>
      <c r="E422">
        <v>336396.66596844001</v>
      </c>
      <c r="F422">
        <v>267.39999999999998</v>
      </c>
      <c r="G422">
        <v>12.4239275405985</v>
      </c>
      <c r="H422">
        <f>(Table2[[#This Row],[1Y Return vs Nifty]]-AVERAGE(Table2[1Y Return vs Nifty]))/_xlfn.STDEV.P(Table2[1Y Return vs Nifty])</f>
        <v>-0.14062739235589497</v>
      </c>
      <c r="I422">
        <v>-7.12284955111312</v>
      </c>
      <c r="J422">
        <f>(Table2[[#This Row],[1M Return vs Nifty]]-AVERAGE(Table2[1M Return vs Nifty]))/_xlfn.STDEV.P(Table2[1M Return vs Nifty])</f>
        <v>-0.67475497220180802</v>
      </c>
      <c r="K422">
        <v>-12.958012939677401</v>
      </c>
      <c r="L422">
        <f>(Table2[[#This Row],[6M Return vs Nifty]]-AVERAGE(Table2[6M Return vs Nifty]))/_xlfn.STDEV.P(Table2[6M Return vs Nifty])</f>
        <v>-0.64573292901889778</v>
      </c>
      <c r="M422">
        <v>1.8724840971868899</v>
      </c>
      <c r="N422">
        <f>(Table2[[#This Row],[1W Return vs Nifty]]-AVERAGE(Table2[1W Return vs Nifty]))/_xlfn.STDEV.P(Table2[1W Return vs Nifty])</f>
        <v>-0.3139280399261869</v>
      </c>
      <c r="O422">
        <v>274.25</v>
      </c>
      <c r="P422">
        <v>286.37122621929399</v>
      </c>
      <c r="Q422">
        <v>275.03657370099</v>
      </c>
      <c r="R422">
        <v>42.722837543711599</v>
      </c>
      <c r="S422" s="1">
        <f>(Table2[[#This Row],[Close Price]]-Table2[[#This Row],[20D EMA]])/Table2[[#This Row],[20D EMA]]</f>
        <v>-2.4977210574293612E-2</v>
      </c>
      <c r="T422" s="1">
        <f>(Table2[[#This Row],[Close Price]]-Table2[[#This Row],[50D EMA]])/Table2[[#This Row],[50D EMA]]</f>
        <v>-6.6246970653282208E-2</v>
      </c>
      <c r="U422" s="1">
        <f>(Table2[[#This Row],[Close Price]]-Table2[[#This Row],[200D EMA]])/Table2[[#This Row],[200D EMA]]</f>
        <v>-2.7765666210240965E-2</v>
      </c>
      <c r="V422">
        <v>0.64135665531652797</v>
      </c>
      <c r="W422">
        <v>263.60000000000002</v>
      </c>
      <c r="X422">
        <v>268.60000000000002</v>
      </c>
      <c r="Y422">
        <v>260.14999999999998</v>
      </c>
      <c r="Z422">
        <v>274.35000000000002</v>
      </c>
      <c r="AA422">
        <v>260.14999999999998</v>
      </c>
      <c r="AB422">
        <v>274.35000000000002</v>
      </c>
      <c r="AC422" s="1">
        <f>(Table2[[#This Row],[Close Price]]/Table2[[#This Row],[Day Low]])-1</f>
        <v>1.4415781487101542E-2</v>
      </c>
      <c r="AD422" s="1">
        <f>(Table2[[#This Row],[Day High]]/Table2[[#This Row],[Close Price]])-1</f>
        <v>4.4876589379208021E-3</v>
      </c>
      <c r="AE422" s="1">
        <f>(Table2[[#This Row],[Close Price]]/Table2[[#This Row],[Current Week Low]])-1</f>
        <v>2.7868537382279346E-2</v>
      </c>
      <c r="AF422" s="1">
        <f>(Table2[[#This Row],[Current Week High]]/Table2[[#This Row],[Close Price]])-1</f>
        <v>2.5991024682124442E-2</v>
      </c>
      <c r="AG422" s="1">
        <f>(Table2[[#This Row],[Close Price]]/Table2[[#This Row],[Current Month Low]])-1</f>
        <v>2.7868537382279346E-2</v>
      </c>
      <c r="AH422" s="1">
        <f>(Table2[[#This Row],[Current Month High]]/Table2[[#This Row],[Close Price]])-1</f>
        <v>2.5991024682124442E-2</v>
      </c>
      <c r="AI422">
        <v>29.020194465220602</v>
      </c>
      <c r="AJ422">
        <v>42.120648418814703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-0.11</v>
      </c>
      <c r="AM422" t="s">
        <v>3179</v>
      </c>
      <c r="AN422">
        <v>-5.61</v>
      </c>
      <c r="AO422" t="s">
        <v>3179</v>
      </c>
      <c r="AP422">
        <v>6.4998633181504006E-2</v>
      </c>
      <c r="AQ422">
        <f>(Table2[[#This Row],[Sharpe Ratio]]-AVERAGE(Table2[Sharpe Ratio]))/_xlfn.STDEV.P(Table2[Sharpe Ratio])</f>
        <v>4.3552142029364707E-2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337</v>
      </c>
      <c r="AT422">
        <f>_xlfn.RANK.AVG(Table2[[#This Row],[6M Return vs Nifty Z-Score]],Table2[6M Return vs Nifty Z-Score])</f>
        <v>544</v>
      </c>
      <c r="AU422">
        <f>_xlfn.RANK.AVG(Table2[[#This Row],[Sharpe Ratio Z-Score]],Table2[Sharpe Ratio Z-Score])</f>
        <v>335</v>
      </c>
      <c r="AV422">
        <f>(Table2[[#This Row],[Rank 1Y]]+Table2[[#This Row],[Rank 6M]]+Table2[[#This Row],[Rank Sharpe]])/3</f>
        <v>405.33333333333331</v>
      </c>
    </row>
    <row r="423" spans="1:48" x14ac:dyDescent="0.3">
      <c r="A423" t="s">
        <v>1175</v>
      </c>
      <c r="B423" t="s">
        <v>1176</v>
      </c>
      <c r="C423" t="s">
        <v>3146</v>
      </c>
      <c r="D423" t="s">
        <v>529</v>
      </c>
      <c r="E423">
        <v>10281.92268125</v>
      </c>
      <c r="F423">
        <v>321.25</v>
      </c>
      <c r="G423">
        <v>-3.5479613142359998</v>
      </c>
      <c r="H423">
        <f>(Table2[[#This Row],[1Y Return vs Nifty]]-AVERAGE(Table2[1Y Return vs Nifty]))/_xlfn.STDEV.P(Table2[1Y Return vs Nifty])</f>
        <v>-0.42802238585433844</v>
      </c>
      <c r="I423">
        <v>-8.06846997865369</v>
      </c>
      <c r="J423">
        <f>(Table2[[#This Row],[1M Return vs Nifty]]-AVERAGE(Table2[1M Return vs Nifty]))/_xlfn.STDEV.P(Table2[1M Return vs Nifty])</f>
        <v>-0.77953180377348141</v>
      </c>
      <c r="K423">
        <v>7.3676928541233204</v>
      </c>
      <c r="L423">
        <f>(Table2[[#This Row],[6M Return vs Nifty]]-AVERAGE(Table2[6M Return vs Nifty]))/_xlfn.STDEV.P(Table2[6M Return vs Nifty])</f>
        <v>4.9099610525622117E-2</v>
      </c>
      <c r="M423">
        <v>-4.81596404261344</v>
      </c>
      <c r="N423">
        <f>(Table2[[#This Row],[1W Return vs Nifty]]-AVERAGE(Table2[1W Return vs Nifty]))/_xlfn.STDEV.P(Table2[1W Return vs Nifty])</f>
        <v>-1.8617422302373732</v>
      </c>
      <c r="O423">
        <v>334.08</v>
      </c>
      <c r="P423">
        <v>336.42837653260898</v>
      </c>
      <c r="Q423">
        <v>314.31294420776499</v>
      </c>
      <c r="R423">
        <v>40.411869435477101</v>
      </c>
      <c r="S423" s="1">
        <f>(Table2[[#This Row],[Close Price]]-Table2[[#This Row],[20D EMA]])/Table2[[#This Row],[20D EMA]]</f>
        <v>-3.8403975095785393E-2</v>
      </c>
      <c r="T423" s="1">
        <f>(Table2[[#This Row],[Close Price]]-Table2[[#This Row],[50D EMA]])/Table2[[#This Row],[50D EMA]]</f>
        <v>-4.5116219651399662E-2</v>
      </c>
      <c r="U423" s="1">
        <f>(Table2[[#This Row],[Close Price]]-Table2[[#This Row],[200D EMA]])/Table2[[#This Row],[200D EMA]]</f>
        <v>2.2070538042014361E-2</v>
      </c>
      <c r="V423">
        <v>0.55888685662309801</v>
      </c>
      <c r="W423">
        <v>310.55</v>
      </c>
      <c r="X423">
        <v>334.35</v>
      </c>
      <c r="Y423">
        <v>308.05</v>
      </c>
      <c r="Z423">
        <v>334.35</v>
      </c>
      <c r="AA423">
        <v>308.05</v>
      </c>
      <c r="AB423">
        <v>334.35</v>
      </c>
      <c r="AC423" s="1">
        <f>(Table2[[#This Row],[Close Price]]/Table2[[#This Row],[Day Low]])-1</f>
        <v>3.4454999194976521E-2</v>
      </c>
      <c r="AD423" s="1">
        <f>(Table2[[#This Row],[Day High]]/Table2[[#This Row],[Close Price]])-1</f>
        <v>4.077821011673155E-2</v>
      </c>
      <c r="AE423" s="1">
        <f>(Table2[[#This Row],[Close Price]]/Table2[[#This Row],[Current Week Low]])-1</f>
        <v>4.2850186658009992E-2</v>
      </c>
      <c r="AF423" s="1">
        <f>(Table2[[#This Row],[Current Week High]]/Table2[[#This Row],[Close Price]])-1</f>
        <v>4.077821011673155E-2</v>
      </c>
      <c r="AG423" s="1">
        <f>(Table2[[#This Row],[Close Price]]/Table2[[#This Row],[Current Month Low]])-1</f>
        <v>4.2850186658009992E-2</v>
      </c>
      <c r="AH423" s="1">
        <f>(Table2[[#This Row],[Current Month High]]/Table2[[#This Row],[Close Price]])-1</f>
        <v>4.077821011673155E-2</v>
      </c>
      <c r="AI423">
        <v>24.824902723735399</v>
      </c>
      <c r="AJ423">
        <v>24.5155038759689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0.1</v>
      </c>
      <c r="AM423" t="s">
        <v>3180</v>
      </c>
      <c r="AN423">
        <v>-7.46</v>
      </c>
      <c r="AO423" t="s">
        <v>3179</v>
      </c>
      <c r="AP423">
        <v>2.1086367403243999E-2</v>
      </c>
      <c r="AQ423">
        <f>(Table2[[#This Row],[Sharpe Ratio]]-AVERAGE(Table2[Sharpe Ratio]))/_xlfn.STDEV.P(Table2[Sharpe Ratio])</f>
        <v>-0.48196931162213802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465</v>
      </c>
      <c r="AT423">
        <f>_xlfn.RANK.AVG(Table2[[#This Row],[6M Return vs Nifty Z-Score]],Table2[6M Return vs Nifty Z-Score])</f>
        <v>294</v>
      </c>
      <c r="AU423">
        <f>_xlfn.RANK.AVG(Table2[[#This Row],[Sharpe Ratio Z-Score]],Table2[Sharpe Ratio Z-Score])</f>
        <v>461</v>
      </c>
      <c r="AV423">
        <f>(Table2[[#This Row],[Rank 1Y]]+Table2[[#This Row],[Rank 6M]]+Table2[[#This Row],[Rank Sharpe]])/3</f>
        <v>406.66666666666669</v>
      </c>
    </row>
    <row r="424" spans="1:48" x14ac:dyDescent="0.3">
      <c r="A424" t="s">
        <v>1365</v>
      </c>
      <c r="B424" t="s">
        <v>1366</v>
      </c>
      <c r="C424" t="s">
        <v>3134</v>
      </c>
      <c r="D424" t="s">
        <v>517</v>
      </c>
      <c r="E424">
        <v>8273.2332428240006</v>
      </c>
      <c r="F424">
        <v>250.48</v>
      </c>
      <c r="G424">
        <v>-16.816191355306199</v>
      </c>
      <c r="H424">
        <f>(Table2[[#This Row],[1Y Return vs Nifty]]-AVERAGE(Table2[1Y Return vs Nifty]))/_xlfn.STDEV.P(Table2[1Y Return vs Nifty])</f>
        <v>-0.66676828003422473</v>
      </c>
      <c r="I424">
        <v>-8.93146192550061</v>
      </c>
      <c r="J424">
        <f>(Table2[[#This Row],[1M Return vs Nifty]]-AVERAGE(Table2[1M Return vs Nifty]))/_xlfn.STDEV.P(Table2[1M Return vs Nifty])</f>
        <v>-0.87515321721699635</v>
      </c>
      <c r="K424">
        <v>8.0986045484581108</v>
      </c>
      <c r="L424">
        <f>(Table2[[#This Row],[6M Return vs Nifty]]-AVERAGE(Table2[6M Return vs Nifty]))/_xlfn.STDEV.P(Table2[6M Return vs Nifty])</f>
        <v>7.4085765196439321E-2</v>
      </c>
      <c r="M424">
        <v>-2.5814741456280998</v>
      </c>
      <c r="N424">
        <f>(Table2[[#This Row],[1W Return vs Nifty]]-AVERAGE(Table2[1W Return vs Nifty]))/_xlfn.STDEV.P(Table2[1W Return vs Nifty])</f>
        <v>-1.3446454241665795</v>
      </c>
      <c r="O424">
        <v>258.97000000000003</v>
      </c>
      <c r="P424">
        <v>263.16777005435199</v>
      </c>
      <c r="Q424">
        <v>244.03422611189399</v>
      </c>
      <c r="R424">
        <v>41.220909359116199</v>
      </c>
      <c r="S424" s="1">
        <f>(Table2[[#This Row],[Close Price]]-Table2[[#This Row],[20D EMA]])/Table2[[#This Row],[20D EMA]]</f>
        <v>-3.2783720122021999E-2</v>
      </c>
      <c r="T424" s="1">
        <f>(Table2[[#This Row],[Close Price]]-Table2[[#This Row],[50D EMA]])/Table2[[#This Row],[50D EMA]]</f>
        <v>-4.8211717003687794E-2</v>
      </c>
      <c r="U424" s="1">
        <f>(Table2[[#This Row],[Close Price]]-Table2[[#This Row],[200D EMA]])/Table2[[#This Row],[200D EMA]]</f>
        <v>2.6413401065924675E-2</v>
      </c>
      <c r="V424">
        <v>0.74135570843439202</v>
      </c>
      <c r="W424">
        <v>244.26</v>
      </c>
      <c r="X424">
        <v>251.8</v>
      </c>
      <c r="Y424">
        <v>243.75</v>
      </c>
      <c r="Z424">
        <v>253.66</v>
      </c>
      <c r="AA424">
        <v>243.75</v>
      </c>
      <c r="AB424">
        <v>253.66</v>
      </c>
      <c r="AC424" s="1">
        <f>(Table2[[#This Row],[Close Price]]/Table2[[#This Row],[Day Low]])-1</f>
        <v>2.5464668795545764E-2</v>
      </c>
      <c r="AD424" s="1">
        <f>(Table2[[#This Row],[Day High]]/Table2[[#This Row],[Close Price]])-1</f>
        <v>5.2698818268923642E-3</v>
      </c>
      <c r="AE424" s="1">
        <f>(Table2[[#This Row],[Close Price]]/Table2[[#This Row],[Current Week Low]])-1</f>
        <v>2.7610256410256273E-2</v>
      </c>
      <c r="AF424" s="1">
        <f>(Table2[[#This Row],[Current Week High]]/Table2[[#This Row],[Close Price]])-1</f>
        <v>1.2695624401149797E-2</v>
      </c>
      <c r="AG424" s="1">
        <f>(Table2[[#This Row],[Close Price]]/Table2[[#This Row],[Current Month Low]])-1</f>
        <v>2.7610256410256273E-2</v>
      </c>
      <c r="AH424" s="1">
        <f>(Table2[[#This Row],[Current Month High]]/Table2[[#This Row],[Close Price]])-1</f>
        <v>1.2695624401149797E-2</v>
      </c>
      <c r="AI424">
        <v>18.8118811881188</v>
      </c>
      <c r="AJ424">
        <v>24.246031746031701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0</v>
      </c>
      <c r="AM424" t="s">
        <v>3181</v>
      </c>
      <c r="AN424">
        <v>-7.18</v>
      </c>
      <c r="AO424" t="s">
        <v>3179</v>
      </c>
      <c r="AP424">
        <v>4.6999191126502998E-2</v>
      </c>
      <c r="AQ424">
        <f>(Table2[[#This Row],[Sharpe Ratio]]-AVERAGE(Table2[Sharpe Ratio]))/_xlfn.STDEV.P(Table2[Sharpe Ratio])</f>
        <v>-0.17185675992584049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552</v>
      </c>
      <c r="AT424">
        <f>_xlfn.RANK.AVG(Table2[[#This Row],[6M Return vs Nifty Z-Score]],Table2[6M Return vs Nifty Z-Score])</f>
        <v>284</v>
      </c>
      <c r="AU424">
        <f>_xlfn.RANK.AVG(Table2[[#This Row],[Sharpe Ratio Z-Score]],Table2[Sharpe Ratio Z-Score])</f>
        <v>386</v>
      </c>
      <c r="AV424">
        <f>(Table2[[#This Row],[Rank 1Y]]+Table2[[#This Row],[Rank 6M]]+Table2[[#This Row],[Rank Sharpe]])/3</f>
        <v>407.33333333333331</v>
      </c>
    </row>
    <row r="425" spans="1:48" x14ac:dyDescent="0.3">
      <c r="A425" t="s">
        <v>154</v>
      </c>
      <c r="B425" t="s">
        <v>155</v>
      </c>
      <c r="C425" t="s">
        <v>3134</v>
      </c>
      <c r="D425" t="s">
        <v>43</v>
      </c>
      <c r="E425">
        <v>163634.22016728</v>
      </c>
      <c r="F425">
        <v>1633.2</v>
      </c>
      <c r="G425">
        <v>-3.2838461160010102</v>
      </c>
      <c r="H425">
        <f>(Table2[[#This Row],[1Y Return vs Nifty]]-AVERAGE(Table2[1Y Return vs Nifty]))/_xlfn.STDEV.P(Table2[1Y Return vs Nifty])</f>
        <v>-0.42326994947255075</v>
      </c>
      <c r="I425">
        <v>-8.3840639242924908</v>
      </c>
      <c r="J425">
        <f>(Table2[[#This Row],[1M Return vs Nifty]]-AVERAGE(Table2[1M Return vs Nifty]))/_xlfn.STDEV.P(Table2[1M Return vs Nifty])</f>
        <v>-0.81450030987189459</v>
      </c>
      <c r="K425">
        <v>5.6391322187688999</v>
      </c>
      <c r="L425">
        <f>(Table2[[#This Row],[6M Return vs Nifty]]-AVERAGE(Table2[6M Return vs Nifty]))/_xlfn.STDEV.P(Table2[6M Return vs Nifty])</f>
        <v>-9.9910891137636113E-3</v>
      </c>
      <c r="M425">
        <v>0.92143967665287696</v>
      </c>
      <c r="N425">
        <f>(Table2[[#This Row],[1W Return vs Nifty]]-AVERAGE(Table2[1W Return vs Nifty]))/_xlfn.STDEV.P(Table2[1W Return vs Nifty])</f>
        <v>-0.53401497473536808</v>
      </c>
      <c r="O425">
        <v>1678.27</v>
      </c>
      <c r="P425">
        <v>1721.1079893187</v>
      </c>
      <c r="Q425">
        <v>1604.2394588763</v>
      </c>
      <c r="R425">
        <v>41.615868680454703</v>
      </c>
      <c r="S425" s="1">
        <f>(Table2[[#This Row],[Close Price]]-Table2[[#This Row],[20D EMA]])/Table2[[#This Row],[20D EMA]]</f>
        <v>-2.685503524462687E-2</v>
      </c>
      <c r="T425" s="1">
        <f>(Table2[[#This Row],[Close Price]]-Table2[[#This Row],[50D EMA]])/Table2[[#This Row],[50D EMA]]</f>
        <v>-5.1076393732561946E-2</v>
      </c>
      <c r="U425" s="1">
        <f>(Table2[[#This Row],[Close Price]]-Table2[[#This Row],[200D EMA]])/Table2[[#This Row],[200D EMA]]</f>
        <v>1.805250516901365E-2</v>
      </c>
      <c r="V425">
        <v>1.0905061525222499</v>
      </c>
      <c r="W425">
        <v>1598.65</v>
      </c>
      <c r="X425">
        <v>1642</v>
      </c>
      <c r="Y425">
        <v>1588</v>
      </c>
      <c r="Z425">
        <v>1642</v>
      </c>
      <c r="AA425">
        <v>1588</v>
      </c>
      <c r="AB425">
        <v>1642</v>
      </c>
      <c r="AC425" s="1">
        <f>(Table2[[#This Row],[Close Price]]/Table2[[#This Row],[Day Low]])-1</f>
        <v>2.1611985112438559E-2</v>
      </c>
      <c r="AD425" s="1">
        <f>(Table2[[#This Row],[Day High]]/Table2[[#This Row],[Close Price]])-1</f>
        <v>5.3881949546901176E-3</v>
      </c>
      <c r="AE425" s="1">
        <f>(Table2[[#This Row],[Close Price]]/Table2[[#This Row],[Current Week Low]])-1</f>
        <v>2.8463476070528904E-2</v>
      </c>
      <c r="AF425" s="1">
        <f>(Table2[[#This Row],[Current Week High]]/Table2[[#This Row],[Close Price]])-1</f>
        <v>5.3881949546901176E-3</v>
      </c>
      <c r="AG425" s="1">
        <f>(Table2[[#This Row],[Close Price]]/Table2[[#This Row],[Current Month Low]])-1</f>
        <v>2.8463476070528904E-2</v>
      </c>
      <c r="AH425" s="1">
        <f>(Table2[[#This Row],[Current Month High]]/Table2[[#This Row],[Close Price]])-1</f>
        <v>5.3881949546901176E-3</v>
      </c>
      <c r="AI425">
        <v>18.540289003183901</v>
      </c>
      <c r="AJ425">
        <v>24.8910300527643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-7.0000000000000007E-2</v>
      </c>
      <c r="AM425" t="s">
        <v>3179</v>
      </c>
      <c r="AN425">
        <v>-4.2699999999999996</v>
      </c>
      <c r="AO425" t="s">
        <v>3179</v>
      </c>
      <c r="AP425">
        <v>2.8071301729427001E-2</v>
      </c>
      <c r="AQ425">
        <f>(Table2[[#This Row],[Sharpe Ratio]]-AVERAGE(Table2[Sharpe Ratio]))/_xlfn.STDEV.P(Table2[Sharpe Ratio])</f>
        <v>-0.39837688532166537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463</v>
      </c>
      <c r="AT425">
        <f>_xlfn.RANK.AVG(Table2[[#This Row],[6M Return vs Nifty Z-Score]],Table2[6M Return vs Nifty Z-Score])</f>
        <v>318</v>
      </c>
      <c r="AU425">
        <f>_xlfn.RANK.AVG(Table2[[#This Row],[Sharpe Ratio Z-Score]],Table2[Sharpe Ratio Z-Score])</f>
        <v>442</v>
      </c>
      <c r="AV425">
        <f>(Table2[[#This Row],[Rank 1Y]]+Table2[[#This Row],[Rank 6M]]+Table2[[#This Row],[Rank Sharpe]])/3</f>
        <v>407.66666666666669</v>
      </c>
    </row>
    <row r="426" spans="1:48" x14ac:dyDescent="0.3">
      <c r="A426" t="s">
        <v>612</v>
      </c>
      <c r="B426" t="s">
        <v>613</v>
      </c>
      <c r="C426" t="s">
        <v>3137</v>
      </c>
      <c r="D426" t="s">
        <v>46</v>
      </c>
      <c r="E426">
        <v>31149.162</v>
      </c>
      <c r="F426">
        <v>51.58</v>
      </c>
      <c r="G426">
        <v>22.3081227942392</v>
      </c>
      <c r="H426">
        <f>(Table2[[#This Row],[1Y Return vs Nifty]]-AVERAGE(Table2[1Y Return vs Nifty]))/_xlfn.STDEV.P(Table2[1Y Return vs Nifty])</f>
        <v>3.7226852466099199E-2</v>
      </c>
      <c r="I426">
        <v>-11.106210437413999</v>
      </c>
      <c r="J426">
        <f>(Table2[[#This Row],[1M Return vs Nifty]]-AVERAGE(Table2[1M Return vs Nifty]))/_xlfn.STDEV.P(Table2[1M Return vs Nifty])</f>
        <v>-1.1161201548032937</v>
      </c>
      <c r="K426">
        <v>-31.484916550021399</v>
      </c>
      <c r="L426">
        <f>(Table2[[#This Row],[6M Return vs Nifty]]-AVERAGE(Table2[6M Return vs Nifty]))/_xlfn.STDEV.P(Table2[6M Return vs Nifty])</f>
        <v>-1.2790735675219951</v>
      </c>
      <c r="M426">
        <v>0.51355086275625905</v>
      </c>
      <c r="N426">
        <f>(Table2[[#This Row],[1W Return vs Nifty]]-AVERAGE(Table2[1W Return vs Nifty]))/_xlfn.STDEV.P(Table2[1W Return vs Nifty])</f>
        <v>-0.62840698929873895</v>
      </c>
      <c r="O426">
        <v>54.6</v>
      </c>
      <c r="P426">
        <v>58.061875189532699</v>
      </c>
      <c r="Q426">
        <v>58.366097112369602</v>
      </c>
      <c r="R426">
        <v>38.307743138829501</v>
      </c>
      <c r="S426" s="1">
        <f>(Table2[[#This Row],[Close Price]]-Table2[[#This Row],[20D EMA]])/Table2[[#This Row],[20D EMA]]</f>
        <v>-5.5311355311355365E-2</v>
      </c>
      <c r="T426" s="1">
        <f>(Table2[[#This Row],[Close Price]]-Table2[[#This Row],[50D EMA]])/Table2[[#This Row],[50D EMA]]</f>
        <v>-0.11163737251636756</v>
      </c>
      <c r="U426" s="1">
        <f>(Table2[[#This Row],[Close Price]]-Table2[[#This Row],[200D EMA]])/Table2[[#This Row],[200D EMA]]</f>
        <v>-0.11626778983190598</v>
      </c>
      <c r="V426">
        <v>0.89008148162234701</v>
      </c>
      <c r="W426">
        <v>50.91</v>
      </c>
      <c r="X426">
        <v>51.91</v>
      </c>
      <c r="Y426">
        <v>50.88</v>
      </c>
      <c r="Z426">
        <v>53.49</v>
      </c>
      <c r="AA426">
        <v>50.88</v>
      </c>
      <c r="AB426">
        <v>53.59</v>
      </c>
      <c r="AC426" s="1">
        <f>(Table2[[#This Row],[Close Price]]/Table2[[#This Row],[Day Low]])-1</f>
        <v>1.3160479277155801E-2</v>
      </c>
      <c r="AD426" s="1">
        <f>(Table2[[#This Row],[Day High]]/Table2[[#This Row],[Close Price]])-1</f>
        <v>6.3978286157424513E-3</v>
      </c>
      <c r="AE426" s="1">
        <f>(Table2[[#This Row],[Close Price]]/Table2[[#This Row],[Current Week Low]])-1</f>
        <v>1.3757861635220081E-2</v>
      </c>
      <c r="AF426" s="1">
        <f>(Table2[[#This Row],[Current Week High]]/Table2[[#This Row],[Close Price]])-1</f>
        <v>3.7029856533540295E-2</v>
      </c>
      <c r="AG426" s="1">
        <f>(Table2[[#This Row],[Close Price]]/Table2[[#This Row],[Current Month Low]])-1</f>
        <v>1.3757861635220081E-2</v>
      </c>
      <c r="AH426" s="1">
        <f>(Table2[[#This Row],[Current Month High]]/Table2[[#This Row],[Close Price]])-1</f>
        <v>3.8968592477704567E-2</v>
      </c>
      <c r="AI426">
        <v>51.512214036448199</v>
      </c>
      <c r="AJ426">
        <v>49.9418604651162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-0.16</v>
      </c>
      <c r="AM426" t="s">
        <v>3179</v>
      </c>
      <c r="AN426">
        <v>-9.94</v>
      </c>
      <c r="AO426" t="s">
        <v>3179</v>
      </c>
      <c r="AP426">
        <v>9.4496041200204994E-2</v>
      </c>
      <c r="AQ426">
        <f>(Table2[[#This Row],[Sharpe Ratio]]-AVERAGE(Table2[Sharpe Ratio]))/_xlfn.STDEV.P(Table2[Sharpe Ratio])</f>
        <v>0.39656332162132507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291</v>
      </c>
      <c r="AT426">
        <f>_xlfn.RANK.AVG(Table2[[#This Row],[6M Return vs Nifty Z-Score]],Table2[6M Return vs Nifty Z-Score])</f>
        <v>698</v>
      </c>
      <c r="AU426">
        <f>_xlfn.RANK.AVG(Table2[[#This Row],[Sharpe Ratio Z-Score]],Table2[Sharpe Ratio Z-Score])</f>
        <v>238</v>
      </c>
      <c r="AV426">
        <f>(Table2[[#This Row],[Rank 1Y]]+Table2[[#This Row],[Rank 6M]]+Table2[[#This Row],[Rank Sharpe]])/3</f>
        <v>409</v>
      </c>
    </row>
    <row r="427" spans="1:48" x14ac:dyDescent="0.3">
      <c r="A427" t="s">
        <v>1009</v>
      </c>
      <c r="B427" t="s">
        <v>1010</v>
      </c>
      <c r="C427" t="s">
        <v>588</v>
      </c>
      <c r="D427" t="s">
        <v>588</v>
      </c>
      <c r="E427">
        <v>13756.045236</v>
      </c>
      <c r="F427">
        <v>475.7</v>
      </c>
      <c r="G427">
        <v>7.3390317095294497</v>
      </c>
      <c r="H427">
        <f>(Table2[[#This Row],[1Y Return vs Nifty]]-AVERAGE(Table2[1Y Return vs Nifty]))/_xlfn.STDEV.P(Table2[1Y Return vs Nifty])</f>
        <v>-0.23212399727172567</v>
      </c>
      <c r="I427">
        <v>3.62913296020688</v>
      </c>
      <c r="J427">
        <f>(Table2[[#This Row],[1M Return vs Nifty]]-AVERAGE(Table2[1M Return vs Nifty]))/_xlfn.STDEV.P(Table2[1M Return vs Nifty])</f>
        <v>0.51658843350292993</v>
      </c>
      <c r="K427">
        <v>0.77791449318618799</v>
      </c>
      <c r="L427">
        <f>(Table2[[#This Row],[6M Return vs Nifty]]-AVERAGE(Table2[6M Return vs Nifty]))/_xlfn.STDEV.P(Table2[6M Return vs Nifty])</f>
        <v>-0.17617140736749276</v>
      </c>
      <c r="M427">
        <v>9.5104866378079098</v>
      </c>
      <c r="N427">
        <f>(Table2[[#This Row],[1W Return vs Nifty]]-AVERAGE(Table2[1W Return vs Nifty]))/_xlfn.STDEV.P(Table2[1W Return vs Nifty])</f>
        <v>1.4536282707308072</v>
      </c>
      <c r="O427">
        <v>460.56</v>
      </c>
      <c r="P427">
        <v>470.72273985108001</v>
      </c>
      <c r="Q427">
        <v>460.11561926236698</v>
      </c>
      <c r="R427">
        <v>65.887515209444501</v>
      </c>
      <c r="S427" s="1">
        <f>(Table2[[#This Row],[Close Price]]-Table2[[#This Row],[20D EMA]])/Table2[[#This Row],[20D EMA]]</f>
        <v>3.2873024144519689E-2</v>
      </c>
      <c r="T427" s="1">
        <f>(Table2[[#This Row],[Close Price]]-Table2[[#This Row],[50D EMA]])/Table2[[#This Row],[50D EMA]]</f>
        <v>1.0573655631114422E-2</v>
      </c>
      <c r="U427" s="1">
        <f>(Table2[[#This Row],[Close Price]]-Table2[[#This Row],[200D EMA]])/Table2[[#This Row],[200D EMA]]</f>
        <v>3.3870575318910204E-2</v>
      </c>
      <c r="V427">
        <v>0.88349836393945202</v>
      </c>
      <c r="W427">
        <v>460.4</v>
      </c>
      <c r="X427">
        <v>479</v>
      </c>
      <c r="Y427">
        <v>455</v>
      </c>
      <c r="Z427">
        <v>479</v>
      </c>
      <c r="AA427">
        <v>455</v>
      </c>
      <c r="AB427">
        <v>479</v>
      </c>
      <c r="AC427" s="1">
        <f>(Table2[[#This Row],[Close Price]]/Table2[[#This Row],[Day Low]])-1</f>
        <v>3.3231972198088711E-2</v>
      </c>
      <c r="AD427" s="1">
        <f>(Table2[[#This Row],[Day High]]/Table2[[#This Row],[Close Price]])-1</f>
        <v>6.9371452596174166E-3</v>
      </c>
      <c r="AE427" s="1">
        <f>(Table2[[#This Row],[Close Price]]/Table2[[#This Row],[Current Week Low]])-1</f>
        <v>4.5494505494505511E-2</v>
      </c>
      <c r="AF427" s="1">
        <f>(Table2[[#This Row],[Current Week High]]/Table2[[#This Row],[Close Price]])-1</f>
        <v>6.9371452596174166E-3</v>
      </c>
      <c r="AG427" s="1">
        <f>(Table2[[#This Row],[Close Price]]/Table2[[#This Row],[Current Month Low]])-1</f>
        <v>4.5494505494505511E-2</v>
      </c>
      <c r="AH427" s="1">
        <f>(Table2[[#This Row],[Current Month High]]/Table2[[#This Row],[Close Price]])-1</f>
        <v>6.9371452596174166E-3</v>
      </c>
      <c r="AI427">
        <v>24.448181627075801</v>
      </c>
      <c r="AJ427">
        <v>35.122851867632399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</v>
      </c>
      <c r="AM427" t="s">
        <v>3181</v>
      </c>
      <c r="AN427">
        <v>-0.2</v>
      </c>
      <c r="AO427" t="s">
        <v>3179</v>
      </c>
      <c r="AP427">
        <v>1.3231248979102999E-2</v>
      </c>
      <c r="AQ427">
        <f>(Table2[[#This Row],[Sharpe Ratio]]-AVERAGE(Table2[Sharpe Ratio]))/_xlfn.STDEV.P(Table2[Sharpe Ratio])</f>
        <v>-0.57597569411454352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376</v>
      </c>
      <c r="AT427">
        <f>_xlfn.RANK.AVG(Table2[[#This Row],[6M Return vs Nifty Z-Score]],Table2[6M Return vs Nifty Z-Score])</f>
        <v>372</v>
      </c>
      <c r="AU427">
        <f>_xlfn.RANK.AVG(Table2[[#This Row],[Sharpe Ratio Z-Score]],Table2[Sharpe Ratio Z-Score])</f>
        <v>480</v>
      </c>
      <c r="AV427">
        <f>(Table2[[#This Row],[Rank 1Y]]+Table2[[#This Row],[Rank 6M]]+Table2[[#This Row],[Rank Sharpe]])/3</f>
        <v>409.33333333333331</v>
      </c>
    </row>
    <row r="428" spans="1:48" x14ac:dyDescent="0.3">
      <c r="A428" t="s">
        <v>731</v>
      </c>
      <c r="B428" t="s">
        <v>732</v>
      </c>
      <c r="C428" t="s">
        <v>3138</v>
      </c>
      <c r="D428" t="s">
        <v>51</v>
      </c>
      <c r="E428">
        <v>24028.7674943399</v>
      </c>
      <c r="F428">
        <v>5252.45</v>
      </c>
      <c r="G428">
        <v>8.3428023948966494</v>
      </c>
      <c r="H428">
        <f>(Table2[[#This Row],[1Y Return vs Nifty]]-AVERAGE(Table2[1Y Return vs Nifty]))/_xlfn.STDEV.P(Table2[1Y Return vs Nifty])</f>
        <v>-0.21406234706761001</v>
      </c>
      <c r="I428">
        <v>-4.1493493157139101</v>
      </c>
      <c r="J428">
        <f>(Table2[[#This Row],[1M Return vs Nifty]]-AVERAGE(Table2[1M Return vs Nifty]))/_xlfn.STDEV.P(Table2[1M Return vs Nifty])</f>
        <v>-0.3452845797811796</v>
      </c>
      <c r="K428">
        <v>15.262057429099199</v>
      </c>
      <c r="L428">
        <f>(Table2[[#This Row],[6M Return vs Nifty]]-AVERAGE(Table2[6M Return vs Nifty]))/_xlfn.STDEV.P(Table2[6M Return vs Nifty])</f>
        <v>0.31896779819730292</v>
      </c>
      <c r="M428">
        <v>-1.12203429668625</v>
      </c>
      <c r="N428">
        <f>(Table2[[#This Row],[1W Return vs Nifty]]-AVERAGE(Table2[1W Return vs Nifty]))/_xlfn.STDEV.P(Table2[1W Return vs Nifty])</f>
        <v>-1.0069076319490196</v>
      </c>
      <c r="O428">
        <v>5394.17</v>
      </c>
      <c r="P428">
        <v>5522.0888047685103</v>
      </c>
      <c r="Q428">
        <v>5061.3836869107899</v>
      </c>
      <c r="R428">
        <v>40.984608156332001</v>
      </c>
      <c r="S428" s="1">
        <f>(Table2[[#This Row],[Close Price]]-Table2[[#This Row],[20D EMA]])/Table2[[#This Row],[20D EMA]]</f>
        <v>-2.6272809347870064E-2</v>
      </c>
      <c r="T428" s="1">
        <f>(Table2[[#This Row],[Close Price]]-Table2[[#This Row],[50D EMA]])/Table2[[#This Row],[50D EMA]]</f>
        <v>-4.8829132290605003E-2</v>
      </c>
      <c r="U428" s="1">
        <f>(Table2[[#This Row],[Close Price]]-Table2[[#This Row],[200D EMA]])/Table2[[#This Row],[200D EMA]]</f>
        <v>3.774981801583728E-2</v>
      </c>
      <c r="V428">
        <v>0.443725548379509</v>
      </c>
      <c r="W428">
        <v>5161.1000000000004</v>
      </c>
      <c r="X428">
        <v>5272</v>
      </c>
      <c r="Y428">
        <v>5036.6499999999996</v>
      </c>
      <c r="Z428">
        <v>5272</v>
      </c>
      <c r="AA428">
        <v>5036.6499999999996</v>
      </c>
      <c r="AB428">
        <v>5272</v>
      </c>
      <c r="AC428" s="1">
        <f>(Table2[[#This Row],[Close Price]]/Table2[[#This Row],[Day Low]])-1</f>
        <v>1.7699715176997088E-2</v>
      </c>
      <c r="AD428" s="1">
        <f>(Table2[[#This Row],[Day High]]/Table2[[#This Row],[Close Price]])-1</f>
        <v>3.7220725566164958E-3</v>
      </c>
      <c r="AE428" s="1">
        <f>(Table2[[#This Row],[Close Price]]/Table2[[#This Row],[Current Week Low]])-1</f>
        <v>4.2845939265186317E-2</v>
      </c>
      <c r="AF428" s="1">
        <f>(Table2[[#This Row],[Current Week High]]/Table2[[#This Row],[Close Price]])-1</f>
        <v>3.7220725566164958E-3</v>
      </c>
      <c r="AG428" s="1">
        <f>(Table2[[#This Row],[Close Price]]/Table2[[#This Row],[Current Month Low]])-1</f>
        <v>4.2845939265186317E-2</v>
      </c>
      <c r="AH428" s="1">
        <f>(Table2[[#This Row],[Current Month High]]/Table2[[#This Row],[Close Price]])-1</f>
        <v>3.7220725566164958E-3</v>
      </c>
      <c r="AI428">
        <v>22.821730811335598</v>
      </c>
      <c r="AJ428">
        <v>36.427272727272701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-0.12</v>
      </c>
      <c r="AM428" t="s">
        <v>3179</v>
      </c>
      <c r="AN428">
        <v>-7.41</v>
      </c>
      <c r="AO428" t="s">
        <v>3179</v>
      </c>
      <c r="AP428">
        <v>-4.2630875481721002E-2</v>
      </c>
      <c r="AQ428">
        <f>(Table2[[#This Row],[Sharpe Ratio]]-AVERAGE(Table2[Sharpe Ratio]))/_xlfn.STDEV.P(Table2[Sharpe Ratio])</f>
        <v>-1.2445074660562063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370</v>
      </c>
      <c r="AT428">
        <f>_xlfn.RANK.AVG(Table2[[#This Row],[6M Return vs Nifty Z-Score]],Table2[6M Return vs Nifty Z-Score])</f>
        <v>208</v>
      </c>
      <c r="AU428">
        <f>_xlfn.RANK.AVG(Table2[[#This Row],[Sharpe Ratio Z-Score]],Table2[Sharpe Ratio Z-Score])</f>
        <v>652</v>
      </c>
      <c r="AV428">
        <f>(Table2[[#This Row],[Rank 1Y]]+Table2[[#This Row],[Rank 6M]]+Table2[[#This Row],[Rank Sharpe]])/3</f>
        <v>410</v>
      </c>
    </row>
    <row r="429" spans="1:48" x14ac:dyDescent="0.3">
      <c r="A429" t="s">
        <v>1467</v>
      </c>
      <c r="B429" t="s">
        <v>1468</v>
      </c>
      <c r="C429" t="s">
        <v>3151</v>
      </c>
      <c r="D429" t="s">
        <v>1469</v>
      </c>
      <c r="E429">
        <v>7088.9039886</v>
      </c>
      <c r="F429">
        <v>926.15</v>
      </c>
      <c r="G429">
        <v>-12.3349415035217</v>
      </c>
      <c r="H429">
        <f>(Table2[[#This Row],[1Y Return vs Nifty]]-AVERAGE(Table2[1Y Return vs Nifty]))/_xlfn.STDEV.P(Table2[1Y Return vs Nifty])</f>
        <v>-0.58613356088961466</v>
      </c>
      <c r="I429">
        <v>-0.117378470119408</v>
      </c>
      <c r="J429">
        <f>(Table2[[#This Row],[1M Return vs Nifty]]-AVERAGE(Table2[1M Return vs Nifty]))/_xlfn.STDEV.P(Table2[1M Return vs Nifty])</f>
        <v>0.10146669365472319</v>
      </c>
      <c r="K429">
        <v>36.743612805774397</v>
      </c>
      <c r="L429">
        <f>(Table2[[#This Row],[6M Return vs Nifty]]-AVERAGE(Table2[6M Return vs Nifty]))/_xlfn.STDEV.P(Table2[6M Return vs Nifty])</f>
        <v>1.0533129583193133</v>
      </c>
      <c r="M429">
        <v>3.2974274074471701</v>
      </c>
      <c r="N429">
        <f>(Table2[[#This Row],[1W Return vs Nifty]]-AVERAGE(Table2[1W Return vs Nifty]))/_xlfn.STDEV.P(Table2[1W Return vs Nifty])</f>
        <v>1.582669987444181E-2</v>
      </c>
      <c r="O429">
        <v>924.92</v>
      </c>
      <c r="P429">
        <v>933.47923255046999</v>
      </c>
      <c r="Q429">
        <v>860.73380717535099</v>
      </c>
      <c r="R429">
        <v>52.334841150671203</v>
      </c>
      <c r="S429" s="1">
        <f>(Table2[[#This Row],[Close Price]]-Table2[[#This Row],[20D EMA]])/Table2[[#This Row],[20D EMA]]</f>
        <v>1.3298447433291725E-3</v>
      </c>
      <c r="T429" s="1">
        <f>(Table2[[#This Row],[Close Price]]-Table2[[#This Row],[50D EMA]])/Table2[[#This Row],[50D EMA]]</f>
        <v>-7.8515218066983021E-3</v>
      </c>
      <c r="U429" s="1">
        <f>(Table2[[#This Row],[Close Price]]-Table2[[#This Row],[200D EMA]])/Table2[[#This Row],[200D EMA]]</f>
        <v>7.6000491998012371E-2</v>
      </c>
      <c r="V429">
        <v>0.382665149052616</v>
      </c>
      <c r="W429">
        <v>917.7</v>
      </c>
      <c r="X429">
        <v>938</v>
      </c>
      <c r="Y429">
        <v>917.7</v>
      </c>
      <c r="Z429">
        <v>948.8</v>
      </c>
      <c r="AA429">
        <v>917.7</v>
      </c>
      <c r="AB429">
        <v>951.95</v>
      </c>
      <c r="AC429" s="1">
        <f>(Table2[[#This Row],[Close Price]]/Table2[[#This Row],[Day Low]])-1</f>
        <v>9.2078021139805344E-3</v>
      </c>
      <c r="AD429" s="1">
        <f>(Table2[[#This Row],[Day High]]/Table2[[#This Row],[Close Price]])-1</f>
        <v>1.2794903633320809E-2</v>
      </c>
      <c r="AE429" s="1">
        <f>(Table2[[#This Row],[Close Price]]/Table2[[#This Row],[Current Week Low]])-1</f>
        <v>9.2078021139805344E-3</v>
      </c>
      <c r="AF429" s="1">
        <f>(Table2[[#This Row],[Current Week High]]/Table2[[#This Row],[Close Price]])-1</f>
        <v>2.4456081628245974E-2</v>
      </c>
      <c r="AG429" s="1">
        <f>(Table2[[#This Row],[Close Price]]/Table2[[#This Row],[Current Month Low]])-1</f>
        <v>9.2078021139805344E-3</v>
      </c>
      <c r="AH429" s="1">
        <f>(Table2[[#This Row],[Current Month High]]/Table2[[#This Row],[Close Price]])-1</f>
        <v>2.7857258543432462E-2</v>
      </c>
      <c r="AI429">
        <v>20.606813151217398</v>
      </c>
      <c r="AJ429">
        <v>56.576500422654199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0.01</v>
      </c>
      <c r="AM429" t="s">
        <v>3180</v>
      </c>
      <c r="AN429">
        <v>-7.0000000000000007E-2</v>
      </c>
      <c r="AO429" t="s">
        <v>3179</v>
      </c>
      <c r="AP429">
        <v>-2.9584118577944001E-2</v>
      </c>
      <c r="AQ429">
        <f>(Table2[[#This Row],[Sharpe Ratio]]-AVERAGE(Table2[Sharpe Ratio]))/_xlfn.STDEV.P(Table2[Sharpe Ratio])</f>
        <v>-1.0883699830091553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517</v>
      </c>
      <c r="AT429">
        <f>_xlfn.RANK.AVG(Table2[[#This Row],[6M Return vs Nifty Z-Score]],Table2[6M Return vs Nifty Z-Score])</f>
        <v>89</v>
      </c>
      <c r="AU429">
        <f>_xlfn.RANK.AVG(Table2[[#This Row],[Sharpe Ratio Z-Score]],Table2[Sharpe Ratio Z-Score])</f>
        <v>626</v>
      </c>
      <c r="AV429">
        <f>(Table2[[#This Row],[Rank 1Y]]+Table2[[#This Row],[Rank 6M]]+Table2[[#This Row],[Rank Sharpe]])/3</f>
        <v>410.66666666666669</v>
      </c>
    </row>
    <row r="430" spans="1:48" x14ac:dyDescent="0.3">
      <c r="A430" t="s">
        <v>1282</v>
      </c>
      <c r="B430" t="s">
        <v>1283</v>
      </c>
      <c r="C430" t="s">
        <v>3138</v>
      </c>
      <c r="D430" t="s">
        <v>247</v>
      </c>
      <c r="E430">
        <v>9000.5756700500006</v>
      </c>
      <c r="F430">
        <v>1378.2</v>
      </c>
      <c r="G430">
        <v>11.442731790319201</v>
      </c>
      <c r="H430">
        <f>(Table2[[#This Row],[1Y Return vs Nifty]]-AVERAGE(Table2[1Y Return vs Nifty]))/_xlfn.STDEV.P(Table2[1Y Return vs Nifty])</f>
        <v>-0.15828283366500878</v>
      </c>
      <c r="I430">
        <v>-1.5217061734098001</v>
      </c>
      <c r="J430">
        <f>(Table2[[#This Row],[1M Return vs Nifty]]-AVERAGE(Table2[1M Return vs Nifty]))/_xlfn.STDEV.P(Table2[1M Return vs Nifty])</f>
        <v>-5.4135917026801518E-2</v>
      </c>
      <c r="K430">
        <v>2.5654092686776302</v>
      </c>
      <c r="L430">
        <f>(Table2[[#This Row],[6M Return vs Nifty]]-AVERAGE(Table2[6M Return vs Nifty]))/_xlfn.STDEV.P(Table2[6M Return vs Nifty])</f>
        <v>-0.11506604911439391</v>
      </c>
      <c r="M430">
        <v>3.1932936879719902</v>
      </c>
      <c r="N430">
        <f>(Table2[[#This Row],[1W Return vs Nifty]]-AVERAGE(Table2[1W Return vs Nifty]))/_xlfn.STDEV.P(Table2[1W Return vs Nifty])</f>
        <v>-8.271513242357427E-3</v>
      </c>
      <c r="O430">
        <v>1361.04</v>
      </c>
      <c r="P430">
        <v>1354.8284079111199</v>
      </c>
      <c r="Q430">
        <v>1267.7944929673399</v>
      </c>
      <c r="R430">
        <v>57.783359573825798</v>
      </c>
      <c r="S430" s="1">
        <f>(Table2[[#This Row],[Close Price]]-Table2[[#This Row],[20D EMA]])/Table2[[#This Row],[20D EMA]]</f>
        <v>1.2608005642743845E-2</v>
      </c>
      <c r="T430" s="1">
        <f>(Table2[[#This Row],[Close Price]]-Table2[[#This Row],[50D EMA]])/Table2[[#This Row],[50D EMA]]</f>
        <v>1.7250591995568297E-2</v>
      </c>
      <c r="U430" s="1">
        <f>(Table2[[#This Row],[Close Price]]-Table2[[#This Row],[200D EMA]])/Table2[[#This Row],[200D EMA]]</f>
        <v>8.7084703116394047E-2</v>
      </c>
      <c r="V430">
        <v>0.89020355109757199</v>
      </c>
      <c r="W430">
        <v>1360</v>
      </c>
      <c r="X430">
        <v>1390.85</v>
      </c>
      <c r="Y430">
        <v>1341.6</v>
      </c>
      <c r="Z430">
        <v>1390.85</v>
      </c>
      <c r="AA430">
        <v>1341.6</v>
      </c>
      <c r="AB430">
        <v>1390.85</v>
      </c>
      <c r="AC430" s="1">
        <f>(Table2[[#This Row],[Close Price]]/Table2[[#This Row],[Day Low]])-1</f>
        <v>1.3382352941176512E-2</v>
      </c>
      <c r="AD430" s="1">
        <f>(Table2[[#This Row],[Day High]]/Table2[[#This Row],[Close Price]])-1</f>
        <v>9.1786388042374156E-3</v>
      </c>
      <c r="AE430" s="1">
        <f>(Table2[[#This Row],[Close Price]]/Table2[[#This Row],[Current Week Low]])-1</f>
        <v>2.7280858676207664E-2</v>
      </c>
      <c r="AF430" s="1">
        <f>(Table2[[#This Row],[Current Week High]]/Table2[[#This Row],[Close Price]])-1</f>
        <v>9.1786388042374156E-3</v>
      </c>
      <c r="AG430" s="1">
        <f>(Table2[[#This Row],[Close Price]]/Table2[[#This Row],[Current Month Low]])-1</f>
        <v>2.7280858676207664E-2</v>
      </c>
      <c r="AH430" s="1">
        <f>(Table2[[#This Row],[Current Month High]]/Table2[[#This Row],[Close Price]])-1</f>
        <v>9.1786388042374156E-3</v>
      </c>
      <c r="AI430">
        <v>20.007981425047099</v>
      </c>
      <c r="AJ430">
        <v>38.861460957178799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</v>
      </c>
      <c r="AM430" t="s">
        <v>3181</v>
      </c>
      <c r="AN430">
        <v>-0.35</v>
      </c>
      <c r="AO430" t="s">
        <v>3179</v>
      </c>
      <c r="AQ430">
        <f>(Table2[[#This Row],[Sharpe Ratio]]-AVERAGE(Table2[Sharpe Ratio]))/_xlfn.STDEV.P(Table2[Sharpe Ratio])</f>
        <v>-0.73432109200939777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-1.0700774050579593</v>
      </c>
      <c r="AS430">
        <f>_xlfn.RANK.AVG(Table2[[#This Row],[1Y Return vs Nifty Z-Score]],Table2[1Y Return vs Nifty Z-Score])</f>
        <v>343</v>
      </c>
      <c r="AT430">
        <f>_xlfn.RANK.AVG(Table2[[#This Row],[6M Return vs Nifty Z-Score]],Table2[6M Return vs Nifty Z-Score])</f>
        <v>355</v>
      </c>
      <c r="AU430">
        <f>_xlfn.RANK.AVG(Table2[[#This Row],[Sharpe Ratio Z-Score]],Table2[Sharpe Ratio Z-Score])</f>
        <v>537.5</v>
      </c>
      <c r="AV430">
        <f>(Table2[[#This Row],[Rank 1Y]]+Table2[[#This Row],[Rank 6M]]+Table2[[#This Row],[Rank Sharpe]])/3</f>
        <v>411.83333333333331</v>
      </c>
    </row>
    <row r="431" spans="1:48" x14ac:dyDescent="0.3">
      <c r="A431" t="s">
        <v>569</v>
      </c>
      <c r="B431" t="s">
        <v>570</v>
      </c>
      <c r="C431" t="s">
        <v>3134</v>
      </c>
      <c r="D431" t="s">
        <v>571</v>
      </c>
      <c r="E431">
        <v>34769.482230000001</v>
      </c>
      <c r="F431">
        <v>632.1</v>
      </c>
      <c r="G431">
        <v>10.0690801664727</v>
      </c>
      <c r="H431">
        <f>(Table2[[#This Row],[1Y Return vs Nifty]]-AVERAGE(Table2[1Y Return vs Nifty]))/_xlfn.STDEV.P(Table2[1Y Return vs Nifty])</f>
        <v>-0.18300004795898353</v>
      </c>
      <c r="I431">
        <v>0.874648057659144</v>
      </c>
      <c r="J431">
        <f>(Table2[[#This Row],[1M Return vs Nifty]]-AVERAGE(Table2[1M Return vs Nifty]))/_xlfn.STDEV.P(Table2[1M Return vs Nifty])</f>
        <v>0.2113854236106979</v>
      </c>
      <c r="K431">
        <v>-8.0378439090904408</v>
      </c>
      <c r="L431">
        <f>(Table2[[#This Row],[6M Return vs Nifty]]-AVERAGE(Table2[6M Return vs Nifty]))/_xlfn.STDEV.P(Table2[6M Return vs Nifty])</f>
        <v>-0.47753736537191588</v>
      </c>
      <c r="M431">
        <v>1.82108978072854</v>
      </c>
      <c r="N431">
        <f>(Table2[[#This Row],[1W Return vs Nifty]]-AVERAGE(Table2[1W Return vs Nifty]))/_xlfn.STDEV.P(Table2[1W Return vs Nifty])</f>
        <v>-0.32582150918136638</v>
      </c>
      <c r="O431">
        <v>625.91</v>
      </c>
      <c r="P431">
        <v>645.80470880988503</v>
      </c>
      <c r="Q431">
        <v>639.48908008178705</v>
      </c>
      <c r="R431">
        <v>57.301326956694403</v>
      </c>
      <c r="S431" s="1">
        <f>(Table2[[#This Row],[Close Price]]-Table2[[#This Row],[20D EMA]])/Table2[[#This Row],[20D EMA]]</f>
        <v>9.8896007413207254E-3</v>
      </c>
      <c r="T431" s="1">
        <f>(Table2[[#This Row],[Close Price]]-Table2[[#This Row],[50D EMA]])/Table2[[#This Row],[50D EMA]]</f>
        <v>-2.1221134846075365E-2</v>
      </c>
      <c r="U431" s="1">
        <f>(Table2[[#This Row],[Close Price]]-Table2[[#This Row],[200D EMA]])/Table2[[#This Row],[200D EMA]]</f>
        <v>-1.1554661857309599E-2</v>
      </c>
      <c r="V431">
        <v>0.81791098461064404</v>
      </c>
      <c r="W431">
        <v>608.15</v>
      </c>
      <c r="X431">
        <v>634.79999999999995</v>
      </c>
      <c r="Y431">
        <v>608.15</v>
      </c>
      <c r="Z431">
        <v>637.79999999999995</v>
      </c>
      <c r="AA431">
        <v>608.15</v>
      </c>
      <c r="AB431">
        <v>637.79999999999995</v>
      </c>
      <c r="AC431" s="1">
        <f>(Table2[[#This Row],[Close Price]]/Table2[[#This Row],[Day Low]])-1</f>
        <v>3.9381731480720328E-2</v>
      </c>
      <c r="AD431" s="1">
        <f>(Table2[[#This Row],[Day High]]/Table2[[#This Row],[Close Price]])-1</f>
        <v>4.2714760322732914E-3</v>
      </c>
      <c r="AE431" s="1">
        <f>(Table2[[#This Row],[Close Price]]/Table2[[#This Row],[Current Week Low]])-1</f>
        <v>3.9381731480720328E-2</v>
      </c>
      <c r="AF431" s="1">
        <f>(Table2[[#This Row],[Current Week High]]/Table2[[#This Row],[Close Price]])-1</f>
        <v>9.0175605125770719E-3</v>
      </c>
      <c r="AG431" s="1">
        <f>(Table2[[#This Row],[Close Price]]/Table2[[#This Row],[Current Month Low]])-1</f>
        <v>3.9381731480720328E-2</v>
      </c>
      <c r="AH431" s="1">
        <f>(Table2[[#This Row],[Current Month High]]/Table2[[#This Row],[Close Price]])-1</f>
        <v>9.0175605125770719E-3</v>
      </c>
      <c r="AI431">
        <v>30.7941781363708</v>
      </c>
      <c r="AJ431">
        <v>42.364864864864799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</v>
      </c>
      <c r="AM431" t="s">
        <v>3179</v>
      </c>
      <c r="AN431">
        <v>2.1800000000000002</v>
      </c>
      <c r="AO431" t="s">
        <v>3180</v>
      </c>
      <c r="AP431">
        <v>4.2780766592604998E-2</v>
      </c>
      <c r="AQ431">
        <f>(Table2[[#This Row],[Sharpe Ratio]]-AVERAGE(Table2[Sharpe Ratio]))/_xlfn.STDEV.P(Table2[Sharpe Ratio])</f>
        <v>-0.2223408912700893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354</v>
      </c>
      <c r="AT431">
        <f>_xlfn.RANK.AVG(Table2[[#This Row],[6M Return vs Nifty Z-Score]],Table2[6M Return vs Nifty Z-Score])</f>
        <v>485</v>
      </c>
      <c r="AU431">
        <f>_xlfn.RANK.AVG(Table2[[#This Row],[Sharpe Ratio Z-Score]],Table2[Sharpe Ratio Z-Score])</f>
        <v>398</v>
      </c>
      <c r="AV431">
        <f>(Table2[[#This Row],[Rank 1Y]]+Table2[[#This Row],[Rank 6M]]+Table2[[#This Row],[Rank Sharpe]])/3</f>
        <v>412.33333333333331</v>
      </c>
    </row>
    <row r="432" spans="1:48" x14ac:dyDescent="0.3">
      <c r="A432" t="s">
        <v>1157</v>
      </c>
      <c r="B432" t="s">
        <v>1158</v>
      </c>
      <c r="C432" t="s">
        <v>3140</v>
      </c>
      <c r="D432" t="s">
        <v>418</v>
      </c>
      <c r="E432">
        <v>10663.489350705</v>
      </c>
      <c r="F432">
        <v>391</v>
      </c>
      <c r="G432">
        <v>-11.297927397724701</v>
      </c>
      <c r="H432">
        <f>(Table2[[#This Row],[1Y Return vs Nifty]]-AVERAGE(Table2[1Y Return vs Nifty]))/_xlfn.STDEV.P(Table2[1Y Return vs Nifty])</f>
        <v>-0.56747373518571165</v>
      </c>
      <c r="I432">
        <v>-0.91633724747317902</v>
      </c>
      <c r="J432">
        <f>(Table2[[#This Row],[1M Return vs Nifty]]-AVERAGE(Table2[1M Return vs Nifty]))/_xlfn.STDEV.P(Table2[1M Return vs Nifty])</f>
        <v>1.2940296794589154E-2</v>
      </c>
      <c r="K432">
        <v>-12.1312751807559</v>
      </c>
      <c r="L432">
        <f>(Table2[[#This Row],[6M Return vs Nifty]]-AVERAGE(Table2[6M Return vs Nifty]))/_xlfn.STDEV.P(Table2[6M Return vs Nifty])</f>
        <v>-0.6174709684062446</v>
      </c>
      <c r="M432">
        <v>3.87691034187077</v>
      </c>
      <c r="N432">
        <f>(Table2[[#This Row],[1W Return vs Nifty]]-AVERAGE(Table2[1W Return vs Nifty]))/_xlfn.STDEV.P(Table2[1W Return vs Nifty])</f>
        <v>0.14992834650405754</v>
      </c>
      <c r="O432">
        <v>395.49</v>
      </c>
      <c r="P432">
        <v>405.80671872695001</v>
      </c>
      <c r="Q432">
        <v>402.03554082609998</v>
      </c>
      <c r="R432">
        <v>44.091948765345599</v>
      </c>
      <c r="S432" s="1">
        <f>(Table2[[#This Row],[Close Price]]-Table2[[#This Row],[20D EMA]])/Table2[[#This Row],[20D EMA]]</f>
        <v>-1.1353005132873167E-2</v>
      </c>
      <c r="T432" s="1">
        <f>(Table2[[#This Row],[Close Price]]-Table2[[#This Row],[50D EMA]])/Table2[[#This Row],[50D EMA]]</f>
        <v>-3.648712069972606E-2</v>
      </c>
      <c r="U432" s="1">
        <f>(Table2[[#This Row],[Close Price]]-Table2[[#This Row],[200D EMA]])/Table2[[#This Row],[200D EMA]]</f>
        <v>-2.7449167313477359E-2</v>
      </c>
      <c r="V432">
        <v>0.45792636432600098</v>
      </c>
      <c r="W432">
        <v>385.95</v>
      </c>
      <c r="X432">
        <v>394.8</v>
      </c>
      <c r="Y432">
        <v>385.95</v>
      </c>
      <c r="Z432">
        <v>398.85</v>
      </c>
      <c r="AA432">
        <v>385.95</v>
      </c>
      <c r="AB432">
        <v>401.5</v>
      </c>
      <c r="AC432" s="1">
        <f>(Table2[[#This Row],[Close Price]]/Table2[[#This Row],[Day Low]])-1</f>
        <v>1.3084596450317454E-2</v>
      </c>
      <c r="AD432" s="1">
        <f>(Table2[[#This Row],[Day High]]/Table2[[#This Row],[Close Price]])-1</f>
        <v>9.7186700767264433E-3</v>
      </c>
      <c r="AE432" s="1">
        <f>(Table2[[#This Row],[Close Price]]/Table2[[#This Row],[Current Week Low]])-1</f>
        <v>1.3084596450317454E-2</v>
      </c>
      <c r="AF432" s="1">
        <f>(Table2[[#This Row],[Current Week High]]/Table2[[#This Row],[Close Price]])-1</f>
        <v>2.0076726342711071E-2</v>
      </c>
      <c r="AG432" s="1">
        <f>(Table2[[#This Row],[Close Price]]/Table2[[#This Row],[Current Month Low]])-1</f>
        <v>1.3084596450317454E-2</v>
      </c>
      <c r="AH432" s="1">
        <f>(Table2[[#This Row],[Current Month High]]/Table2[[#This Row],[Close Price]])-1</f>
        <v>2.6854219948849067E-2</v>
      </c>
      <c r="AI432">
        <v>41.675191815856699</v>
      </c>
      <c r="AJ432">
        <v>17.771084337349301</v>
      </c>
      <c r="AK432" t="str">
        <f>IF(AND(Table2[[#This Row],[20D EMA]]&gt;Table2[[#This Row],[50D EMA]],Table2[[#This Row],[50D EMA]]&gt;Table2[[#This Row],[200D EMA]]),"Uptrend","Downtrend/NoTrend")</f>
        <v>Downtrend/NoTrend</v>
      </c>
      <c r="AL432">
        <v>0.02</v>
      </c>
      <c r="AM432" t="s">
        <v>3180</v>
      </c>
      <c r="AN432">
        <v>-2.68</v>
      </c>
      <c r="AO432" t="s">
        <v>3179</v>
      </c>
      <c r="AP432">
        <v>0.113373278587429</v>
      </c>
      <c r="AQ432">
        <f>(Table2[[#This Row],[Sharpe Ratio]]-AVERAGE(Table2[Sharpe Ratio]))/_xlfn.STDEV.P(Table2[Sharpe Ratio])</f>
        <v>0.62247726745943355</v>
      </c>
      <c r="AR4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2">
        <f>_xlfn.RANK.AVG(Table2[[#This Row],[1Y Return vs Nifty Z-Score]],Table2[1Y Return vs Nifty Z-Score])</f>
        <v>510</v>
      </c>
      <c r="AT432">
        <f>_xlfn.RANK.AVG(Table2[[#This Row],[6M Return vs Nifty Z-Score]],Table2[6M Return vs Nifty Z-Score])</f>
        <v>540</v>
      </c>
      <c r="AU432">
        <f>_xlfn.RANK.AVG(Table2[[#This Row],[Sharpe Ratio Z-Score]],Table2[Sharpe Ratio Z-Score])</f>
        <v>189</v>
      </c>
      <c r="AV432">
        <f>(Table2[[#This Row],[Rank 1Y]]+Table2[[#This Row],[Rank 6M]]+Table2[[#This Row],[Rank Sharpe]])/3</f>
        <v>413</v>
      </c>
    </row>
    <row r="433" spans="1:48" x14ac:dyDescent="0.3">
      <c r="A433" t="s">
        <v>243</v>
      </c>
      <c r="B433" t="s">
        <v>244</v>
      </c>
      <c r="C433" t="s">
        <v>3134</v>
      </c>
      <c r="D433" t="s">
        <v>32</v>
      </c>
      <c r="E433">
        <v>102262.05030495999</v>
      </c>
      <c r="F433">
        <v>54.1</v>
      </c>
      <c r="G433">
        <v>10.190360920459099</v>
      </c>
      <c r="H433">
        <f>(Table2[[#This Row],[1Y Return vs Nifty]]-AVERAGE(Table2[1Y Return vs Nifty]))/_xlfn.STDEV.P(Table2[1Y Return vs Nifty])</f>
        <v>-0.18081774617738447</v>
      </c>
      <c r="I433">
        <v>-1.9340235805322199</v>
      </c>
      <c r="J433">
        <f>(Table2[[#This Row],[1M Return vs Nifty]]-AVERAGE(Table2[1M Return vs Nifty]))/_xlfn.STDEV.P(Table2[1M Return vs Nifty])</f>
        <v>-9.9821596250647793E-2</v>
      </c>
      <c r="K433">
        <v>-24.178173633522299</v>
      </c>
      <c r="L433">
        <f>(Table2[[#This Row],[6M Return vs Nifty]]-AVERAGE(Table2[6M Return vs Nifty]))/_xlfn.STDEV.P(Table2[6M Return vs Nifty])</f>
        <v>-1.0292931767215703</v>
      </c>
      <c r="M433">
        <v>5.1678842369701403</v>
      </c>
      <c r="N433">
        <f>(Table2[[#This Row],[1W Return vs Nifty]]-AVERAGE(Table2[1W Return vs Nifty]))/_xlfn.STDEV.P(Table2[1W Return vs Nifty])</f>
        <v>0.44868041460572661</v>
      </c>
      <c r="O433">
        <v>53.96</v>
      </c>
      <c r="P433">
        <v>56.259216673538901</v>
      </c>
      <c r="Q433">
        <v>56.985957817920401</v>
      </c>
      <c r="R433">
        <v>53.236431160417098</v>
      </c>
      <c r="S433" s="1">
        <f>(Table2[[#This Row],[Close Price]]-Table2[[#This Row],[20D EMA]])/Table2[[#This Row],[20D EMA]]</f>
        <v>2.5945144551519747E-3</v>
      </c>
      <c r="T433" s="1">
        <f>(Table2[[#This Row],[Close Price]]-Table2[[#This Row],[50D EMA]])/Table2[[#This Row],[50D EMA]]</f>
        <v>-3.8379785592615109E-2</v>
      </c>
      <c r="U433" s="1">
        <f>(Table2[[#This Row],[Close Price]]-Table2[[#This Row],[200D EMA]])/Table2[[#This Row],[200D EMA]]</f>
        <v>-5.0643315097756429E-2</v>
      </c>
      <c r="V433">
        <v>1.0231575658334</v>
      </c>
      <c r="W433">
        <v>52.48</v>
      </c>
      <c r="X433">
        <v>54.49</v>
      </c>
      <c r="Y433">
        <v>52.48</v>
      </c>
      <c r="Z433">
        <v>54.95</v>
      </c>
      <c r="AA433">
        <v>52.48</v>
      </c>
      <c r="AB433">
        <v>55.4</v>
      </c>
      <c r="AC433" s="1">
        <f>(Table2[[#This Row],[Close Price]]/Table2[[#This Row],[Day Low]])-1</f>
        <v>3.0868902439024515E-2</v>
      </c>
      <c r="AD433" s="1">
        <f>(Table2[[#This Row],[Day High]]/Table2[[#This Row],[Close Price]])-1</f>
        <v>7.208872458410287E-3</v>
      </c>
      <c r="AE433" s="1">
        <f>(Table2[[#This Row],[Close Price]]/Table2[[#This Row],[Current Week Low]])-1</f>
        <v>3.0868902439024515E-2</v>
      </c>
      <c r="AF433" s="1">
        <f>(Table2[[#This Row],[Current Week High]]/Table2[[#This Row],[Close Price]])-1</f>
        <v>1.5711645101663674E-2</v>
      </c>
      <c r="AG433" s="1">
        <f>(Table2[[#This Row],[Close Price]]/Table2[[#This Row],[Current Month Low]])-1</f>
        <v>3.0868902439024515E-2</v>
      </c>
      <c r="AH433" s="1">
        <f>(Table2[[#This Row],[Current Month High]]/Table2[[#This Row],[Close Price]])-1</f>
        <v>2.4029574861367697E-2</v>
      </c>
      <c r="AI433">
        <v>54.805914972273499</v>
      </c>
      <c r="AJ433">
        <v>38.896020539152701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-0.16</v>
      </c>
      <c r="AM433" t="s">
        <v>3179</v>
      </c>
      <c r="AN433">
        <v>-2.58</v>
      </c>
      <c r="AO433" t="s">
        <v>3179</v>
      </c>
      <c r="AP433">
        <v>9.8892748222480995E-2</v>
      </c>
      <c r="AQ433">
        <f>(Table2[[#This Row],[Sharpe Ratio]]-AVERAGE(Table2[Sharpe Ratio]))/_xlfn.STDEV.P(Table2[Sharpe Ratio])</f>
        <v>0.44918105438177314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352</v>
      </c>
      <c r="AT433">
        <f>_xlfn.RANK.AVG(Table2[[#This Row],[6M Return vs Nifty Z-Score]],Table2[6M Return vs Nifty Z-Score])</f>
        <v>660</v>
      </c>
      <c r="AU433">
        <f>_xlfn.RANK.AVG(Table2[[#This Row],[Sharpe Ratio Z-Score]],Table2[Sharpe Ratio Z-Score])</f>
        <v>232</v>
      </c>
      <c r="AV433">
        <f>(Table2[[#This Row],[Rank 1Y]]+Table2[[#This Row],[Rank 6M]]+Table2[[#This Row],[Rank Sharpe]])/3</f>
        <v>414.66666666666669</v>
      </c>
    </row>
    <row r="434" spans="1:48" x14ac:dyDescent="0.3">
      <c r="A434" t="s">
        <v>1461</v>
      </c>
      <c r="B434" t="s">
        <v>1462</v>
      </c>
      <c r="C434" t="s">
        <v>3137</v>
      </c>
      <c r="D434" t="s">
        <v>46</v>
      </c>
      <c r="E434">
        <v>7183.9759608300001</v>
      </c>
      <c r="F434">
        <v>192.38</v>
      </c>
      <c r="G434">
        <v>1.62039158526629</v>
      </c>
      <c r="H434">
        <f>(Table2[[#This Row],[1Y Return vs Nifty]]-AVERAGE(Table2[1Y Return vs Nifty]))/_xlfn.STDEV.P(Table2[1Y Return vs Nifty])</f>
        <v>-0.33502407103695719</v>
      </c>
      <c r="I434">
        <v>2.8820857323985898</v>
      </c>
      <c r="J434">
        <f>(Table2[[#This Row],[1M Return vs Nifty]]-AVERAGE(Table2[1M Return vs Nifty]))/_xlfn.STDEV.P(Table2[1M Return vs Nifty])</f>
        <v>0.43381395096797365</v>
      </c>
      <c r="K434">
        <v>-13.771811227159899</v>
      </c>
      <c r="L434">
        <f>(Table2[[#This Row],[6M Return vs Nifty]]-AVERAGE(Table2[6M Return vs Nifty]))/_xlfn.STDEV.P(Table2[6M Return vs Nifty])</f>
        <v>-0.67355255489092558</v>
      </c>
      <c r="M434">
        <v>6.8384229987295502</v>
      </c>
      <c r="N434">
        <f>(Table2[[#This Row],[1W Return vs Nifty]]-AVERAGE(Table2[1W Return vs Nifty]))/_xlfn.STDEV.P(Table2[1W Return vs Nifty])</f>
        <v>0.83526988153000514</v>
      </c>
      <c r="O434">
        <v>188.58</v>
      </c>
      <c r="P434">
        <v>189.84107097216099</v>
      </c>
      <c r="Q434">
        <v>189.87041004928</v>
      </c>
      <c r="R434">
        <v>61.234070010334896</v>
      </c>
      <c r="S434" s="1">
        <f>(Table2[[#This Row],[Close Price]]-Table2[[#This Row],[20D EMA]])/Table2[[#This Row],[20D EMA]]</f>
        <v>2.0150599215187096E-2</v>
      </c>
      <c r="T434" s="1">
        <f>(Table2[[#This Row],[Close Price]]-Table2[[#This Row],[50D EMA]])/Table2[[#This Row],[50D EMA]]</f>
        <v>1.337397126363305E-2</v>
      </c>
      <c r="U434" s="1">
        <f>(Table2[[#This Row],[Close Price]]-Table2[[#This Row],[200D EMA]])/Table2[[#This Row],[200D EMA]]</f>
        <v>1.3217383109188241E-2</v>
      </c>
      <c r="V434">
        <v>0.79171535270603699</v>
      </c>
      <c r="W434">
        <v>190.56</v>
      </c>
      <c r="X434">
        <v>194.99</v>
      </c>
      <c r="Y434">
        <v>190.56</v>
      </c>
      <c r="Z434">
        <v>194.99</v>
      </c>
      <c r="AA434">
        <v>190.56</v>
      </c>
      <c r="AB434">
        <v>200</v>
      </c>
      <c r="AC434" s="1">
        <f>(Table2[[#This Row],[Close Price]]/Table2[[#This Row],[Day Low]])-1</f>
        <v>9.550797649034326E-3</v>
      </c>
      <c r="AD434" s="1">
        <f>(Table2[[#This Row],[Day High]]/Table2[[#This Row],[Close Price]])-1</f>
        <v>1.3566898846034015E-2</v>
      </c>
      <c r="AE434" s="1">
        <f>(Table2[[#This Row],[Close Price]]/Table2[[#This Row],[Current Week Low]])-1</f>
        <v>9.550797649034326E-3</v>
      </c>
      <c r="AF434" s="1">
        <f>(Table2[[#This Row],[Current Week High]]/Table2[[#This Row],[Close Price]])-1</f>
        <v>1.3566898846034015E-2</v>
      </c>
      <c r="AG434" s="1">
        <f>(Table2[[#This Row],[Close Price]]/Table2[[#This Row],[Current Month Low]])-1</f>
        <v>9.550797649034326E-3</v>
      </c>
      <c r="AH434" s="1">
        <f>(Table2[[#This Row],[Current Month High]]/Table2[[#This Row],[Close Price]])-1</f>
        <v>3.9609106975777131E-2</v>
      </c>
      <c r="AI434">
        <v>29.587275184530601</v>
      </c>
      <c r="AJ434">
        <v>40.218658892128197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0.06</v>
      </c>
      <c r="AM434" t="s">
        <v>3180</v>
      </c>
      <c r="AN434">
        <v>2.29</v>
      </c>
      <c r="AO434" t="s">
        <v>3180</v>
      </c>
      <c r="AP434">
        <v>8.7957249300887996E-2</v>
      </c>
      <c r="AQ434">
        <f>(Table2[[#This Row],[Sharpe Ratio]]-AVERAGE(Table2[Sharpe Ratio]))/_xlfn.STDEV.P(Table2[Sharpe Ratio])</f>
        <v>0.31831011916974572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426</v>
      </c>
      <c r="AT434">
        <f>_xlfn.RANK.AVG(Table2[[#This Row],[6M Return vs Nifty Z-Score]],Table2[6M Return vs Nifty Z-Score])</f>
        <v>557</v>
      </c>
      <c r="AU434">
        <f>_xlfn.RANK.AVG(Table2[[#This Row],[Sharpe Ratio Z-Score]],Table2[Sharpe Ratio Z-Score])</f>
        <v>262</v>
      </c>
      <c r="AV434">
        <f>(Table2[[#This Row],[Rank 1Y]]+Table2[[#This Row],[Rank 6M]]+Table2[[#This Row],[Rank Sharpe]])/3</f>
        <v>415</v>
      </c>
    </row>
    <row r="435" spans="1:48" x14ac:dyDescent="0.3">
      <c r="A435" t="s">
        <v>541</v>
      </c>
      <c r="B435" t="s">
        <v>542</v>
      </c>
      <c r="C435" t="s">
        <v>3133</v>
      </c>
      <c r="D435" t="s">
        <v>21</v>
      </c>
      <c r="E435">
        <v>37737.422611000002</v>
      </c>
      <c r="F435">
        <v>1390</v>
      </c>
      <c r="G435">
        <v>-15.007487462227401</v>
      </c>
      <c r="H435">
        <f>(Table2[[#This Row],[1Y Return vs Nifty]]-AVERAGE(Table2[1Y Return vs Nifty]))/_xlfn.STDEV.P(Table2[1Y Return vs Nifty])</f>
        <v>-0.6342228216782051</v>
      </c>
      <c r="I435">
        <v>-14.3725706796896</v>
      </c>
      <c r="J435">
        <f>(Table2[[#This Row],[1M Return vs Nifty]]-AVERAGE(Table2[1M Return vs Nifty]))/_xlfn.STDEV.P(Table2[1M Return vs Nifty])</f>
        <v>-1.4780400827044258</v>
      </c>
      <c r="K435">
        <v>-15.896259130677601</v>
      </c>
      <c r="L435">
        <f>(Table2[[#This Row],[6M Return vs Nifty]]-AVERAGE(Table2[6M Return vs Nifty]))/_xlfn.STDEV.P(Table2[6M Return vs Nifty])</f>
        <v>-0.74617662742775492</v>
      </c>
      <c r="M435">
        <v>4.1284778818496299</v>
      </c>
      <c r="N435">
        <f>(Table2[[#This Row],[1W Return vs Nifty]]-AVERAGE(Table2[1W Return vs Nifty]))/_xlfn.STDEV.P(Table2[1W Return vs Nifty])</f>
        <v>0.20814511070140693</v>
      </c>
      <c r="O435">
        <v>1529.89</v>
      </c>
      <c r="P435">
        <v>1629.2365947461999</v>
      </c>
      <c r="Q435">
        <v>1579.8248760644101</v>
      </c>
      <c r="R435">
        <v>25.9920138572699</v>
      </c>
      <c r="S435" s="1">
        <f>(Table2[[#This Row],[Close Price]]-Table2[[#This Row],[20D EMA]])/Table2[[#This Row],[20D EMA]]</f>
        <v>-9.1437946519030838E-2</v>
      </c>
      <c r="T435" s="1">
        <f>(Table2[[#This Row],[Close Price]]-Table2[[#This Row],[50D EMA]])/Table2[[#This Row],[50D EMA]]</f>
        <v>-0.14683968891790564</v>
      </c>
      <c r="U435" s="1">
        <f>(Table2[[#This Row],[Close Price]]-Table2[[#This Row],[200D EMA]])/Table2[[#This Row],[200D EMA]]</f>
        <v>-0.12015564442642113</v>
      </c>
      <c r="V435">
        <v>2.3697396389909899</v>
      </c>
      <c r="W435">
        <v>1378</v>
      </c>
      <c r="X435">
        <v>1422.5</v>
      </c>
      <c r="Y435">
        <v>1378</v>
      </c>
      <c r="Z435">
        <v>1439.95</v>
      </c>
      <c r="AA435">
        <v>1378</v>
      </c>
      <c r="AB435">
        <v>1439.95</v>
      </c>
      <c r="AC435" s="1">
        <f>(Table2[[#This Row],[Close Price]]/Table2[[#This Row],[Day Low]])-1</f>
        <v>8.7082728592162706E-3</v>
      </c>
      <c r="AD435" s="1">
        <f>(Table2[[#This Row],[Day High]]/Table2[[#This Row],[Close Price]])-1</f>
        <v>2.3381294964028854E-2</v>
      </c>
      <c r="AE435" s="1">
        <f>(Table2[[#This Row],[Close Price]]/Table2[[#This Row],[Current Week Low]])-1</f>
        <v>8.7082728592162706E-3</v>
      </c>
      <c r="AF435" s="1">
        <f>(Table2[[#This Row],[Current Week High]]/Table2[[#This Row],[Close Price]])-1</f>
        <v>3.5935251798561163E-2</v>
      </c>
      <c r="AG435" s="1">
        <f>(Table2[[#This Row],[Close Price]]/Table2[[#This Row],[Current Month Low]])-1</f>
        <v>8.7082728592162706E-3</v>
      </c>
      <c r="AH435" s="1">
        <f>(Table2[[#This Row],[Current Month High]]/Table2[[#This Row],[Close Price]])-1</f>
        <v>3.5935251798561163E-2</v>
      </c>
      <c r="AI435">
        <v>38.755395683453202</v>
      </c>
      <c r="AJ435">
        <v>11.422845691382699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-0.23</v>
      </c>
      <c r="AM435" t="s">
        <v>3179</v>
      </c>
      <c r="AN435">
        <v>-22.19</v>
      </c>
      <c r="AO435" t="s">
        <v>3179</v>
      </c>
      <c r="AP435">
        <v>0.13844642744782601</v>
      </c>
      <c r="AQ435">
        <f>(Table2[[#This Row],[Sharpe Ratio]]-AVERAGE(Table2[Sharpe Ratio]))/_xlfn.STDEV.P(Table2[Sharpe Ratio])</f>
        <v>0.92254098321649514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541</v>
      </c>
      <c r="AT435">
        <f>_xlfn.RANK.AVG(Table2[[#This Row],[6M Return vs Nifty Z-Score]],Table2[6M Return vs Nifty Z-Score])</f>
        <v>580</v>
      </c>
      <c r="AU435">
        <f>_xlfn.RANK.AVG(Table2[[#This Row],[Sharpe Ratio Z-Score]],Table2[Sharpe Ratio Z-Score])</f>
        <v>128</v>
      </c>
      <c r="AV435">
        <f>(Table2[[#This Row],[Rank 1Y]]+Table2[[#This Row],[Rank 6M]]+Table2[[#This Row],[Rank Sharpe]])/3</f>
        <v>416.33333333333331</v>
      </c>
    </row>
    <row r="436" spans="1:48" x14ac:dyDescent="0.3">
      <c r="A436" t="s">
        <v>1098</v>
      </c>
      <c r="B436" t="s">
        <v>1099</v>
      </c>
      <c r="C436" t="s">
        <v>3141</v>
      </c>
      <c r="D436" t="s">
        <v>120</v>
      </c>
      <c r="E436">
        <v>11570.43</v>
      </c>
      <c r="F436">
        <v>363.85</v>
      </c>
      <c r="G436">
        <v>-10.5488222272259</v>
      </c>
      <c r="H436">
        <f>(Table2[[#This Row],[1Y Return vs Nifty]]-AVERAGE(Table2[1Y Return vs Nifty]))/_xlfn.STDEV.P(Table2[1Y Return vs Nifty])</f>
        <v>-0.55399448563909415</v>
      </c>
      <c r="I436">
        <v>9.4199464663971497</v>
      </c>
      <c r="J436">
        <f>(Table2[[#This Row],[1M Return vs Nifty]]-AVERAGE(Table2[1M Return vs Nifty]))/_xlfn.STDEV.P(Table2[1M Return vs Nifty])</f>
        <v>1.1582233577601451</v>
      </c>
      <c r="K436">
        <v>-22.847525693752701</v>
      </c>
      <c r="L436">
        <f>(Table2[[#This Row],[6M Return vs Nifty]]-AVERAGE(Table2[6M Return vs Nifty]))/_xlfn.STDEV.P(Table2[6M Return vs Nifty])</f>
        <v>-0.98380508904533392</v>
      </c>
      <c r="M436">
        <v>1.7963282859062999</v>
      </c>
      <c r="N436">
        <f>(Table2[[#This Row],[1W Return vs Nifty]]-AVERAGE(Table2[1W Return vs Nifty]))/_xlfn.STDEV.P(Table2[1W Return vs Nifty])</f>
        <v>-0.3315517162874238</v>
      </c>
      <c r="O436">
        <v>356.82</v>
      </c>
      <c r="P436">
        <v>359.748349083797</v>
      </c>
      <c r="Q436">
        <v>367.45059954279998</v>
      </c>
      <c r="R436">
        <v>54.840154131008198</v>
      </c>
      <c r="S436" s="1">
        <f>(Table2[[#This Row],[Close Price]]-Table2[[#This Row],[20D EMA]])/Table2[[#This Row],[20D EMA]]</f>
        <v>1.9701810436634801E-2</v>
      </c>
      <c r="T436" s="1">
        <f>(Table2[[#This Row],[Close Price]]-Table2[[#This Row],[50D EMA]])/Table2[[#This Row],[50D EMA]]</f>
        <v>1.140144472281545E-2</v>
      </c>
      <c r="U436" s="1">
        <f>(Table2[[#This Row],[Close Price]]-Table2[[#This Row],[200D EMA]])/Table2[[#This Row],[200D EMA]]</f>
        <v>-9.7988669695463753E-3</v>
      </c>
      <c r="V436">
        <v>2.2928523209310501</v>
      </c>
      <c r="W436">
        <v>356.1</v>
      </c>
      <c r="X436">
        <v>365.85</v>
      </c>
      <c r="Y436">
        <v>351.35</v>
      </c>
      <c r="Z436">
        <v>371.75</v>
      </c>
      <c r="AA436">
        <v>351.35</v>
      </c>
      <c r="AB436">
        <v>376.95</v>
      </c>
      <c r="AC436" s="1">
        <f>(Table2[[#This Row],[Close Price]]/Table2[[#This Row],[Day Low]])-1</f>
        <v>2.1763549564729034E-2</v>
      </c>
      <c r="AD436" s="1">
        <f>(Table2[[#This Row],[Day High]]/Table2[[#This Row],[Close Price]])-1</f>
        <v>5.496770647244853E-3</v>
      </c>
      <c r="AE436" s="1">
        <f>(Table2[[#This Row],[Close Price]]/Table2[[#This Row],[Current Week Low]])-1</f>
        <v>3.5577059911768849E-2</v>
      </c>
      <c r="AF436" s="1">
        <f>(Table2[[#This Row],[Current Week High]]/Table2[[#This Row],[Close Price]])-1</f>
        <v>2.1712244056616647E-2</v>
      </c>
      <c r="AG436" s="1">
        <f>(Table2[[#This Row],[Close Price]]/Table2[[#This Row],[Current Month Low]])-1</f>
        <v>3.5577059911768849E-2</v>
      </c>
      <c r="AH436" s="1">
        <f>(Table2[[#This Row],[Current Month High]]/Table2[[#This Row],[Close Price]])-1</f>
        <v>3.6003847739452866E-2</v>
      </c>
      <c r="AI436">
        <v>39.068297375291998</v>
      </c>
      <c r="AJ436">
        <v>18.479322696190099</v>
      </c>
      <c r="AK436" t="str">
        <f>IF(AND(Table2[[#This Row],[20D EMA]]&gt;Table2[[#This Row],[50D EMA]],Table2[[#This Row],[50D EMA]]&gt;Table2[[#This Row],[200D EMA]]),"Uptrend","Downtrend/NoTrend")</f>
        <v>Downtrend/NoTrend</v>
      </c>
      <c r="AL436">
        <v>-0.04</v>
      </c>
      <c r="AM436" t="s">
        <v>3179</v>
      </c>
      <c r="AN436">
        <v>1.55</v>
      </c>
      <c r="AO436" t="s">
        <v>3180</v>
      </c>
      <c r="AP436">
        <v>0.153572131028026</v>
      </c>
      <c r="AQ436">
        <f>(Table2[[#This Row],[Sharpe Ratio]]-AVERAGE(Table2[Sharpe Ratio]))/_xlfn.STDEV.P(Table2[Sharpe Ratio])</f>
        <v>1.1035583275072047</v>
      </c>
      <c r="AR4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6">
        <f>_xlfn.RANK.AVG(Table2[[#This Row],[1Y Return vs Nifty Z-Score]],Table2[1Y Return vs Nifty Z-Score])</f>
        <v>506</v>
      </c>
      <c r="AT436">
        <f>_xlfn.RANK.AVG(Table2[[#This Row],[6M Return vs Nifty Z-Score]],Table2[6M Return vs Nifty Z-Score])</f>
        <v>651</v>
      </c>
      <c r="AU436">
        <f>_xlfn.RANK.AVG(Table2[[#This Row],[Sharpe Ratio Z-Score]],Table2[Sharpe Ratio Z-Score])</f>
        <v>96</v>
      </c>
      <c r="AV436">
        <f>(Table2[[#This Row],[Rank 1Y]]+Table2[[#This Row],[Rank 6M]]+Table2[[#This Row],[Rank Sharpe]])/3</f>
        <v>417.66666666666669</v>
      </c>
    </row>
    <row r="437" spans="1:48" x14ac:dyDescent="0.3">
      <c r="A437" t="s">
        <v>1803</v>
      </c>
      <c r="B437" t="s">
        <v>1804</v>
      </c>
      <c r="C437" t="s">
        <v>3140</v>
      </c>
      <c r="D437" t="s">
        <v>196</v>
      </c>
      <c r="E437">
        <v>4383.5412464370002</v>
      </c>
      <c r="F437">
        <v>170.4</v>
      </c>
      <c r="G437">
        <v>-2.5214193499674602</v>
      </c>
      <c r="H437">
        <f>(Table2[[#This Row],[1Y Return vs Nifty]]-AVERAGE(Table2[1Y Return vs Nifty]))/_xlfn.STDEV.P(Table2[1Y Return vs Nifty])</f>
        <v>-0.40955099378366694</v>
      </c>
      <c r="I437">
        <v>3.4327275264046202</v>
      </c>
      <c r="J437">
        <f>(Table2[[#This Row],[1M Return vs Nifty]]-AVERAGE(Table2[1M Return vs Nifty]))/_xlfn.STDEV.P(Table2[1M Return vs Nifty])</f>
        <v>0.49482627771830567</v>
      </c>
      <c r="K437">
        <v>-7.4655134257165203</v>
      </c>
      <c r="L437">
        <f>(Table2[[#This Row],[6M Return vs Nifty]]-AVERAGE(Table2[6M Return vs Nifty]))/_xlfn.STDEV.P(Table2[6M Return vs Nifty])</f>
        <v>-0.45797229603283629</v>
      </c>
      <c r="M437">
        <v>5.7625001244237799</v>
      </c>
      <c r="N437">
        <f>(Table2[[#This Row],[1W Return vs Nifty]]-AVERAGE(Table2[1W Return vs Nifty]))/_xlfn.STDEV.P(Table2[1W Return vs Nifty])</f>
        <v>0.58628406931728094</v>
      </c>
      <c r="O437">
        <v>171.4</v>
      </c>
      <c r="P437">
        <v>173.81559847973301</v>
      </c>
      <c r="Q437">
        <v>171.502175879243</v>
      </c>
      <c r="R437">
        <v>53.553896785211499</v>
      </c>
      <c r="S437" s="1">
        <f>(Table2[[#This Row],[Close Price]]-Table2[[#This Row],[20D EMA]])/Table2[[#This Row],[20D EMA]]</f>
        <v>-5.8343057176196032E-3</v>
      </c>
      <c r="T437" s="1">
        <f>(Table2[[#This Row],[Close Price]]-Table2[[#This Row],[50D EMA]])/Table2[[#This Row],[50D EMA]]</f>
        <v>-1.9650701718414914E-2</v>
      </c>
      <c r="U437" s="1">
        <f>(Table2[[#This Row],[Close Price]]-Table2[[#This Row],[200D EMA]])/Table2[[#This Row],[200D EMA]]</f>
        <v>-6.4265999751457912E-3</v>
      </c>
      <c r="V437">
        <v>0.57174771958302295</v>
      </c>
      <c r="W437">
        <v>168.35</v>
      </c>
      <c r="X437">
        <v>174.29</v>
      </c>
      <c r="Y437">
        <v>168.35</v>
      </c>
      <c r="Z437">
        <v>175.6</v>
      </c>
      <c r="AA437">
        <v>168.02</v>
      </c>
      <c r="AB437">
        <v>175.6</v>
      </c>
      <c r="AC437" s="1">
        <f>(Table2[[#This Row],[Close Price]]/Table2[[#This Row],[Day Low]])-1</f>
        <v>1.217701217701217E-2</v>
      </c>
      <c r="AD437" s="1">
        <f>(Table2[[#This Row],[Day High]]/Table2[[#This Row],[Close Price]])-1</f>
        <v>2.2828638497652598E-2</v>
      </c>
      <c r="AE437" s="1">
        <f>(Table2[[#This Row],[Close Price]]/Table2[[#This Row],[Current Week Low]])-1</f>
        <v>1.217701217701217E-2</v>
      </c>
      <c r="AF437" s="1">
        <f>(Table2[[#This Row],[Current Week High]]/Table2[[#This Row],[Close Price]])-1</f>
        <v>3.0516431924882514E-2</v>
      </c>
      <c r="AG437" s="1">
        <f>(Table2[[#This Row],[Close Price]]/Table2[[#This Row],[Current Month Low]])-1</f>
        <v>1.4164980359480994E-2</v>
      </c>
      <c r="AH437" s="1">
        <f>(Table2[[#This Row],[Current Month High]]/Table2[[#This Row],[Close Price]])-1</f>
        <v>3.0516431924882514E-2</v>
      </c>
      <c r="AI437">
        <v>32.453051643192403</v>
      </c>
      <c r="AJ437">
        <v>29.188779378316799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0.06</v>
      </c>
      <c r="AM437" t="s">
        <v>3180</v>
      </c>
      <c r="AN437">
        <v>-3.21</v>
      </c>
      <c r="AO437" t="s">
        <v>3179</v>
      </c>
      <c r="AP437">
        <v>6.5996220937410005E-2</v>
      </c>
      <c r="AQ437">
        <f>(Table2[[#This Row],[Sharpe Ratio]]-AVERAGE(Table2[Sharpe Ratio]))/_xlfn.STDEV.P(Table2[Sharpe Ratio])</f>
        <v>5.5490805597214754E-2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456</v>
      </c>
      <c r="AT437">
        <f>_xlfn.RANK.AVG(Table2[[#This Row],[6M Return vs Nifty Z-Score]],Table2[6M Return vs Nifty Z-Score])</f>
        <v>474</v>
      </c>
      <c r="AU437">
        <f>_xlfn.RANK.AVG(Table2[[#This Row],[Sharpe Ratio Z-Score]],Table2[Sharpe Ratio Z-Score])</f>
        <v>328</v>
      </c>
      <c r="AV437">
        <f>(Table2[[#This Row],[Rank 1Y]]+Table2[[#This Row],[Rank 6M]]+Table2[[#This Row],[Rank Sharpe]])/3</f>
        <v>419.33333333333331</v>
      </c>
    </row>
    <row r="438" spans="1:48" x14ac:dyDescent="0.3">
      <c r="A438" t="s">
        <v>1423</v>
      </c>
      <c r="B438" t="s">
        <v>1424</v>
      </c>
      <c r="C438" t="s">
        <v>588</v>
      </c>
      <c r="D438" t="s">
        <v>588</v>
      </c>
      <c r="E438">
        <v>7557.7536143999996</v>
      </c>
      <c r="F438">
        <v>381.6</v>
      </c>
      <c r="G438">
        <v>10.3267901831438</v>
      </c>
      <c r="H438">
        <f>(Table2[[#This Row],[1Y Return vs Nifty]]-AVERAGE(Table2[1Y Return vs Nifty]))/_xlfn.STDEV.P(Table2[1Y Return vs Nifty])</f>
        <v>-0.17836286514116947</v>
      </c>
      <c r="I438">
        <v>6.9591978003155797</v>
      </c>
      <c r="J438">
        <f>(Table2[[#This Row],[1M Return vs Nifty]]-AVERAGE(Table2[1M Return vs Nifty]))/_xlfn.STDEV.P(Table2[1M Return vs Nifty])</f>
        <v>0.88556697152192909</v>
      </c>
      <c r="K438">
        <v>-9.6830207211032704</v>
      </c>
      <c r="L438">
        <f>(Table2[[#This Row],[6M Return vs Nifty]]-AVERAGE(Table2[6M Return vs Nifty]))/_xlfn.STDEV.P(Table2[6M Return vs Nifty])</f>
        <v>-0.53377759603781882</v>
      </c>
      <c r="M438">
        <v>4.8782017398112201</v>
      </c>
      <c r="N438">
        <f>(Table2[[#This Row],[1W Return vs Nifty]]-AVERAGE(Table2[1W Return vs Nifty]))/_xlfn.STDEV.P(Table2[1W Return vs Nifty])</f>
        <v>0.38164323790710575</v>
      </c>
      <c r="O438">
        <v>377.05</v>
      </c>
      <c r="P438">
        <v>381.923879980403</v>
      </c>
      <c r="Q438">
        <v>358.25496267603199</v>
      </c>
      <c r="R438">
        <v>54.703585995483898</v>
      </c>
      <c r="S438" s="1">
        <f>(Table2[[#This Row],[Close Price]]-Table2[[#This Row],[20D EMA]])/Table2[[#This Row],[20D EMA]]</f>
        <v>1.2067365070945527E-2</v>
      </c>
      <c r="T438" s="1">
        <f>(Table2[[#This Row],[Close Price]]-Table2[[#This Row],[50D EMA]])/Table2[[#This Row],[50D EMA]]</f>
        <v>-8.4802233476366246E-4</v>
      </c>
      <c r="U438" s="1">
        <f>(Table2[[#This Row],[Close Price]]-Table2[[#This Row],[200D EMA]])/Table2[[#This Row],[200D EMA]]</f>
        <v>6.5163193133709135E-2</v>
      </c>
      <c r="V438">
        <v>0.49626061058193099</v>
      </c>
      <c r="W438">
        <v>374.6</v>
      </c>
      <c r="X438">
        <v>385</v>
      </c>
      <c r="Y438">
        <v>373.05</v>
      </c>
      <c r="Z438">
        <v>394.05</v>
      </c>
      <c r="AA438">
        <v>373.05</v>
      </c>
      <c r="AB438">
        <v>396.7</v>
      </c>
      <c r="AC438" s="1">
        <f>(Table2[[#This Row],[Close Price]]/Table2[[#This Row],[Day Low]])-1</f>
        <v>1.8686599038974849E-2</v>
      </c>
      <c r="AD438" s="1">
        <f>(Table2[[#This Row],[Day High]]/Table2[[#This Row],[Close Price]])-1</f>
        <v>8.9098532494757965E-3</v>
      </c>
      <c r="AE438" s="1">
        <f>(Table2[[#This Row],[Close Price]]/Table2[[#This Row],[Current Week Low]])-1</f>
        <v>2.2919179734619988E-2</v>
      </c>
      <c r="AF438" s="1">
        <f>(Table2[[#This Row],[Current Week High]]/Table2[[#This Row],[Close Price]])-1</f>
        <v>3.2625786163521964E-2</v>
      </c>
      <c r="AG438" s="1">
        <f>(Table2[[#This Row],[Close Price]]/Table2[[#This Row],[Current Month Low]])-1</f>
        <v>2.2919179734619988E-2</v>
      </c>
      <c r="AH438" s="1">
        <f>(Table2[[#This Row],[Current Month High]]/Table2[[#This Row],[Close Price]])-1</f>
        <v>3.9570230607966383E-2</v>
      </c>
      <c r="AI438">
        <v>18.094863731656101</v>
      </c>
      <c r="AJ438">
        <v>49.383440986494399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0.01</v>
      </c>
      <c r="AM438" t="s">
        <v>3180</v>
      </c>
      <c r="AN438">
        <v>-2.79</v>
      </c>
      <c r="AO438" t="s">
        <v>3179</v>
      </c>
      <c r="AP438">
        <v>4.1710538568902E-2</v>
      </c>
      <c r="AQ438">
        <f>(Table2[[#This Row],[Sharpe Ratio]]-AVERAGE(Table2[Sharpe Ratio]))/_xlfn.STDEV.P(Table2[Sharpe Ratio])</f>
        <v>-0.23514887958012134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350</v>
      </c>
      <c r="AT438">
        <f>_xlfn.RANK.AVG(Table2[[#This Row],[6M Return vs Nifty Z-Score]],Table2[6M Return vs Nifty Z-Score])</f>
        <v>507</v>
      </c>
      <c r="AU438">
        <f>_xlfn.RANK.AVG(Table2[[#This Row],[Sharpe Ratio Z-Score]],Table2[Sharpe Ratio Z-Score])</f>
        <v>403</v>
      </c>
      <c r="AV438">
        <f>(Table2[[#This Row],[Rank 1Y]]+Table2[[#This Row],[Rank 6M]]+Table2[[#This Row],[Rank Sharpe]])/3</f>
        <v>420</v>
      </c>
    </row>
    <row r="439" spans="1:48" x14ac:dyDescent="0.3">
      <c r="A439" t="s">
        <v>414</v>
      </c>
      <c r="B439" t="s">
        <v>415</v>
      </c>
      <c r="C439" t="s">
        <v>3133</v>
      </c>
      <c r="D439" t="s">
        <v>21</v>
      </c>
      <c r="E439">
        <v>54096.2818612099</v>
      </c>
      <c r="F439">
        <v>2857.7</v>
      </c>
      <c r="G439">
        <v>4.4771025239299496</v>
      </c>
      <c r="H439">
        <f>(Table2[[#This Row],[1Y Return vs Nifty]]-AVERAGE(Table2[1Y Return vs Nifty]))/_xlfn.STDEV.P(Table2[1Y Return vs Nifty])</f>
        <v>-0.28362098220343662</v>
      </c>
      <c r="I439">
        <v>0.75448145474940498</v>
      </c>
      <c r="J439">
        <f>(Table2[[#This Row],[1M Return vs Nifty]]-AVERAGE(Table2[1M Return vs Nifty]))/_xlfn.STDEV.P(Table2[1M Return vs Nifty])</f>
        <v>0.19807069864609397</v>
      </c>
      <c r="K439">
        <v>16.5634635520179</v>
      </c>
      <c r="L439">
        <f>(Table2[[#This Row],[6M Return vs Nifty]]-AVERAGE(Table2[6M Return vs Nifty]))/_xlfn.STDEV.P(Table2[6M Return vs Nifty])</f>
        <v>0.363456256828943</v>
      </c>
      <c r="M439">
        <v>-3.8263877662295198</v>
      </c>
      <c r="N439">
        <f>(Table2[[#This Row],[1W Return vs Nifty]]-AVERAGE(Table2[1W Return vs Nifty]))/_xlfn.STDEV.P(Table2[1W Return vs Nifty])</f>
        <v>-1.632738405887161</v>
      </c>
      <c r="O439">
        <v>2963.74</v>
      </c>
      <c r="P439">
        <v>2954.41703662083</v>
      </c>
      <c r="Q439">
        <v>2711.2986599842802</v>
      </c>
      <c r="R439">
        <v>32.510258639884903</v>
      </c>
      <c r="S439" s="1">
        <f>(Table2[[#This Row],[Close Price]]-Table2[[#This Row],[20D EMA]])/Table2[[#This Row],[20D EMA]]</f>
        <v>-3.5779116926585995E-2</v>
      </c>
      <c r="T439" s="1">
        <f>(Table2[[#This Row],[Close Price]]-Table2[[#This Row],[50D EMA]])/Table2[[#This Row],[50D EMA]]</f>
        <v>-3.2736419883176722E-2</v>
      </c>
      <c r="U439" s="1">
        <f>(Table2[[#This Row],[Close Price]]-Table2[[#This Row],[200D EMA]])/Table2[[#This Row],[200D EMA]]</f>
        <v>5.3996758887701592E-2</v>
      </c>
      <c r="V439">
        <v>0.66871418791319903</v>
      </c>
      <c r="W439">
        <v>2825</v>
      </c>
      <c r="X439">
        <v>2884.75</v>
      </c>
      <c r="Y439">
        <v>2825</v>
      </c>
      <c r="Z439">
        <v>2899.95</v>
      </c>
      <c r="AA439">
        <v>2825</v>
      </c>
      <c r="AB439">
        <v>2919</v>
      </c>
      <c r="AC439" s="1">
        <f>(Table2[[#This Row],[Close Price]]/Table2[[#This Row],[Day Low]])-1</f>
        <v>1.1575221238937949E-2</v>
      </c>
      <c r="AD439" s="1">
        <f>(Table2[[#This Row],[Day High]]/Table2[[#This Row],[Close Price]])-1</f>
        <v>9.4656541974316166E-3</v>
      </c>
      <c r="AE439" s="1">
        <f>(Table2[[#This Row],[Close Price]]/Table2[[#This Row],[Current Week Low]])-1</f>
        <v>1.1575221238937949E-2</v>
      </c>
      <c r="AF439" s="1">
        <f>(Table2[[#This Row],[Current Week High]]/Table2[[#This Row],[Close Price]])-1</f>
        <v>1.478461699968503E-2</v>
      </c>
      <c r="AG439" s="1">
        <f>(Table2[[#This Row],[Close Price]]/Table2[[#This Row],[Current Month Low]])-1</f>
        <v>1.1575221238937949E-2</v>
      </c>
      <c r="AH439" s="1">
        <f>(Table2[[#This Row],[Current Month High]]/Table2[[#This Row],[Close Price]])-1</f>
        <v>2.1450817090667318E-2</v>
      </c>
      <c r="AI439">
        <v>11.5512475067361</v>
      </c>
      <c r="AJ439">
        <v>33.282029756074799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-0.02</v>
      </c>
      <c r="AM439" t="s">
        <v>3179</v>
      </c>
      <c r="AN439">
        <v>-7.69</v>
      </c>
      <c r="AO439" t="s">
        <v>3179</v>
      </c>
      <c r="AP439">
        <v>-5.0746701361146E-2</v>
      </c>
      <c r="AQ439">
        <f>(Table2[[#This Row],[Sharpe Ratio]]-AVERAGE(Table2[Sharpe Ratio]))/_xlfn.STDEV.P(Table2[Sharpe Ratio])</f>
        <v>-1.341633873408419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-2.6964663060239795</v>
      </c>
      <c r="AS439">
        <f>_xlfn.RANK.AVG(Table2[[#This Row],[1Y Return vs Nifty Z-Score]],Table2[1Y Return vs Nifty Z-Score])</f>
        <v>400</v>
      </c>
      <c r="AT439">
        <f>_xlfn.RANK.AVG(Table2[[#This Row],[6M Return vs Nifty Z-Score]],Table2[6M Return vs Nifty Z-Score])</f>
        <v>197</v>
      </c>
      <c r="AU439">
        <f>_xlfn.RANK.AVG(Table2[[#This Row],[Sharpe Ratio Z-Score]],Table2[Sharpe Ratio Z-Score])</f>
        <v>670</v>
      </c>
      <c r="AV439">
        <f>(Table2[[#This Row],[Rank 1Y]]+Table2[[#This Row],[Rank 6M]]+Table2[[#This Row],[Rank Sharpe]])/3</f>
        <v>422.33333333333331</v>
      </c>
    </row>
    <row r="440" spans="1:48" x14ac:dyDescent="0.3">
      <c r="A440" t="s">
        <v>1389</v>
      </c>
      <c r="B440" t="s">
        <v>1390</v>
      </c>
      <c r="C440" t="s">
        <v>3136</v>
      </c>
      <c r="D440" t="s">
        <v>364</v>
      </c>
      <c r="E440">
        <v>7913.1461903999998</v>
      </c>
      <c r="F440">
        <v>580.79999999999995</v>
      </c>
      <c r="G440">
        <v>16.687325900763501</v>
      </c>
      <c r="H440">
        <f>(Table2[[#This Row],[1Y Return vs Nifty]]-AVERAGE(Table2[1Y Return vs Nifty]))/_xlfn.STDEV.P(Table2[1Y Return vs Nifty])</f>
        <v>-6.3912649651558046E-2</v>
      </c>
      <c r="I440">
        <v>-3.2624687898879499</v>
      </c>
      <c r="J440">
        <f>(Table2[[#This Row],[1M Return vs Nifty]]-AVERAGE(Table2[1M Return vs Nifty]))/_xlfn.STDEV.P(Table2[1M Return vs Nifty])</f>
        <v>-0.24701625903397686</v>
      </c>
      <c r="K440">
        <v>0.729086567855461</v>
      </c>
      <c r="L440">
        <f>(Table2[[#This Row],[6M Return vs Nifty]]-AVERAGE(Table2[6M Return vs Nifty]))/_xlfn.STDEV.P(Table2[6M Return vs Nifty])</f>
        <v>-0.17784058587978763</v>
      </c>
      <c r="M440">
        <v>2.1009723760468599</v>
      </c>
      <c r="N440">
        <f>(Table2[[#This Row],[1W Return vs Nifty]]-AVERAGE(Table2[1W Return vs Nifty]))/_xlfn.STDEV.P(Table2[1W Return vs Nifty])</f>
        <v>-0.26105218697088556</v>
      </c>
      <c r="O440">
        <v>593.65</v>
      </c>
      <c r="P440">
        <v>618.01843864975694</v>
      </c>
      <c r="Q440">
        <v>582.00812275905196</v>
      </c>
      <c r="R440">
        <v>45.7729909737536</v>
      </c>
      <c r="S440" s="1">
        <f>(Table2[[#This Row],[Close Price]]-Table2[[#This Row],[20D EMA]])/Table2[[#This Row],[20D EMA]]</f>
        <v>-2.1645750863303333E-2</v>
      </c>
      <c r="T440" s="1">
        <f>(Table2[[#This Row],[Close Price]]-Table2[[#This Row],[50D EMA]])/Table2[[#This Row],[50D EMA]]</f>
        <v>-6.0222213969977366E-2</v>
      </c>
      <c r="U440" s="1">
        <f>(Table2[[#This Row],[Close Price]]-Table2[[#This Row],[200D EMA]])/Table2[[#This Row],[200D EMA]]</f>
        <v>-2.0757833298353447E-3</v>
      </c>
      <c r="V440">
        <v>0.23170348659319701</v>
      </c>
      <c r="W440">
        <v>571.5</v>
      </c>
      <c r="X440">
        <v>583.95000000000005</v>
      </c>
      <c r="Y440">
        <v>571.5</v>
      </c>
      <c r="Z440">
        <v>593</v>
      </c>
      <c r="AA440">
        <v>571.5</v>
      </c>
      <c r="AB440">
        <v>595.75</v>
      </c>
      <c r="AC440" s="1">
        <f>(Table2[[#This Row],[Close Price]]/Table2[[#This Row],[Day Low]])-1</f>
        <v>1.6272965879265078E-2</v>
      </c>
      <c r="AD440" s="1">
        <f>(Table2[[#This Row],[Day High]]/Table2[[#This Row],[Close Price]])-1</f>
        <v>5.4235537190083782E-3</v>
      </c>
      <c r="AE440" s="1">
        <f>(Table2[[#This Row],[Close Price]]/Table2[[#This Row],[Current Week Low]])-1</f>
        <v>1.6272965879265078E-2</v>
      </c>
      <c r="AF440" s="1">
        <f>(Table2[[#This Row],[Current Week High]]/Table2[[#This Row],[Close Price]])-1</f>
        <v>2.100550964187331E-2</v>
      </c>
      <c r="AG440" s="1">
        <f>(Table2[[#This Row],[Close Price]]/Table2[[#This Row],[Current Month Low]])-1</f>
        <v>1.6272965879265078E-2</v>
      </c>
      <c r="AH440" s="1">
        <f>(Table2[[#This Row],[Current Month High]]/Table2[[#This Row],[Close Price]])-1</f>
        <v>2.5740358126721929E-2</v>
      </c>
      <c r="AI440">
        <v>36.535812672176299</v>
      </c>
      <c r="AJ440">
        <v>50.252231276678202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-0.12</v>
      </c>
      <c r="AM440" t="s">
        <v>3179</v>
      </c>
      <c r="AN440">
        <v>-6.3</v>
      </c>
      <c r="AO440" t="s">
        <v>3179</v>
      </c>
      <c r="AP440">
        <v>-8.8719337314750006E-3</v>
      </c>
      <c r="AQ440">
        <f>(Table2[[#This Row],[Sharpe Ratio]]-AVERAGE(Table2[Sharpe Ratio]))/_xlfn.STDEV.P(Table2[Sharpe Ratio])</f>
        <v>-0.84049624441004644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314</v>
      </c>
      <c r="AT440">
        <f>_xlfn.RANK.AVG(Table2[[#This Row],[6M Return vs Nifty Z-Score]],Table2[6M Return vs Nifty Z-Score])</f>
        <v>373</v>
      </c>
      <c r="AU440">
        <f>_xlfn.RANK.AVG(Table2[[#This Row],[Sharpe Ratio Z-Score]],Table2[Sharpe Ratio Z-Score])</f>
        <v>582</v>
      </c>
      <c r="AV440">
        <f>(Table2[[#This Row],[Rank 1Y]]+Table2[[#This Row],[Rank 6M]]+Table2[[#This Row],[Rank Sharpe]])/3</f>
        <v>423</v>
      </c>
    </row>
    <row r="441" spans="1:48" x14ac:dyDescent="0.3">
      <c r="A441" t="s">
        <v>383</v>
      </c>
      <c r="B441" t="s">
        <v>384</v>
      </c>
      <c r="C441" t="s">
        <v>3145</v>
      </c>
      <c r="D441" t="s">
        <v>189</v>
      </c>
      <c r="E441">
        <v>62205.2754147839</v>
      </c>
      <c r="F441">
        <v>211.84</v>
      </c>
      <c r="G441">
        <v>-0.70932238388094104</v>
      </c>
      <c r="H441">
        <f>(Table2[[#This Row],[1Y Return vs Nifty]]-AVERAGE(Table2[1Y Return vs Nifty]))/_xlfn.STDEV.P(Table2[1Y Return vs Nifty])</f>
        <v>-0.37694448114634993</v>
      </c>
      <c r="I441">
        <v>-4.4430267777381403</v>
      </c>
      <c r="J441">
        <f>(Table2[[#This Row],[1M Return vs Nifty]]-AVERAGE(Table2[1M Return vs Nifty]))/_xlfn.STDEV.P(Table2[1M Return vs Nifty])</f>
        <v>-0.37782469109723843</v>
      </c>
      <c r="K441">
        <v>-2.2585521022503499</v>
      </c>
      <c r="L441">
        <f>(Table2[[#This Row],[6M Return vs Nifty]]-AVERAGE(Table2[6M Return vs Nifty]))/_xlfn.STDEV.P(Table2[6M Return vs Nifty])</f>
        <v>-0.27997276202415444</v>
      </c>
      <c r="M441">
        <v>-1.14904948034557E-2</v>
      </c>
      <c r="N441">
        <f>(Table2[[#This Row],[1W Return vs Nifty]]-AVERAGE(Table2[1W Return vs Nifty]))/_xlfn.STDEV.P(Table2[1W Return vs Nifty])</f>
        <v>-0.74990998173360834</v>
      </c>
      <c r="O441">
        <v>216.76</v>
      </c>
      <c r="P441">
        <v>226.44784418691</v>
      </c>
      <c r="Q441">
        <v>215.53874483924699</v>
      </c>
      <c r="R441">
        <v>43.345574482745803</v>
      </c>
      <c r="S441" s="1">
        <f>(Table2[[#This Row],[Close Price]]-Table2[[#This Row],[20D EMA]])/Table2[[#This Row],[20D EMA]]</f>
        <v>-2.2697914744417732E-2</v>
      </c>
      <c r="T441" s="1">
        <f>(Table2[[#This Row],[Close Price]]-Table2[[#This Row],[50D EMA]])/Table2[[#This Row],[50D EMA]]</f>
        <v>-6.4508647628602228E-2</v>
      </c>
      <c r="U441" s="1">
        <f>(Table2[[#This Row],[Close Price]]-Table2[[#This Row],[200D EMA]])/Table2[[#This Row],[200D EMA]]</f>
        <v>-1.7160463850736354E-2</v>
      </c>
      <c r="V441">
        <v>0.85954673705847895</v>
      </c>
      <c r="W441">
        <v>207.01</v>
      </c>
      <c r="X441">
        <v>212.9</v>
      </c>
      <c r="Y441">
        <v>202</v>
      </c>
      <c r="Z441">
        <v>212.9</v>
      </c>
      <c r="AA441">
        <v>202</v>
      </c>
      <c r="AB441">
        <v>212.9</v>
      </c>
      <c r="AC441" s="1">
        <f>(Table2[[#This Row],[Close Price]]/Table2[[#This Row],[Day Low]])-1</f>
        <v>2.3332206173614756E-2</v>
      </c>
      <c r="AD441" s="1">
        <f>(Table2[[#This Row],[Day High]]/Table2[[#This Row],[Close Price]])-1</f>
        <v>5.0037764350452374E-3</v>
      </c>
      <c r="AE441" s="1">
        <f>(Table2[[#This Row],[Close Price]]/Table2[[#This Row],[Current Week Low]])-1</f>
        <v>4.8712871287128756E-2</v>
      </c>
      <c r="AF441" s="1">
        <f>(Table2[[#This Row],[Current Week High]]/Table2[[#This Row],[Close Price]])-1</f>
        <v>5.0037764350452374E-3</v>
      </c>
      <c r="AG441" s="1">
        <f>(Table2[[#This Row],[Close Price]]/Table2[[#This Row],[Current Month Low]])-1</f>
        <v>4.8712871287128756E-2</v>
      </c>
      <c r="AH441" s="1">
        <f>(Table2[[#This Row],[Current Month High]]/Table2[[#This Row],[Close Price]])-1</f>
        <v>5.0037764350452374E-3</v>
      </c>
      <c r="AI441">
        <v>24.929191842900298</v>
      </c>
      <c r="AJ441">
        <v>34.458901935893302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-0.12</v>
      </c>
      <c r="AM441" t="s">
        <v>3179</v>
      </c>
      <c r="AN441">
        <v>-5.12</v>
      </c>
      <c r="AO441" t="s">
        <v>3179</v>
      </c>
      <c r="AP441">
        <v>3.8577394565656002E-2</v>
      </c>
      <c r="AQ441">
        <f>(Table2[[#This Row],[Sharpe Ratio]]-AVERAGE(Table2[Sharpe Ratio]))/_xlfn.STDEV.P(Table2[Sharpe Ratio])</f>
        <v>-0.27264488125308645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446</v>
      </c>
      <c r="AT441">
        <f>_xlfn.RANK.AVG(Table2[[#This Row],[6M Return vs Nifty Z-Score]],Table2[6M Return vs Nifty Z-Score])</f>
        <v>409</v>
      </c>
      <c r="AU441">
        <f>_xlfn.RANK.AVG(Table2[[#This Row],[Sharpe Ratio Z-Score]],Table2[Sharpe Ratio Z-Score])</f>
        <v>416</v>
      </c>
      <c r="AV441">
        <f>(Table2[[#This Row],[Rank 1Y]]+Table2[[#This Row],[Rank 6M]]+Table2[[#This Row],[Rank Sharpe]])/3</f>
        <v>423.66666666666669</v>
      </c>
    </row>
    <row r="442" spans="1:48" x14ac:dyDescent="0.3">
      <c r="A442" t="s">
        <v>500</v>
      </c>
      <c r="B442" t="s">
        <v>501</v>
      </c>
      <c r="C442" t="s">
        <v>3134</v>
      </c>
      <c r="D442" t="s">
        <v>32</v>
      </c>
      <c r="E442">
        <v>42803.503296750001</v>
      </c>
      <c r="F442">
        <v>54.4</v>
      </c>
      <c r="G442">
        <v>-0.129921189549254</v>
      </c>
      <c r="H442">
        <f>(Table2[[#This Row],[1Y Return vs Nifty]]-AVERAGE(Table2[1Y Return vs Nifty]))/_xlfn.STDEV.P(Table2[1Y Return vs Nifty])</f>
        <v>-0.36651885121670369</v>
      </c>
      <c r="I442">
        <v>-3.8528812346321701</v>
      </c>
      <c r="J442">
        <f>(Table2[[#This Row],[1M Return vs Nifty]]-AVERAGE(Table2[1M Return vs Nifty]))/_xlfn.STDEV.P(Table2[1M Return vs Nifty])</f>
        <v>-0.31243526171106423</v>
      </c>
      <c r="K442">
        <v>-26.293171437142899</v>
      </c>
      <c r="L442">
        <f>(Table2[[#This Row],[6M Return vs Nifty]]-AVERAGE(Table2[6M Return vs Nifty]))/_xlfn.STDEV.P(Table2[6M Return vs Nifty])</f>
        <v>-1.1015941983898561</v>
      </c>
      <c r="M442">
        <v>9.7058966209345208</v>
      </c>
      <c r="N442">
        <f>(Table2[[#This Row],[1W Return vs Nifty]]-AVERAGE(Table2[1W Return vs Nifty]))/_xlfn.STDEV.P(Table2[1W Return vs Nifty])</f>
        <v>1.4988492754377178</v>
      </c>
      <c r="O442">
        <v>54.12</v>
      </c>
      <c r="P442">
        <v>56.728415133153</v>
      </c>
      <c r="Q442">
        <v>57.7999911145616</v>
      </c>
      <c r="R442">
        <v>61.884078358701103</v>
      </c>
      <c r="S442" s="1">
        <f>(Table2[[#This Row],[Close Price]]-Table2[[#This Row],[20D EMA]])/Table2[[#This Row],[20D EMA]]</f>
        <v>5.1736881005173905E-3</v>
      </c>
      <c r="T442" s="1">
        <f>(Table2[[#This Row],[Close Price]]-Table2[[#This Row],[50D EMA]])/Table2[[#This Row],[50D EMA]]</f>
        <v>-4.1044953004376071E-2</v>
      </c>
      <c r="U442" s="1">
        <f>(Table2[[#This Row],[Close Price]]-Table2[[#This Row],[200D EMA]])/Table2[[#This Row],[200D EMA]]</f>
        <v>-5.8823384727217348E-2</v>
      </c>
      <c r="V442">
        <v>1.49923007745473</v>
      </c>
      <c r="W442">
        <v>53.48</v>
      </c>
      <c r="X442">
        <v>55.95</v>
      </c>
      <c r="Y442">
        <v>53</v>
      </c>
      <c r="Z442">
        <v>55.95</v>
      </c>
      <c r="AA442">
        <v>53</v>
      </c>
      <c r="AB442">
        <v>55.95</v>
      </c>
      <c r="AC442" s="1">
        <f>(Table2[[#This Row],[Close Price]]/Table2[[#This Row],[Day Low]])-1</f>
        <v>1.7202692595362779E-2</v>
      </c>
      <c r="AD442" s="1">
        <f>(Table2[[#This Row],[Day High]]/Table2[[#This Row],[Close Price]])-1</f>
        <v>2.8492647058823595E-2</v>
      </c>
      <c r="AE442" s="1">
        <f>(Table2[[#This Row],[Close Price]]/Table2[[#This Row],[Current Week Low]])-1</f>
        <v>2.6415094339622636E-2</v>
      </c>
      <c r="AF442" s="1">
        <f>(Table2[[#This Row],[Current Week High]]/Table2[[#This Row],[Close Price]])-1</f>
        <v>2.8492647058823595E-2</v>
      </c>
      <c r="AG442" s="1">
        <f>(Table2[[#This Row],[Close Price]]/Table2[[#This Row],[Current Month Low]])-1</f>
        <v>2.6415094339622636E-2</v>
      </c>
      <c r="AH442" s="1">
        <f>(Table2[[#This Row],[Current Month High]]/Table2[[#This Row],[Close Price]])-1</f>
        <v>2.8492647058823595E-2</v>
      </c>
      <c r="AI442">
        <v>35.110294117647001</v>
      </c>
      <c r="AJ442">
        <v>27.251461988304001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-0.14000000000000001</v>
      </c>
      <c r="AM442" t="s">
        <v>3179</v>
      </c>
      <c r="AN442">
        <v>2.4900000000000002</v>
      </c>
      <c r="AO442" t="s">
        <v>3180</v>
      </c>
      <c r="AP442">
        <v>0.12300135535904699</v>
      </c>
      <c r="AQ442">
        <f>(Table2[[#This Row],[Sharpe Ratio]]-AVERAGE(Table2[Sharpe Ratio]))/_xlfn.STDEV.P(Table2[Sharpe Ratio])</f>
        <v>0.73770158602315317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441</v>
      </c>
      <c r="AT442">
        <f>_xlfn.RANK.AVG(Table2[[#This Row],[6M Return vs Nifty Z-Score]],Table2[6M Return vs Nifty Z-Score])</f>
        <v>674</v>
      </c>
      <c r="AU442">
        <f>_xlfn.RANK.AVG(Table2[[#This Row],[Sharpe Ratio Z-Score]],Table2[Sharpe Ratio Z-Score])</f>
        <v>158</v>
      </c>
      <c r="AV442">
        <f>(Table2[[#This Row],[Rank 1Y]]+Table2[[#This Row],[Rank 6M]]+Table2[[#This Row],[Rank Sharpe]])/3</f>
        <v>424.33333333333331</v>
      </c>
    </row>
    <row r="443" spans="1:48" x14ac:dyDescent="0.3">
      <c r="A443" t="s">
        <v>714</v>
      </c>
      <c r="B443" t="s">
        <v>715</v>
      </c>
      <c r="C443" t="s">
        <v>3144</v>
      </c>
      <c r="D443" t="s">
        <v>304</v>
      </c>
      <c r="E443">
        <v>24812.701062150001</v>
      </c>
      <c r="F443">
        <v>385.5</v>
      </c>
      <c r="G443">
        <v>10.2366505840261</v>
      </c>
      <c r="H443">
        <f>(Table2[[#This Row],[1Y Return vs Nifty]]-AVERAGE(Table2[1Y Return vs Nifty]))/_xlfn.STDEV.P(Table2[1Y Return vs Nifty])</f>
        <v>-0.17998481917164361</v>
      </c>
      <c r="I443">
        <v>-6.29919926363144</v>
      </c>
      <c r="J443">
        <f>(Table2[[#This Row],[1M Return vs Nifty]]-AVERAGE(Table2[1M Return vs Nifty]))/_xlfn.STDEV.P(Table2[1M Return vs Nifty])</f>
        <v>-0.58349270149359012</v>
      </c>
      <c r="K443">
        <v>11.4535024742705</v>
      </c>
      <c r="L443">
        <f>(Table2[[#This Row],[6M Return vs Nifty]]-AVERAGE(Table2[6M Return vs Nifty]))/_xlfn.STDEV.P(Table2[6M Return vs Nifty])</f>
        <v>0.18877266804513848</v>
      </c>
      <c r="M443">
        <v>0.22423517151838401</v>
      </c>
      <c r="N443">
        <f>(Table2[[#This Row],[1W Return vs Nifty]]-AVERAGE(Table2[1W Return vs Nifty]))/_xlfn.STDEV.P(Table2[1W Return vs Nifty])</f>
        <v>-0.69535928122322133</v>
      </c>
      <c r="O443">
        <v>403.03</v>
      </c>
      <c r="P443">
        <v>418.83795881334697</v>
      </c>
      <c r="Q443">
        <v>388.776779974009</v>
      </c>
      <c r="R443">
        <v>23.066121437858701</v>
      </c>
      <c r="S443" s="1">
        <f>(Table2[[#This Row],[Close Price]]-Table2[[#This Row],[20D EMA]])/Table2[[#This Row],[20D EMA]]</f>
        <v>-4.3495521425204013E-2</v>
      </c>
      <c r="T443" s="1">
        <f>(Table2[[#This Row],[Close Price]]-Table2[[#This Row],[50D EMA]])/Table2[[#This Row],[50D EMA]]</f>
        <v>-7.9596316694408933E-2</v>
      </c>
      <c r="U443" s="1">
        <f>(Table2[[#This Row],[Close Price]]-Table2[[#This Row],[200D EMA]])/Table2[[#This Row],[200D EMA]]</f>
        <v>-8.4284353973713821E-3</v>
      </c>
      <c r="V443">
        <v>0.69596975934017002</v>
      </c>
      <c r="W443">
        <v>375.1</v>
      </c>
      <c r="X443">
        <v>386.45</v>
      </c>
      <c r="Y443">
        <v>375.1</v>
      </c>
      <c r="Z443">
        <v>394.2</v>
      </c>
      <c r="AA443">
        <v>375.1</v>
      </c>
      <c r="AB443">
        <v>394.9</v>
      </c>
      <c r="AC443" s="1">
        <f>(Table2[[#This Row],[Close Price]]/Table2[[#This Row],[Day Low]])-1</f>
        <v>2.7725939749400075E-2</v>
      </c>
      <c r="AD443" s="1">
        <f>(Table2[[#This Row],[Day High]]/Table2[[#This Row],[Close Price]])-1</f>
        <v>2.4643320363164634E-3</v>
      </c>
      <c r="AE443" s="1">
        <f>(Table2[[#This Row],[Close Price]]/Table2[[#This Row],[Current Week Low]])-1</f>
        <v>2.7725939749400075E-2</v>
      </c>
      <c r="AF443" s="1">
        <f>(Table2[[#This Row],[Current Week High]]/Table2[[#This Row],[Close Price]])-1</f>
        <v>2.2568093385213928E-2</v>
      </c>
      <c r="AG443" s="1">
        <f>(Table2[[#This Row],[Close Price]]/Table2[[#This Row],[Current Month Low]])-1</f>
        <v>2.7725939749400075E-2</v>
      </c>
      <c r="AH443" s="1">
        <f>(Table2[[#This Row],[Current Month High]]/Table2[[#This Row],[Close Price]])-1</f>
        <v>2.4383916990920795E-2</v>
      </c>
      <c r="AI443">
        <v>25.551232166018099</v>
      </c>
      <c r="AJ443">
        <v>47.5598086124402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-0.12</v>
      </c>
      <c r="AM443" t="s">
        <v>3179</v>
      </c>
      <c r="AN443">
        <v>-5.76</v>
      </c>
      <c r="AO443" t="s">
        <v>3179</v>
      </c>
      <c r="AP443">
        <v>-5.6265691387423003E-2</v>
      </c>
      <c r="AQ443">
        <f>(Table2[[#This Row],[Sharpe Ratio]]-AVERAGE(Table2[Sharpe Ratio]))/_xlfn.STDEV.P(Table2[Sharpe Ratio])</f>
        <v>-1.407682564130571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351</v>
      </c>
      <c r="AT443">
        <f>_xlfn.RANK.AVG(Table2[[#This Row],[6M Return vs Nifty Z-Score]],Table2[6M Return vs Nifty Z-Score])</f>
        <v>247</v>
      </c>
      <c r="AU443">
        <f>_xlfn.RANK.AVG(Table2[[#This Row],[Sharpe Ratio Z-Score]],Table2[Sharpe Ratio Z-Score])</f>
        <v>675</v>
      </c>
      <c r="AV443">
        <f>(Table2[[#This Row],[Rank 1Y]]+Table2[[#This Row],[Rank 6M]]+Table2[[#This Row],[Rank Sharpe]])/3</f>
        <v>424.33333333333331</v>
      </c>
    </row>
    <row r="444" spans="1:48" x14ac:dyDescent="0.3">
      <c r="A444" t="s">
        <v>699</v>
      </c>
      <c r="B444" t="s">
        <v>700</v>
      </c>
      <c r="C444" t="s">
        <v>3138</v>
      </c>
      <c r="D444" t="s">
        <v>247</v>
      </c>
      <c r="E444">
        <v>25581.022626739999</v>
      </c>
      <c r="F444">
        <v>3070.9</v>
      </c>
      <c r="G444">
        <v>-9.8871457495152093</v>
      </c>
      <c r="H444">
        <f>(Table2[[#This Row],[1Y Return vs Nifty]]-AVERAGE(Table2[1Y Return vs Nifty]))/_xlfn.STDEV.P(Table2[1Y Return vs Nifty])</f>
        <v>-0.54208841061327295</v>
      </c>
      <c r="I444">
        <v>-10.4504709606777</v>
      </c>
      <c r="J444">
        <f>(Table2[[#This Row],[1M Return vs Nifty]]-AVERAGE(Table2[1M Return vs Nifty]))/_xlfn.STDEV.P(Table2[1M Return vs Nifty])</f>
        <v>-1.043462772720726</v>
      </c>
      <c r="K444">
        <v>23.527182725449901</v>
      </c>
      <c r="L444">
        <f>(Table2[[#This Row],[6M Return vs Nifty]]-AVERAGE(Table2[6M Return vs Nifty]))/_xlfn.STDEV.P(Table2[6M Return vs Nifty])</f>
        <v>0.60151040988208737</v>
      </c>
      <c r="M444">
        <v>5.3380381639860801E-2</v>
      </c>
      <c r="N444">
        <f>(Table2[[#This Row],[1W Return vs Nifty]]-AVERAGE(Table2[1W Return vs Nifty]))/_xlfn.STDEV.P(Table2[1W Return vs Nifty])</f>
        <v>-0.73489782031765905</v>
      </c>
      <c r="O444">
        <v>3196.97</v>
      </c>
      <c r="P444">
        <v>3240.3563716137401</v>
      </c>
      <c r="Q444">
        <v>2915.42457092415</v>
      </c>
      <c r="R444">
        <v>34.068185832145403</v>
      </c>
      <c r="S444" s="1">
        <f>(Table2[[#This Row],[Close Price]]-Table2[[#This Row],[20D EMA]])/Table2[[#This Row],[20D EMA]]</f>
        <v>-3.9434214271638367E-2</v>
      </c>
      <c r="T444" s="1">
        <f>(Table2[[#This Row],[Close Price]]-Table2[[#This Row],[50D EMA]])/Table2[[#This Row],[50D EMA]]</f>
        <v>-5.2295597205979066E-2</v>
      </c>
      <c r="U444" s="1">
        <f>(Table2[[#This Row],[Close Price]]-Table2[[#This Row],[200D EMA]])/Table2[[#This Row],[200D EMA]]</f>
        <v>5.3328571977619893E-2</v>
      </c>
      <c r="V444">
        <v>1.23740567384425</v>
      </c>
      <c r="W444">
        <v>3041.45</v>
      </c>
      <c r="X444">
        <v>3104.9</v>
      </c>
      <c r="Y444">
        <v>3041.45</v>
      </c>
      <c r="Z444">
        <v>3104.9</v>
      </c>
      <c r="AA444">
        <v>3041.45</v>
      </c>
      <c r="AB444">
        <v>3148.45</v>
      </c>
      <c r="AC444" s="1">
        <f>(Table2[[#This Row],[Close Price]]/Table2[[#This Row],[Day Low]])-1</f>
        <v>9.6828815203275909E-3</v>
      </c>
      <c r="AD444" s="1">
        <f>(Table2[[#This Row],[Day High]]/Table2[[#This Row],[Close Price]])-1</f>
        <v>1.107167279950505E-2</v>
      </c>
      <c r="AE444" s="1">
        <f>(Table2[[#This Row],[Close Price]]/Table2[[#This Row],[Current Week Low]])-1</f>
        <v>9.6828815203275909E-3</v>
      </c>
      <c r="AF444" s="1">
        <f>(Table2[[#This Row],[Current Week High]]/Table2[[#This Row],[Close Price]])-1</f>
        <v>1.107167279950505E-2</v>
      </c>
      <c r="AG444" s="1">
        <f>(Table2[[#This Row],[Close Price]]/Table2[[#This Row],[Current Month Low]])-1</f>
        <v>9.6828815203275909E-3</v>
      </c>
      <c r="AH444" s="1">
        <f>(Table2[[#This Row],[Current Month High]]/Table2[[#This Row],[Close Price]])-1</f>
        <v>2.5253183105929722E-2</v>
      </c>
      <c r="AI444">
        <v>18.9862906639747</v>
      </c>
      <c r="AJ444">
        <v>57.9924885527602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-0.09</v>
      </c>
      <c r="AM444" t="s">
        <v>3179</v>
      </c>
      <c r="AN444">
        <v>-8.5</v>
      </c>
      <c r="AO444" t="s">
        <v>3179</v>
      </c>
      <c r="AP444">
        <v>-3.6690504662861001E-2</v>
      </c>
      <c r="AQ444">
        <f>(Table2[[#This Row],[Sharpe Ratio]]-AVERAGE(Table2[Sharpe Ratio]))/_xlfn.STDEV.P(Table2[Sharpe Ratio])</f>
        <v>-1.1734158871401894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503</v>
      </c>
      <c r="AT444">
        <f>_xlfn.RANK.AVG(Table2[[#This Row],[6M Return vs Nifty Z-Score]],Table2[6M Return vs Nifty Z-Score])</f>
        <v>133</v>
      </c>
      <c r="AU444">
        <f>_xlfn.RANK.AVG(Table2[[#This Row],[Sharpe Ratio Z-Score]],Table2[Sharpe Ratio Z-Score])</f>
        <v>641</v>
      </c>
      <c r="AV444">
        <f>(Table2[[#This Row],[Rank 1Y]]+Table2[[#This Row],[Rank 6M]]+Table2[[#This Row],[Rank Sharpe]])/3</f>
        <v>425.66666666666669</v>
      </c>
    </row>
    <row r="445" spans="1:48" x14ac:dyDescent="0.3">
      <c r="A445" t="s">
        <v>618</v>
      </c>
      <c r="B445" t="s">
        <v>619</v>
      </c>
      <c r="C445" t="s">
        <v>588</v>
      </c>
      <c r="D445" t="s">
        <v>588</v>
      </c>
      <c r="E445">
        <v>30746.169300000001</v>
      </c>
      <c r="F445">
        <v>899.5</v>
      </c>
      <c r="G445">
        <v>-12.8651505037605</v>
      </c>
      <c r="H445">
        <f>(Table2[[#This Row],[1Y Return vs Nifty]]-AVERAGE(Table2[1Y Return vs Nifty]))/_xlfn.STDEV.P(Table2[1Y Return vs Nifty])</f>
        <v>-0.59567403625614102</v>
      </c>
      <c r="I445">
        <v>2.2585811000965901</v>
      </c>
      <c r="J445">
        <f>(Table2[[#This Row],[1M Return vs Nifty]]-AVERAGE(Table2[1M Return vs Nifty]))/_xlfn.STDEV.P(Table2[1M Return vs Nifty])</f>
        <v>0.36472826083247589</v>
      </c>
      <c r="K445">
        <v>-0.58956703258773802</v>
      </c>
      <c r="L445">
        <f>(Table2[[#This Row],[6M Return vs Nifty]]-AVERAGE(Table2[6M Return vs Nifty]))/_xlfn.STDEV.P(Table2[6M Return vs Nifty])</f>
        <v>-0.22291864807701398</v>
      </c>
      <c r="M445">
        <v>4.93898357953932</v>
      </c>
      <c r="N445">
        <f>(Table2[[#This Row],[1W Return vs Nifty]]-AVERAGE(Table2[1W Return vs Nifty]))/_xlfn.STDEV.P(Table2[1W Return vs Nifty])</f>
        <v>0.3957091306340817</v>
      </c>
      <c r="O445">
        <v>918.99</v>
      </c>
      <c r="P445">
        <v>910.72289429536499</v>
      </c>
      <c r="Q445">
        <v>852.58793986460296</v>
      </c>
      <c r="R445">
        <v>41.072778799015403</v>
      </c>
      <c r="S445" s="1">
        <f>(Table2[[#This Row],[Close Price]]-Table2[[#This Row],[20D EMA]])/Table2[[#This Row],[20D EMA]]</f>
        <v>-2.1208065376119446E-2</v>
      </c>
      <c r="T445" s="1">
        <f>(Table2[[#This Row],[Close Price]]-Table2[[#This Row],[50D EMA]])/Table2[[#This Row],[50D EMA]]</f>
        <v>-1.2323061565338439E-2</v>
      </c>
      <c r="U445" s="1">
        <f>(Table2[[#This Row],[Close Price]]-Table2[[#This Row],[200D EMA]])/Table2[[#This Row],[200D EMA]]</f>
        <v>5.5023133616981502E-2</v>
      </c>
      <c r="V445">
        <v>0.49095712269297698</v>
      </c>
      <c r="W445">
        <v>892.8</v>
      </c>
      <c r="X445">
        <v>934.75</v>
      </c>
      <c r="Y445">
        <v>892.8</v>
      </c>
      <c r="Z445">
        <v>984.4</v>
      </c>
      <c r="AA445">
        <v>892.8</v>
      </c>
      <c r="AB445">
        <v>984.4</v>
      </c>
      <c r="AC445" s="1">
        <f>(Table2[[#This Row],[Close Price]]/Table2[[#This Row],[Day Low]])-1</f>
        <v>7.5044802867383353E-3</v>
      </c>
      <c r="AD445" s="1">
        <f>(Table2[[#This Row],[Day High]]/Table2[[#This Row],[Close Price]])-1</f>
        <v>3.9188438021122929E-2</v>
      </c>
      <c r="AE445" s="1">
        <f>(Table2[[#This Row],[Close Price]]/Table2[[#This Row],[Current Week Low]])-1</f>
        <v>7.5044802867383353E-3</v>
      </c>
      <c r="AF445" s="1">
        <f>(Table2[[#This Row],[Current Week High]]/Table2[[#This Row],[Close Price]])-1</f>
        <v>9.4385769872151082E-2</v>
      </c>
      <c r="AG445" s="1">
        <f>(Table2[[#This Row],[Close Price]]/Table2[[#This Row],[Current Month Low]])-1</f>
        <v>7.5044802867383353E-3</v>
      </c>
      <c r="AH445" s="1">
        <f>(Table2[[#This Row],[Current Month High]]/Table2[[#This Row],[Close Price]])-1</f>
        <v>9.4385769872151082E-2</v>
      </c>
      <c r="AI445">
        <v>17.065036131183899</v>
      </c>
      <c r="AJ445">
        <v>26.690140845070399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0.08</v>
      </c>
      <c r="AM445" t="s">
        <v>3180</v>
      </c>
      <c r="AN445">
        <v>-3.17</v>
      </c>
      <c r="AO445" t="s">
        <v>3179</v>
      </c>
      <c r="AP445">
        <v>5.7237525848303002E-2</v>
      </c>
      <c r="AQ445">
        <f>(Table2[[#This Row],[Sharpe Ratio]]-AVERAGE(Table2[Sharpe Ratio]))/_xlfn.STDEV.P(Table2[Sharpe Ratio])</f>
        <v>-4.932915970725324E-2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-0.1074844525738507</v>
      </c>
      <c r="AS445">
        <f>_xlfn.RANK.AVG(Table2[[#This Row],[1Y Return vs Nifty Z-Score]],Table2[1Y Return vs Nifty Z-Score])</f>
        <v>521</v>
      </c>
      <c r="AT445">
        <f>_xlfn.RANK.AVG(Table2[[#This Row],[6M Return vs Nifty Z-Score]],Table2[6M Return vs Nifty Z-Score])</f>
        <v>397</v>
      </c>
      <c r="AU445">
        <f>_xlfn.RANK.AVG(Table2[[#This Row],[Sharpe Ratio Z-Score]],Table2[Sharpe Ratio Z-Score])</f>
        <v>360</v>
      </c>
      <c r="AV445">
        <f>(Table2[[#This Row],[Rank 1Y]]+Table2[[#This Row],[Rank 6M]]+Table2[[#This Row],[Rank Sharpe]])/3</f>
        <v>426</v>
      </c>
    </row>
    <row r="446" spans="1:48" x14ac:dyDescent="0.3">
      <c r="A446" t="s">
        <v>634</v>
      </c>
      <c r="B446" t="s">
        <v>635</v>
      </c>
      <c r="C446" t="s">
        <v>3151</v>
      </c>
      <c r="D446" t="s">
        <v>636</v>
      </c>
      <c r="E446">
        <v>29357.333766899999</v>
      </c>
      <c r="F446">
        <v>744.95</v>
      </c>
      <c r="G446">
        <v>-11.5576699598557</v>
      </c>
      <c r="H446">
        <f>(Table2[[#This Row],[1Y Return vs Nifty]]-AVERAGE(Table2[1Y Return vs Nifty]))/_xlfn.STDEV.P(Table2[1Y Return vs Nifty])</f>
        <v>-0.57214749122254471</v>
      </c>
      <c r="I446">
        <v>-5.4303827491978298</v>
      </c>
      <c r="J446">
        <f>(Table2[[#This Row],[1M Return vs Nifty]]-AVERAGE(Table2[1M Return vs Nifty]))/_xlfn.STDEV.P(Table2[1M Return vs Nifty])</f>
        <v>-0.48722591309915991</v>
      </c>
      <c r="K446">
        <v>6.3246672176305099</v>
      </c>
      <c r="L446">
        <f>(Table2[[#This Row],[6M Return vs Nifty]]-AVERAGE(Table2[6M Return vs Nifty]))/_xlfn.STDEV.P(Table2[6M Return vs Nifty])</f>
        <v>1.3443867046575077E-2</v>
      </c>
      <c r="M446">
        <v>2.2608732369264901</v>
      </c>
      <c r="N446">
        <f>(Table2[[#This Row],[1W Return vs Nifty]]-AVERAGE(Table2[1W Return vs Nifty]))/_xlfn.STDEV.P(Table2[1W Return vs Nifty])</f>
        <v>-0.22404856276100196</v>
      </c>
      <c r="O446">
        <v>759.72</v>
      </c>
      <c r="P446">
        <v>780.62556978491102</v>
      </c>
      <c r="Q446">
        <v>734.95310615854498</v>
      </c>
      <c r="R446">
        <v>40.9460137507225</v>
      </c>
      <c r="S446" s="1">
        <f>(Table2[[#This Row],[Close Price]]-Table2[[#This Row],[20D EMA]])/Table2[[#This Row],[20D EMA]]</f>
        <v>-1.9441373137471674E-2</v>
      </c>
      <c r="T446" s="1">
        <f>(Table2[[#This Row],[Close Price]]-Table2[[#This Row],[50D EMA]])/Table2[[#This Row],[50D EMA]]</f>
        <v>-4.570125699923052E-2</v>
      </c>
      <c r="U446" s="1">
        <f>(Table2[[#This Row],[Close Price]]-Table2[[#This Row],[200D EMA]])/Table2[[#This Row],[200D EMA]]</f>
        <v>1.3602083939350709E-2</v>
      </c>
      <c r="V446">
        <v>0.45519459636120402</v>
      </c>
      <c r="W446">
        <v>730.05</v>
      </c>
      <c r="X446">
        <v>751.55</v>
      </c>
      <c r="Y446">
        <v>729.75</v>
      </c>
      <c r="Z446">
        <v>756</v>
      </c>
      <c r="AA446">
        <v>729.75</v>
      </c>
      <c r="AB446">
        <v>770.05</v>
      </c>
      <c r="AC446" s="1">
        <f>(Table2[[#This Row],[Close Price]]/Table2[[#This Row],[Day Low]])-1</f>
        <v>2.0409560988973396E-2</v>
      </c>
      <c r="AD446" s="1">
        <f>(Table2[[#This Row],[Day High]]/Table2[[#This Row],[Close Price]])-1</f>
        <v>8.8596550104032001E-3</v>
      </c>
      <c r="AE446" s="1">
        <f>(Table2[[#This Row],[Close Price]]/Table2[[#This Row],[Current Week Low]])-1</f>
        <v>2.0829051044878533E-2</v>
      </c>
      <c r="AF446" s="1">
        <f>(Table2[[#This Row],[Current Week High]]/Table2[[#This Row],[Close Price]])-1</f>
        <v>1.4833210282569231E-2</v>
      </c>
      <c r="AG446" s="1">
        <f>(Table2[[#This Row],[Close Price]]/Table2[[#This Row],[Current Month Low]])-1</f>
        <v>2.0829051044878533E-2</v>
      </c>
      <c r="AH446" s="1">
        <f>(Table2[[#This Row],[Current Month High]]/Table2[[#This Row],[Close Price]])-1</f>
        <v>3.3693536478958119E-2</v>
      </c>
      <c r="AI446">
        <v>23.632458554265298</v>
      </c>
      <c r="AJ446">
        <v>31.2455954897815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-0.04</v>
      </c>
      <c r="AM446" t="s">
        <v>3179</v>
      </c>
      <c r="AN446">
        <v>-1.97</v>
      </c>
      <c r="AO446" t="s">
        <v>3179</v>
      </c>
      <c r="AP446">
        <v>2.0669144724316E-2</v>
      </c>
      <c r="AQ446">
        <f>(Table2[[#This Row],[Sharpe Ratio]]-AVERAGE(Table2[Sharpe Ratio]))/_xlfn.STDEV.P(Table2[Sharpe Ratio])</f>
        <v>-0.48696243745704249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512</v>
      </c>
      <c r="AT446">
        <f>_xlfn.RANK.AVG(Table2[[#This Row],[6M Return vs Nifty Z-Score]],Table2[6M Return vs Nifty Z-Score])</f>
        <v>305</v>
      </c>
      <c r="AU446">
        <f>_xlfn.RANK.AVG(Table2[[#This Row],[Sharpe Ratio Z-Score]],Table2[Sharpe Ratio Z-Score])</f>
        <v>463</v>
      </c>
      <c r="AV446">
        <f>(Table2[[#This Row],[Rank 1Y]]+Table2[[#This Row],[Rank 6M]]+Table2[[#This Row],[Rank Sharpe]])/3</f>
        <v>426.66666666666669</v>
      </c>
    </row>
    <row r="447" spans="1:48" x14ac:dyDescent="0.3">
      <c r="A447" t="s">
        <v>1360</v>
      </c>
      <c r="B447" t="s">
        <v>1361</v>
      </c>
      <c r="C447" t="s">
        <v>3142</v>
      </c>
      <c r="D447" t="s">
        <v>75</v>
      </c>
      <c r="E447">
        <v>8324.9040489489998</v>
      </c>
      <c r="F447">
        <v>205.97</v>
      </c>
      <c r="G447">
        <v>3.9573234146099701</v>
      </c>
      <c r="H447">
        <f>(Table2[[#This Row],[1Y Return vs Nifty]]-AVERAGE(Table2[1Y Return vs Nifty]))/_xlfn.STDEV.P(Table2[1Y Return vs Nifty])</f>
        <v>-0.29297378418580367</v>
      </c>
      <c r="I447">
        <v>-1.35168125584805</v>
      </c>
      <c r="J447">
        <f>(Table2[[#This Row],[1M Return vs Nifty]]-AVERAGE(Table2[1M Return vs Nifty]))/_xlfn.STDEV.P(Table2[1M Return vs Nifty])</f>
        <v>-3.529678069734566E-2</v>
      </c>
      <c r="K447">
        <v>-19.3880282600615</v>
      </c>
      <c r="L447">
        <f>(Table2[[#This Row],[6M Return vs Nifty]]-AVERAGE(Table2[6M Return vs Nifty]))/_xlfn.STDEV.P(Table2[6M Return vs Nifty])</f>
        <v>-0.86554246083526953</v>
      </c>
      <c r="M447">
        <v>1.8903259055856201</v>
      </c>
      <c r="N447">
        <f>(Table2[[#This Row],[1W Return vs Nifty]]-AVERAGE(Table2[1W Return vs Nifty]))/_xlfn.STDEV.P(Table2[1W Return vs Nifty])</f>
        <v>-0.30979915925863155</v>
      </c>
      <c r="O447">
        <v>205.18</v>
      </c>
      <c r="P447">
        <v>208.17164822231101</v>
      </c>
      <c r="Q447">
        <v>203.674967025499</v>
      </c>
      <c r="R447">
        <v>52.658731470582303</v>
      </c>
      <c r="S447" s="1">
        <f>(Table2[[#This Row],[Close Price]]-Table2[[#This Row],[20D EMA]])/Table2[[#This Row],[20D EMA]]</f>
        <v>3.8502778048542354E-3</v>
      </c>
      <c r="T447" s="1">
        <f>(Table2[[#This Row],[Close Price]]-Table2[[#This Row],[50D EMA]])/Table2[[#This Row],[50D EMA]]</f>
        <v>-1.0576119472137819E-2</v>
      </c>
      <c r="U447" s="1">
        <f>(Table2[[#This Row],[Close Price]]-Table2[[#This Row],[200D EMA]])/Table2[[#This Row],[200D EMA]]</f>
        <v>1.1268115115067982E-2</v>
      </c>
      <c r="V447">
        <v>0.77272725775531104</v>
      </c>
      <c r="W447">
        <v>202</v>
      </c>
      <c r="X447">
        <v>208.48</v>
      </c>
      <c r="Y447">
        <v>202</v>
      </c>
      <c r="Z447">
        <v>211.29</v>
      </c>
      <c r="AA447">
        <v>201.53</v>
      </c>
      <c r="AB447">
        <v>213.45</v>
      </c>
      <c r="AC447" s="1">
        <f>(Table2[[#This Row],[Close Price]]/Table2[[#This Row],[Day Low]])-1</f>
        <v>1.965346534653456E-2</v>
      </c>
      <c r="AD447" s="1">
        <f>(Table2[[#This Row],[Day High]]/Table2[[#This Row],[Close Price]])-1</f>
        <v>1.2186240714667118E-2</v>
      </c>
      <c r="AE447" s="1">
        <f>(Table2[[#This Row],[Close Price]]/Table2[[#This Row],[Current Week Low]])-1</f>
        <v>1.965346534653456E-2</v>
      </c>
      <c r="AF447" s="1">
        <f>(Table2[[#This Row],[Current Week High]]/Table2[[#This Row],[Close Price]])-1</f>
        <v>2.5829004223915986E-2</v>
      </c>
      <c r="AG447" s="1">
        <f>(Table2[[#This Row],[Close Price]]/Table2[[#This Row],[Current Month Low]])-1</f>
        <v>2.2031459336079084E-2</v>
      </c>
      <c r="AH447" s="1">
        <f>(Table2[[#This Row],[Current Month High]]/Table2[[#This Row],[Close Price]])-1</f>
        <v>3.6315968344904581E-2</v>
      </c>
      <c r="AI447">
        <v>24.2899451376414</v>
      </c>
      <c r="AJ447">
        <v>33.270786153348404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0.02</v>
      </c>
      <c r="AM447" t="s">
        <v>3180</v>
      </c>
      <c r="AN447">
        <v>-0.54</v>
      </c>
      <c r="AO447" t="s">
        <v>3179</v>
      </c>
      <c r="AP447">
        <v>8.8079847867007996E-2</v>
      </c>
      <c r="AQ447">
        <f>(Table2[[#This Row],[Sharpe Ratio]]-AVERAGE(Table2[Sharpe Ratio]))/_xlfn.STDEV.P(Table2[Sharpe Ratio])</f>
        <v>0.31977732145459953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405</v>
      </c>
      <c r="AT447">
        <f>_xlfn.RANK.AVG(Table2[[#This Row],[6M Return vs Nifty Z-Score]],Table2[6M Return vs Nifty Z-Score])</f>
        <v>615</v>
      </c>
      <c r="AU447">
        <f>_xlfn.RANK.AVG(Table2[[#This Row],[Sharpe Ratio Z-Score]],Table2[Sharpe Ratio Z-Score])</f>
        <v>261</v>
      </c>
      <c r="AV447">
        <f>(Table2[[#This Row],[Rank 1Y]]+Table2[[#This Row],[Rank 6M]]+Table2[[#This Row],[Rank Sharpe]])/3</f>
        <v>427</v>
      </c>
    </row>
    <row r="448" spans="1:48" x14ac:dyDescent="0.3">
      <c r="A448" t="s">
        <v>90</v>
      </c>
      <c r="B448" t="s">
        <v>91</v>
      </c>
      <c r="C448" t="s">
        <v>3133</v>
      </c>
      <c r="D448" t="s">
        <v>21</v>
      </c>
      <c r="E448">
        <v>284119.59759551001</v>
      </c>
      <c r="F448">
        <v>543.70000000000005</v>
      </c>
      <c r="G448">
        <v>15.439010554570601</v>
      </c>
      <c r="H448">
        <f>(Table2[[#This Row],[1Y Return vs Nifty]]-AVERAGE(Table2[1Y Return vs Nifty]))/_xlfn.STDEV.P(Table2[1Y Return vs Nifty])</f>
        <v>-8.6374587877137643E-2</v>
      </c>
      <c r="I448">
        <v>3.4257162090133799</v>
      </c>
      <c r="J448">
        <f>(Table2[[#This Row],[1M Return vs Nifty]]-AVERAGE(Table2[1M Return vs Nifty]))/_xlfn.STDEV.P(Table2[1M Return vs Nifty])</f>
        <v>0.49404940826836352</v>
      </c>
      <c r="K448">
        <v>10.8132545422511</v>
      </c>
      <c r="L448">
        <f>(Table2[[#This Row],[6M Return vs Nifty]]-AVERAGE(Table2[6M Return vs Nifty]))/_xlfn.STDEV.P(Table2[6M Return vs Nifty])</f>
        <v>0.1668858464480823</v>
      </c>
      <c r="M448">
        <v>-1.82854045601005</v>
      </c>
      <c r="N448">
        <f>(Table2[[#This Row],[1W Return vs Nifty]]-AVERAGE(Table2[1W Return vs Nifty]))/_xlfn.STDEV.P(Table2[1W Return vs Nifty])</f>
        <v>-1.1704044904260114</v>
      </c>
      <c r="O448">
        <v>545.66</v>
      </c>
      <c r="P448">
        <v>537.08555598281396</v>
      </c>
      <c r="Q448">
        <v>502.00707074205599</v>
      </c>
      <c r="R448">
        <v>45.1975104042928</v>
      </c>
      <c r="S448" s="1">
        <f>(Table2[[#This Row],[Close Price]]-Table2[[#This Row],[20D EMA]])/Table2[[#This Row],[20D EMA]]</f>
        <v>-3.5919803540664934E-3</v>
      </c>
      <c r="T448" s="1">
        <f>(Table2[[#This Row],[Close Price]]-Table2[[#This Row],[50D EMA]])/Table2[[#This Row],[50D EMA]]</f>
        <v>1.2315438282607141E-2</v>
      </c>
      <c r="U448" s="1">
        <f>(Table2[[#This Row],[Close Price]]-Table2[[#This Row],[200D EMA]])/Table2[[#This Row],[200D EMA]]</f>
        <v>8.3052474134108253E-2</v>
      </c>
      <c r="V448">
        <v>0.77889106658208995</v>
      </c>
      <c r="W448">
        <v>540.4</v>
      </c>
      <c r="X448">
        <v>545.35</v>
      </c>
      <c r="Y448">
        <v>534.20000000000005</v>
      </c>
      <c r="Z448">
        <v>552.45000000000005</v>
      </c>
      <c r="AA448">
        <v>534.20000000000005</v>
      </c>
      <c r="AB448">
        <v>554.9</v>
      </c>
      <c r="AC448" s="1">
        <f>(Table2[[#This Row],[Close Price]]/Table2[[#This Row],[Day Low]])-1</f>
        <v>6.106587712805478E-3</v>
      </c>
      <c r="AD448" s="1">
        <f>(Table2[[#This Row],[Day High]]/Table2[[#This Row],[Close Price]])-1</f>
        <v>3.034761817178655E-3</v>
      </c>
      <c r="AE448" s="1">
        <f>(Table2[[#This Row],[Close Price]]/Table2[[#This Row],[Current Week Low]])-1</f>
        <v>1.7783601647323177E-2</v>
      </c>
      <c r="AF448" s="1">
        <f>(Table2[[#This Row],[Current Week High]]/Table2[[#This Row],[Close Price]])-1</f>
        <v>1.6093433878977326E-2</v>
      </c>
      <c r="AG448" s="1">
        <f>(Table2[[#This Row],[Close Price]]/Table2[[#This Row],[Current Month Low]])-1</f>
        <v>1.7783601647323177E-2</v>
      </c>
      <c r="AH448" s="1">
        <f>(Table2[[#This Row],[Current Month High]]/Table2[[#This Row],[Close Price]])-1</f>
        <v>2.0599595365090817E-2</v>
      </c>
      <c r="AI448">
        <v>6.6580835019312001</v>
      </c>
      <c r="AJ448">
        <v>44.217506631299699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7.0000000000000007E-2</v>
      </c>
      <c r="AM448" t="s">
        <v>3180</v>
      </c>
      <c r="AN448">
        <v>-0.9</v>
      </c>
      <c r="AO448" t="s">
        <v>3179</v>
      </c>
      <c r="AP448">
        <v>-8.8134522765476994E-2</v>
      </c>
      <c r="AQ448">
        <f>(Table2[[#This Row],[Sharpe Ratio]]-AVERAGE(Table2[Sharpe Ratio]))/_xlfn.STDEV.P(Table2[Sharpe Ratio])</f>
        <v>-1.7890738290800787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-2.3849176526667817</v>
      </c>
      <c r="AS448">
        <f>_xlfn.RANK.AVG(Table2[[#This Row],[1Y Return vs Nifty Z-Score]],Table2[1Y Return vs Nifty Z-Score])</f>
        <v>318</v>
      </c>
      <c r="AT448">
        <f>_xlfn.RANK.AVG(Table2[[#This Row],[6M Return vs Nifty Z-Score]],Table2[6M Return vs Nifty Z-Score])</f>
        <v>257</v>
      </c>
      <c r="AU448">
        <f>_xlfn.RANK.AVG(Table2[[#This Row],[Sharpe Ratio Z-Score]],Table2[Sharpe Ratio Z-Score])</f>
        <v>706</v>
      </c>
      <c r="AV448">
        <f>(Table2[[#This Row],[Rank 1Y]]+Table2[[#This Row],[Rank 6M]]+Table2[[#This Row],[Rank Sharpe]])/3</f>
        <v>427</v>
      </c>
    </row>
    <row r="449" spans="1:48" x14ac:dyDescent="0.3">
      <c r="A449" t="s">
        <v>1100</v>
      </c>
      <c r="B449" t="s">
        <v>1101</v>
      </c>
      <c r="C449" t="s">
        <v>3134</v>
      </c>
      <c r="D449" t="s">
        <v>571</v>
      </c>
      <c r="E449">
        <v>11528.4841425</v>
      </c>
      <c r="F449">
        <v>865.8</v>
      </c>
      <c r="G449">
        <v>-14.4243035498897</v>
      </c>
      <c r="H449">
        <f>(Table2[[#This Row],[1Y Return vs Nifty]]-AVERAGE(Table2[1Y Return vs Nifty]))/_xlfn.STDEV.P(Table2[1Y Return vs Nifty])</f>
        <v>-0.62372912627260768</v>
      </c>
      <c r="I449">
        <v>3.5607650930520598</v>
      </c>
      <c r="J449">
        <f>(Table2[[#This Row],[1M Return vs Nifty]]-AVERAGE(Table2[1M Return vs Nifty]))/_xlfn.STDEV.P(Table2[1M Return vs Nifty])</f>
        <v>0.50901312284638445</v>
      </c>
      <c r="K449">
        <v>6.2582486638702299</v>
      </c>
      <c r="L449">
        <f>(Table2[[#This Row],[6M Return vs Nifty]]-AVERAGE(Table2[6M Return vs Nifty]))/_xlfn.STDEV.P(Table2[6M Return vs Nifty])</f>
        <v>1.1173354383924756E-2</v>
      </c>
      <c r="M449">
        <v>1.42903167247175</v>
      </c>
      <c r="N449">
        <f>(Table2[[#This Row],[1W Return vs Nifty]]-AVERAGE(Table2[1W Return vs Nifty]))/_xlfn.STDEV.P(Table2[1W Return vs Nifty])</f>
        <v>-0.41655004451610167</v>
      </c>
      <c r="O449">
        <v>864.41</v>
      </c>
      <c r="P449">
        <v>862.65502591422296</v>
      </c>
      <c r="Q449">
        <v>821.79335759706601</v>
      </c>
      <c r="R449">
        <v>50.888534791860799</v>
      </c>
      <c r="S449" s="1">
        <f>(Table2[[#This Row],[Close Price]]-Table2[[#This Row],[20D EMA]])/Table2[[#This Row],[20D EMA]]</f>
        <v>1.6080332249742441E-3</v>
      </c>
      <c r="T449" s="1">
        <f>(Table2[[#This Row],[Close Price]]-Table2[[#This Row],[50D EMA]])/Table2[[#This Row],[50D EMA]]</f>
        <v>3.6456914888358984E-3</v>
      </c>
      <c r="U449" s="1">
        <f>(Table2[[#This Row],[Close Price]]-Table2[[#This Row],[200D EMA]])/Table2[[#This Row],[200D EMA]]</f>
        <v>5.3549523120520123E-2</v>
      </c>
      <c r="V449">
        <v>1.05763699612613</v>
      </c>
      <c r="W449">
        <v>841.85</v>
      </c>
      <c r="X449">
        <v>870.5</v>
      </c>
      <c r="Y449">
        <v>841.85</v>
      </c>
      <c r="Z449">
        <v>879</v>
      </c>
      <c r="AA449">
        <v>841.85</v>
      </c>
      <c r="AB449">
        <v>879</v>
      </c>
      <c r="AC449" s="1">
        <f>(Table2[[#This Row],[Close Price]]/Table2[[#This Row],[Day Low]])-1</f>
        <v>2.8449248678505512E-2</v>
      </c>
      <c r="AD449" s="1">
        <f>(Table2[[#This Row],[Day High]]/Table2[[#This Row],[Close Price]])-1</f>
        <v>5.4285054285054812E-3</v>
      </c>
      <c r="AE449" s="1">
        <f>(Table2[[#This Row],[Close Price]]/Table2[[#This Row],[Current Week Low]])-1</f>
        <v>2.8449248678505512E-2</v>
      </c>
      <c r="AF449" s="1">
        <f>(Table2[[#This Row],[Current Week High]]/Table2[[#This Row],[Close Price]])-1</f>
        <v>1.524601524601521E-2</v>
      </c>
      <c r="AG449" s="1">
        <f>(Table2[[#This Row],[Close Price]]/Table2[[#This Row],[Current Month Low]])-1</f>
        <v>2.8449248678505512E-2</v>
      </c>
      <c r="AH449" s="1">
        <f>(Table2[[#This Row],[Current Month High]]/Table2[[#This Row],[Close Price]])-1</f>
        <v>1.524601524601521E-2</v>
      </c>
      <c r="AI449">
        <v>9.9272349272349292</v>
      </c>
      <c r="AJ449">
        <v>27.323529411764699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-0.03</v>
      </c>
      <c r="AM449" t="s">
        <v>3179</v>
      </c>
      <c r="AN449">
        <v>0.55000000000000004</v>
      </c>
      <c r="AO449" t="s">
        <v>3180</v>
      </c>
      <c r="AP449">
        <v>2.7161867583983E-2</v>
      </c>
      <c r="AQ449">
        <f>(Table2[[#This Row],[Sharpe Ratio]]-AVERAGE(Table2[Sharpe Ratio]))/_xlfn.STDEV.P(Table2[Sharpe Ratio])</f>
        <v>-0.40926056771982239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-0.9293532612782226</v>
      </c>
      <c r="AS449">
        <f>_xlfn.RANK.AVG(Table2[[#This Row],[1Y Return vs Nifty Z-Score]],Table2[1Y Return vs Nifty Z-Score])</f>
        <v>532</v>
      </c>
      <c r="AT449">
        <f>_xlfn.RANK.AVG(Table2[[#This Row],[6M Return vs Nifty Z-Score]],Table2[6M Return vs Nifty Z-Score])</f>
        <v>306</v>
      </c>
      <c r="AU449">
        <f>_xlfn.RANK.AVG(Table2[[#This Row],[Sharpe Ratio Z-Score]],Table2[Sharpe Ratio Z-Score])</f>
        <v>446</v>
      </c>
      <c r="AV449">
        <f>(Table2[[#This Row],[Rank 1Y]]+Table2[[#This Row],[Rank 6M]]+Table2[[#This Row],[Rank Sharpe]])/3</f>
        <v>428</v>
      </c>
    </row>
    <row r="450" spans="1:48" x14ac:dyDescent="0.3">
      <c r="A450" t="s">
        <v>419</v>
      </c>
      <c r="B450" t="s">
        <v>420</v>
      </c>
      <c r="C450" t="s">
        <v>3140</v>
      </c>
      <c r="D450" t="s">
        <v>196</v>
      </c>
      <c r="E450">
        <v>53814.572062649997</v>
      </c>
      <c r="F450">
        <v>3461.5</v>
      </c>
      <c r="G450">
        <v>0.34121370752241698</v>
      </c>
      <c r="H450">
        <f>(Table2[[#This Row],[1Y Return vs Nifty]]-AVERAGE(Table2[1Y Return vs Nifty]))/_xlfn.STDEV.P(Table2[1Y Return vs Nifty])</f>
        <v>-0.35804134352106143</v>
      </c>
      <c r="I450">
        <v>-7.7273760423837903</v>
      </c>
      <c r="J450">
        <f>(Table2[[#This Row],[1M Return vs Nifty]]-AVERAGE(Table2[1M Return vs Nifty]))/_xlfn.STDEV.P(Table2[1M Return vs Nifty])</f>
        <v>-0.7417378424018749</v>
      </c>
      <c r="K450">
        <v>-17.824709091675501</v>
      </c>
      <c r="L450">
        <f>(Table2[[#This Row],[6M Return vs Nifty]]-AVERAGE(Table2[6M Return vs Nifty]))/_xlfn.STDEV.P(Table2[6M Return vs Nifty])</f>
        <v>-0.81210052681792422</v>
      </c>
      <c r="M450">
        <v>0.19695099038809899</v>
      </c>
      <c r="N450">
        <f>(Table2[[#This Row],[1W Return vs Nifty]]-AVERAGE(Table2[1W Return vs Nifty]))/_xlfn.STDEV.P(Table2[1W Return vs Nifty])</f>
        <v>-0.70167327840788618</v>
      </c>
      <c r="O450">
        <v>3663.99</v>
      </c>
      <c r="P450">
        <v>3822.0982282851501</v>
      </c>
      <c r="Q450">
        <v>3737.15227184895</v>
      </c>
      <c r="R450">
        <v>24.291751953036201</v>
      </c>
      <c r="S450" s="1">
        <f>(Table2[[#This Row],[Close Price]]-Table2[[#This Row],[20D EMA]])/Table2[[#This Row],[20D EMA]]</f>
        <v>-5.5264888823386468E-2</v>
      </c>
      <c r="T450" s="1">
        <f>(Table2[[#This Row],[Close Price]]-Table2[[#This Row],[50D EMA]])/Table2[[#This Row],[50D EMA]]</f>
        <v>-9.4345620323562085E-2</v>
      </c>
      <c r="U450" s="1">
        <f>(Table2[[#This Row],[Close Price]]-Table2[[#This Row],[200D EMA]])/Table2[[#This Row],[200D EMA]]</f>
        <v>-7.3759978667546106E-2</v>
      </c>
      <c r="V450">
        <v>1.13490232684084</v>
      </c>
      <c r="W450">
        <v>3385</v>
      </c>
      <c r="X450">
        <v>3488.1</v>
      </c>
      <c r="Y450">
        <v>3385</v>
      </c>
      <c r="Z450">
        <v>3501</v>
      </c>
      <c r="AA450">
        <v>3385</v>
      </c>
      <c r="AB450">
        <v>3503.35</v>
      </c>
      <c r="AC450" s="1">
        <f>(Table2[[#This Row],[Close Price]]/Table2[[#This Row],[Day Low]])-1</f>
        <v>2.2599704579025159E-2</v>
      </c>
      <c r="AD450" s="1">
        <f>(Table2[[#This Row],[Day High]]/Table2[[#This Row],[Close Price]])-1</f>
        <v>7.6845298281091878E-3</v>
      </c>
      <c r="AE450" s="1">
        <f>(Table2[[#This Row],[Close Price]]/Table2[[#This Row],[Current Week Low]])-1</f>
        <v>2.2599704579025159E-2</v>
      </c>
      <c r="AF450" s="1">
        <f>(Table2[[#This Row],[Current Week High]]/Table2[[#This Row],[Close Price]])-1</f>
        <v>1.1411237902643423E-2</v>
      </c>
      <c r="AG450" s="1">
        <f>(Table2[[#This Row],[Close Price]]/Table2[[#This Row],[Current Month Low]])-1</f>
        <v>2.2599704579025159E-2</v>
      </c>
      <c r="AH450" s="1">
        <f>(Table2[[#This Row],[Current Month High]]/Table2[[#This Row],[Close Price]])-1</f>
        <v>1.2090134334825864E-2</v>
      </c>
      <c r="AI450">
        <v>43.030478116423502</v>
      </c>
      <c r="AJ450">
        <v>28.094586093327798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-0.08</v>
      </c>
      <c r="AM450" t="s">
        <v>3179</v>
      </c>
      <c r="AN450">
        <v>-14.01</v>
      </c>
      <c r="AO450" t="s">
        <v>3179</v>
      </c>
      <c r="AP450">
        <v>9.1083524486601994E-2</v>
      </c>
      <c r="AQ450">
        <f>(Table2[[#This Row],[Sharpe Ratio]]-AVERAGE(Table2[Sharpe Ratio]))/_xlfn.STDEV.P(Table2[Sharpe Ratio])</f>
        <v>0.35572391804788095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436</v>
      </c>
      <c r="AT450">
        <f>_xlfn.RANK.AVG(Table2[[#This Row],[6M Return vs Nifty Z-Score]],Table2[6M Return vs Nifty Z-Score])</f>
        <v>598</v>
      </c>
      <c r="AU450">
        <f>_xlfn.RANK.AVG(Table2[[#This Row],[Sharpe Ratio Z-Score]],Table2[Sharpe Ratio Z-Score])</f>
        <v>252</v>
      </c>
      <c r="AV450">
        <f>(Table2[[#This Row],[Rank 1Y]]+Table2[[#This Row],[Rank 6M]]+Table2[[#This Row],[Rank Sharpe]])/3</f>
        <v>428.66666666666669</v>
      </c>
    </row>
    <row r="451" spans="1:48" x14ac:dyDescent="0.3">
      <c r="A451" t="s">
        <v>719</v>
      </c>
      <c r="B451" t="s">
        <v>720</v>
      </c>
      <c r="C451" t="s">
        <v>3138</v>
      </c>
      <c r="D451" t="s">
        <v>247</v>
      </c>
      <c r="E451">
        <v>24280.585274249999</v>
      </c>
      <c r="F451">
        <v>1195.5</v>
      </c>
      <c r="G451">
        <v>-10.6591352618768</v>
      </c>
      <c r="H451">
        <f>(Table2[[#This Row],[1Y Return vs Nifty]]-AVERAGE(Table2[1Y Return vs Nifty]))/_xlfn.STDEV.P(Table2[1Y Return vs Nifty])</f>
        <v>-0.55597943645890235</v>
      </c>
      <c r="I451">
        <v>1.7750484825712201</v>
      </c>
      <c r="J451">
        <f>(Table2[[#This Row],[1M Return vs Nifty]]-AVERAGE(Table2[1M Return vs Nifty]))/_xlfn.STDEV.P(Table2[1M Return vs Nifty])</f>
        <v>0.31115177903244368</v>
      </c>
      <c r="K451">
        <v>-13.2766351804314</v>
      </c>
      <c r="L451">
        <f>(Table2[[#This Row],[6M Return vs Nifty]]-AVERAGE(Table2[6M Return vs Nifty]))/_xlfn.STDEV.P(Table2[6M Return vs Nifty])</f>
        <v>-0.65662500346612263</v>
      </c>
      <c r="M451">
        <v>-1.7605378713900099</v>
      </c>
      <c r="N451">
        <f>(Table2[[#This Row],[1W Return vs Nifty]]-AVERAGE(Table2[1W Return vs Nifty]))/_xlfn.STDEV.P(Table2[1W Return vs Nifty])</f>
        <v>-1.1546676015015982</v>
      </c>
      <c r="O451">
        <v>1240.8599999999999</v>
      </c>
      <c r="P451">
        <v>1248.50065864001</v>
      </c>
      <c r="Q451">
        <v>1224.30646461899</v>
      </c>
      <c r="R451">
        <v>32.937978912033898</v>
      </c>
      <c r="S451" s="1">
        <f>(Table2[[#This Row],[Close Price]]-Table2[[#This Row],[20D EMA]])/Table2[[#This Row],[20D EMA]]</f>
        <v>-3.6555292297277615E-2</v>
      </c>
      <c r="T451" s="1">
        <f>(Table2[[#This Row],[Close Price]]-Table2[[#This Row],[50D EMA]])/Table2[[#This Row],[50D EMA]]</f>
        <v>-4.245144627936643E-2</v>
      </c>
      <c r="U451" s="1">
        <f>(Table2[[#This Row],[Close Price]]-Table2[[#This Row],[200D EMA]])/Table2[[#This Row],[200D EMA]]</f>
        <v>-2.3528802184308285E-2</v>
      </c>
      <c r="V451">
        <v>0.72675163537204501</v>
      </c>
      <c r="W451">
        <v>1185</v>
      </c>
      <c r="X451">
        <v>1211.05</v>
      </c>
      <c r="Y451">
        <v>1185</v>
      </c>
      <c r="Z451">
        <v>1235.05</v>
      </c>
      <c r="AA451">
        <v>1185</v>
      </c>
      <c r="AB451">
        <v>1260</v>
      </c>
      <c r="AC451" s="1">
        <f>(Table2[[#This Row],[Close Price]]/Table2[[#This Row],[Day Low]])-1</f>
        <v>8.8607594936709333E-3</v>
      </c>
      <c r="AD451" s="1">
        <f>(Table2[[#This Row],[Day High]]/Table2[[#This Row],[Close Price]])-1</f>
        <v>1.3007109995817556E-2</v>
      </c>
      <c r="AE451" s="1">
        <f>(Table2[[#This Row],[Close Price]]/Table2[[#This Row],[Current Week Low]])-1</f>
        <v>8.8607594936709333E-3</v>
      </c>
      <c r="AF451" s="1">
        <f>(Table2[[#This Row],[Current Week High]]/Table2[[#This Row],[Close Price]])-1</f>
        <v>3.3082392304475183E-2</v>
      </c>
      <c r="AG451" s="1">
        <f>(Table2[[#This Row],[Close Price]]/Table2[[#This Row],[Current Month Low]])-1</f>
        <v>8.8607594936709333E-3</v>
      </c>
      <c r="AH451" s="1">
        <f>(Table2[[#This Row],[Current Month High]]/Table2[[#This Row],[Close Price]])-1</f>
        <v>5.3952321204516984E-2</v>
      </c>
      <c r="AI451">
        <v>20.861564199079801</v>
      </c>
      <c r="AJ451">
        <v>16.4637116415002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-0.01</v>
      </c>
      <c r="AM451" t="s">
        <v>3179</v>
      </c>
      <c r="AN451">
        <v>-6.37</v>
      </c>
      <c r="AO451" t="s">
        <v>3179</v>
      </c>
      <c r="AP451">
        <v>0.100591376482411</v>
      </c>
      <c r="AQ451">
        <f>(Table2[[#This Row],[Sharpe Ratio]]-AVERAGE(Table2[Sharpe Ratio]))/_xlfn.STDEV.P(Table2[Sharpe Ratio])</f>
        <v>0.46950944273867445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509</v>
      </c>
      <c r="AT451">
        <f>_xlfn.RANK.AVG(Table2[[#This Row],[6M Return vs Nifty Z-Score]],Table2[6M Return vs Nifty Z-Score])</f>
        <v>552</v>
      </c>
      <c r="AU451">
        <f>_xlfn.RANK.AVG(Table2[[#This Row],[Sharpe Ratio Z-Score]],Table2[Sharpe Ratio Z-Score])</f>
        <v>228</v>
      </c>
      <c r="AV451">
        <f>(Table2[[#This Row],[Rank 1Y]]+Table2[[#This Row],[Rank 6M]]+Table2[[#This Row],[Rank Sharpe]])/3</f>
        <v>429.66666666666669</v>
      </c>
    </row>
    <row r="452" spans="1:48" x14ac:dyDescent="0.3">
      <c r="A452" t="s">
        <v>1128</v>
      </c>
      <c r="B452" t="s">
        <v>1129</v>
      </c>
      <c r="C452" t="s">
        <v>3138</v>
      </c>
      <c r="D452" t="s">
        <v>247</v>
      </c>
      <c r="E452">
        <v>11018.11951644</v>
      </c>
      <c r="F452">
        <v>2149.15</v>
      </c>
      <c r="G452">
        <v>10.8432555810003</v>
      </c>
      <c r="H452">
        <f>(Table2[[#This Row],[1Y Return vs Nifty]]-AVERAGE(Table2[1Y Return vs Nifty]))/_xlfn.STDEV.P(Table2[1Y Return vs Nifty])</f>
        <v>-0.16906968942424655</v>
      </c>
      <c r="I452">
        <v>-3.46200656187029</v>
      </c>
      <c r="J452">
        <f>(Table2[[#This Row],[1M Return vs Nifty]]-AVERAGE(Table2[1M Return vs Nifty]))/_xlfn.STDEV.P(Table2[1M Return vs Nifty])</f>
        <v>-0.26912548480605186</v>
      </c>
      <c r="K452">
        <v>10.7585108416999</v>
      </c>
      <c r="L452">
        <f>(Table2[[#This Row],[6M Return vs Nifty]]-AVERAGE(Table2[6M Return vs Nifty]))/_xlfn.STDEV.P(Table2[6M Return vs Nifty])</f>
        <v>0.16501443765844725</v>
      </c>
      <c r="M452">
        <v>-0.64827930253675103</v>
      </c>
      <c r="N452">
        <f>(Table2[[#This Row],[1W Return vs Nifty]]-AVERAGE(Table2[1W Return vs Nifty]))/_xlfn.STDEV.P(Table2[1W Return vs Nifty])</f>
        <v>-0.89727312670229475</v>
      </c>
      <c r="O452">
        <v>2159.7800000000002</v>
      </c>
      <c r="P452">
        <v>2152.78589673024</v>
      </c>
      <c r="Q452">
        <v>1960.7859591182801</v>
      </c>
      <c r="R452">
        <v>49.383272972429097</v>
      </c>
      <c r="S452" s="1">
        <f>(Table2[[#This Row],[Close Price]]-Table2[[#This Row],[20D EMA]])/Table2[[#This Row],[20D EMA]]</f>
        <v>-4.9217975904953786E-3</v>
      </c>
      <c r="T452" s="1">
        <f>(Table2[[#This Row],[Close Price]]-Table2[[#This Row],[50D EMA]])/Table2[[#This Row],[50D EMA]]</f>
        <v>-1.6889263051018107E-3</v>
      </c>
      <c r="U452" s="1">
        <f>(Table2[[#This Row],[Close Price]]-Table2[[#This Row],[200D EMA]])/Table2[[#This Row],[200D EMA]]</f>
        <v>9.6065580236214546E-2</v>
      </c>
      <c r="V452">
        <v>0.78438684187865004</v>
      </c>
      <c r="W452">
        <v>2089.4499999999998</v>
      </c>
      <c r="X452">
        <v>2153.8000000000002</v>
      </c>
      <c r="Y452">
        <v>2089.4499999999998</v>
      </c>
      <c r="Z452">
        <v>2154.75</v>
      </c>
      <c r="AA452">
        <v>2089.4499999999998</v>
      </c>
      <c r="AB452">
        <v>2174.15</v>
      </c>
      <c r="AC452" s="1">
        <f>(Table2[[#This Row],[Close Price]]/Table2[[#This Row],[Day Low]])-1</f>
        <v>2.8572112278350881E-2</v>
      </c>
      <c r="AD452" s="1">
        <f>(Table2[[#This Row],[Day High]]/Table2[[#This Row],[Close Price]])-1</f>
        <v>2.1636460926413026E-3</v>
      </c>
      <c r="AE452" s="1">
        <f>(Table2[[#This Row],[Close Price]]/Table2[[#This Row],[Current Week Low]])-1</f>
        <v>2.8572112278350881E-2</v>
      </c>
      <c r="AF452" s="1">
        <f>(Table2[[#This Row],[Current Week High]]/Table2[[#This Row],[Close Price]])-1</f>
        <v>2.605681315869024E-3</v>
      </c>
      <c r="AG452" s="1">
        <f>(Table2[[#This Row],[Close Price]]/Table2[[#This Row],[Current Month Low]])-1</f>
        <v>2.8572112278350881E-2</v>
      </c>
      <c r="AH452" s="1">
        <f>(Table2[[#This Row],[Current Month High]]/Table2[[#This Row],[Close Price]])-1</f>
        <v>1.1632505874415555E-2</v>
      </c>
      <c r="AI452">
        <v>7.8705534746295003</v>
      </c>
      <c r="AJ452">
        <v>48.217241379310302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-0.01</v>
      </c>
      <c r="AM452" t="s">
        <v>3179</v>
      </c>
      <c r="AN452">
        <v>-2.56</v>
      </c>
      <c r="AO452" t="s">
        <v>3179</v>
      </c>
      <c r="AP452">
        <v>-6.2550133405406994E-2</v>
      </c>
      <c r="AQ452">
        <f>(Table2[[#This Row],[Sharpe Ratio]]-AVERAGE(Table2[Sharpe Ratio]))/_xlfn.STDEV.P(Table2[Sharpe Ratio])</f>
        <v>-1.4828918261931672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-2.6533456894673129</v>
      </c>
      <c r="AS452">
        <f>_xlfn.RANK.AVG(Table2[[#This Row],[1Y Return vs Nifty Z-Score]],Table2[1Y Return vs Nifty Z-Score])</f>
        <v>348</v>
      </c>
      <c r="AT452">
        <f>_xlfn.RANK.AVG(Table2[[#This Row],[6M Return vs Nifty Z-Score]],Table2[6M Return vs Nifty Z-Score])</f>
        <v>258</v>
      </c>
      <c r="AU452">
        <f>_xlfn.RANK.AVG(Table2[[#This Row],[Sharpe Ratio Z-Score]],Table2[Sharpe Ratio Z-Score])</f>
        <v>684</v>
      </c>
      <c r="AV452">
        <f>(Table2[[#This Row],[Rank 1Y]]+Table2[[#This Row],[Rank 6M]]+Table2[[#This Row],[Rank Sharpe]])/3</f>
        <v>430</v>
      </c>
    </row>
    <row r="453" spans="1:48" x14ac:dyDescent="0.3">
      <c r="A453" t="s">
        <v>406</v>
      </c>
      <c r="B453" t="s">
        <v>407</v>
      </c>
      <c r="C453" t="s">
        <v>3134</v>
      </c>
      <c r="D453" t="s">
        <v>32</v>
      </c>
      <c r="E453">
        <v>55057.187400479997</v>
      </c>
      <c r="F453">
        <v>46.05</v>
      </c>
      <c r="G453">
        <v>-2.45182297014401</v>
      </c>
      <c r="H453">
        <f>(Table2[[#This Row],[1Y Return vs Nifty]]-AVERAGE(Table2[1Y Return vs Nifty]))/_xlfn.STDEV.P(Table2[1Y Return vs Nifty])</f>
        <v>-0.40829869035802541</v>
      </c>
      <c r="I453">
        <v>-0.60700097290516197</v>
      </c>
      <c r="J453">
        <f>(Table2[[#This Row],[1M Return vs Nifty]]-AVERAGE(Table2[1M Return vs Nifty]))/_xlfn.STDEV.P(Table2[1M Return vs Nifty])</f>
        <v>4.7215439119633183E-2</v>
      </c>
      <c r="K453">
        <v>-22.9236673513917</v>
      </c>
      <c r="L453">
        <f>(Table2[[#This Row],[6M Return vs Nifty]]-AVERAGE(Table2[6M Return vs Nifty]))/_xlfn.STDEV.P(Table2[6M Return vs Nifty])</f>
        <v>-0.98640798519463124</v>
      </c>
      <c r="M453">
        <v>4.6386713177461401</v>
      </c>
      <c r="N453">
        <f>(Table2[[#This Row],[1W Return vs Nifty]]-AVERAGE(Table2[1W Return vs Nifty]))/_xlfn.STDEV.P(Table2[1W Return vs Nifty])</f>
        <v>0.32621205588486968</v>
      </c>
      <c r="O453">
        <v>45.67</v>
      </c>
      <c r="P453">
        <v>47.378824357580299</v>
      </c>
      <c r="Q453">
        <v>48.742697846943599</v>
      </c>
      <c r="R453">
        <v>55.390499334105002</v>
      </c>
      <c r="S453" s="1">
        <f>(Table2[[#This Row],[Close Price]]-Table2[[#This Row],[20D EMA]])/Table2[[#This Row],[20D EMA]]</f>
        <v>8.3205605430259569E-3</v>
      </c>
      <c r="T453" s="1">
        <f>(Table2[[#This Row],[Close Price]]-Table2[[#This Row],[50D EMA]])/Table2[[#This Row],[50D EMA]]</f>
        <v>-2.8046798872663439E-2</v>
      </c>
      <c r="U453" s="1">
        <f>(Table2[[#This Row],[Close Price]]-Table2[[#This Row],[200D EMA]])/Table2[[#This Row],[200D EMA]]</f>
        <v>-5.5243102369895748E-2</v>
      </c>
      <c r="V453">
        <v>1.19468670032882</v>
      </c>
      <c r="W453">
        <v>45.1</v>
      </c>
      <c r="X453">
        <v>46.4</v>
      </c>
      <c r="Y453">
        <v>44.97</v>
      </c>
      <c r="Z453">
        <v>46.41</v>
      </c>
      <c r="AA453">
        <v>44.97</v>
      </c>
      <c r="AB453">
        <v>46.73</v>
      </c>
      <c r="AC453" s="1">
        <f>(Table2[[#This Row],[Close Price]]/Table2[[#This Row],[Day Low]])-1</f>
        <v>2.1064301552106368E-2</v>
      </c>
      <c r="AD453" s="1">
        <f>(Table2[[#This Row],[Day High]]/Table2[[#This Row],[Close Price]])-1</f>
        <v>7.6004343105320338E-3</v>
      </c>
      <c r="AE453" s="1">
        <f>(Table2[[#This Row],[Close Price]]/Table2[[#This Row],[Current Week Low]])-1</f>
        <v>2.4016010673782562E-2</v>
      </c>
      <c r="AF453" s="1">
        <f>(Table2[[#This Row],[Current Week High]]/Table2[[#This Row],[Close Price]])-1</f>
        <v>7.8175895765473236E-3</v>
      </c>
      <c r="AG453" s="1">
        <f>(Table2[[#This Row],[Close Price]]/Table2[[#This Row],[Current Month Low]])-1</f>
        <v>2.4016010673782562E-2</v>
      </c>
      <c r="AH453" s="1">
        <f>(Table2[[#This Row],[Current Month High]]/Table2[[#This Row],[Close Price]])-1</f>
        <v>1.476655808903371E-2</v>
      </c>
      <c r="AI453">
        <v>53.420195439739402</v>
      </c>
      <c r="AJ453">
        <v>25.476839237057199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-0.14000000000000001</v>
      </c>
      <c r="AM453" t="s">
        <v>3179</v>
      </c>
      <c r="AN453">
        <v>0.81</v>
      </c>
      <c r="AO453" t="s">
        <v>3180</v>
      </c>
      <c r="AP453">
        <v>0.114544103965164</v>
      </c>
      <c r="AQ453">
        <f>(Table2[[#This Row],[Sharpe Ratio]]-AVERAGE(Table2[Sharpe Ratio]))/_xlfn.STDEV.P(Table2[Sharpe Ratio])</f>
        <v>0.63648915784073068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455</v>
      </c>
      <c r="AT453">
        <f>_xlfn.RANK.AVG(Table2[[#This Row],[6M Return vs Nifty Z-Score]],Table2[6M Return vs Nifty Z-Score])</f>
        <v>652</v>
      </c>
      <c r="AU453">
        <f>_xlfn.RANK.AVG(Table2[[#This Row],[Sharpe Ratio Z-Score]],Table2[Sharpe Ratio Z-Score])</f>
        <v>184</v>
      </c>
      <c r="AV453">
        <f>(Table2[[#This Row],[Rank 1Y]]+Table2[[#This Row],[Rank 6M]]+Table2[[#This Row],[Rank Sharpe]])/3</f>
        <v>430.33333333333331</v>
      </c>
    </row>
    <row r="454" spans="1:48" x14ac:dyDescent="0.3">
      <c r="A454" t="s">
        <v>775</v>
      </c>
      <c r="B454" t="s">
        <v>776</v>
      </c>
      <c r="C454" t="s">
        <v>3133</v>
      </c>
      <c r="D454" t="s">
        <v>274</v>
      </c>
      <c r="E454">
        <v>20602.697259820001</v>
      </c>
      <c r="F454">
        <v>1872.05</v>
      </c>
      <c r="G454">
        <v>-15.252664936618199</v>
      </c>
      <c r="H454">
        <f>(Table2[[#This Row],[1Y Return vs Nifty]]-AVERAGE(Table2[1Y Return vs Nifty]))/_xlfn.STDEV.P(Table2[1Y Return vs Nifty])</f>
        <v>-0.63863449642118197</v>
      </c>
      <c r="I454">
        <v>0.60809116047656697</v>
      </c>
      <c r="J454">
        <f>(Table2[[#This Row],[1M Return vs Nifty]]-AVERAGE(Table2[1M Return vs Nifty]))/_xlfn.STDEV.P(Table2[1M Return vs Nifty])</f>
        <v>0.18185033076905296</v>
      </c>
      <c r="K454">
        <v>-1.87205974608021</v>
      </c>
      <c r="L454">
        <f>(Table2[[#This Row],[6M Return vs Nifty]]-AVERAGE(Table2[6M Return vs Nifty]))/_xlfn.STDEV.P(Table2[6M Return vs Nifty])</f>
        <v>-0.26676055340140886</v>
      </c>
      <c r="M454">
        <v>5.3512366734336396</v>
      </c>
      <c r="N454">
        <f>(Table2[[#This Row],[1W Return vs Nifty]]-AVERAGE(Table2[1W Return vs Nifty]))/_xlfn.STDEV.P(Table2[1W Return vs Nifty])</f>
        <v>0.49111110959722676</v>
      </c>
      <c r="O454">
        <v>1836.51</v>
      </c>
      <c r="P454">
        <v>1870.4626332565699</v>
      </c>
      <c r="Q454">
        <v>1860.8092533088</v>
      </c>
      <c r="R454">
        <v>64.071182161001005</v>
      </c>
      <c r="S454" s="1">
        <f>(Table2[[#This Row],[Close Price]]-Table2[[#This Row],[20D EMA]])/Table2[[#This Row],[20D EMA]]</f>
        <v>1.9351922940795293E-2</v>
      </c>
      <c r="T454" s="1">
        <f>(Table2[[#This Row],[Close Price]]-Table2[[#This Row],[50D EMA]])/Table2[[#This Row],[50D EMA]]</f>
        <v>8.4864926740950343E-4</v>
      </c>
      <c r="U454" s="1">
        <f>(Table2[[#This Row],[Close Price]]-Table2[[#This Row],[200D EMA]])/Table2[[#This Row],[200D EMA]]</f>
        <v>6.0407839606409176E-3</v>
      </c>
      <c r="V454">
        <v>0.96800599918393704</v>
      </c>
      <c r="W454">
        <v>1825.2</v>
      </c>
      <c r="X454">
        <v>1879.95</v>
      </c>
      <c r="Y454">
        <v>1810.15</v>
      </c>
      <c r="Z454">
        <v>1879.95</v>
      </c>
      <c r="AA454">
        <v>1810.15</v>
      </c>
      <c r="AB454">
        <v>1879.95</v>
      </c>
      <c r="AC454" s="1">
        <f>(Table2[[#This Row],[Close Price]]/Table2[[#This Row],[Day Low]])-1</f>
        <v>2.5668419899188999E-2</v>
      </c>
      <c r="AD454" s="1">
        <f>(Table2[[#This Row],[Day High]]/Table2[[#This Row],[Close Price]])-1</f>
        <v>4.2199727571379242E-3</v>
      </c>
      <c r="AE454" s="1">
        <f>(Table2[[#This Row],[Close Price]]/Table2[[#This Row],[Current Week Low]])-1</f>
        <v>3.4196061099908803E-2</v>
      </c>
      <c r="AF454" s="1">
        <f>(Table2[[#This Row],[Current Week High]]/Table2[[#This Row],[Close Price]])-1</f>
        <v>4.2199727571379242E-3</v>
      </c>
      <c r="AG454" s="1">
        <f>(Table2[[#This Row],[Close Price]]/Table2[[#This Row],[Current Month Low]])-1</f>
        <v>3.4196061099908803E-2</v>
      </c>
      <c r="AH454" s="1">
        <f>(Table2[[#This Row],[Current Month High]]/Table2[[#This Row],[Close Price]])-1</f>
        <v>4.2199727571379242E-3</v>
      </c>
      <c r="AI454">
        <v>31.350658369167402</v>
      </c>
      <c r="AJ454">
        <v>13.902832283775901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0.05</v>
      </c>
      <c r="AM454" t="s">
        <v>3180</v>
      </c>
      <c r="AN454">
        <v>2.2599999999999998</v>
      </c>
      <c r="AO454" t="s">
        <v>3180</v>
      </c>
      <c r="AP454">
        <v>6.0875069084565997E-2</v>
      </c>
      <c r="AQ454">
        <f>(Table2[[#This Row],[Sharpe Ratio]]-AVERAGE(Table2[Sharpe Ratio]))/_xlfn.STDEV.P(Table2[Sharpe Ratio])</f>
        <v>-5.7967439832730949E-3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542</v>
      </c>
      <c r="AT454">
        <f>_xlfn.RANK.AVG(Table2[[#This Row],[6M Return vs Nifty Z-Score]],Table2[6M Return vs Nifty Z-Score])</f>
        <v>406</v>
      </c>
      <c r="AU454">
        <f>_xlfn.RANK.AVG(Table2[[#This Row],[Sharpe Ratio Z-Score]],Table2[Sharpe Ratio Z-Score])</f>
        <v>345</v>
      </c>
      <c r="AV454">
        <f>(Table2[[#This Row],[Rank 1Y]]+Table2[[#This Row],[Rank 6M]]+Table2[[#This Row],[Rank Sharpe]])/3</f>
        <v>431</v>
      </c>
    </row>
    <row r="455" spans="1:48" x14ac:dyDescent="0.3">
      <c r="A455" t="s">
        <v>671</v>
      </c>
      <c r="B455" t="s">
        <v>672</v>
      </c>
      <c r="C455" t="s">
        <v>3134</v>
      </c>
      <c r="D455" t="s">
        <v>517</v>
      </c>
      <c r="E455">
        <v>28015.311887845</v>
      </c>
      <c r="F455">
        <v>861.95</v>
      </c>
      <c r="G455">
        <v>5.9569392106313401</v>
      </c>
      <c r="H455">
        <f>(Table2[[#This Row],[1Y Return vs Nifty]]-AVERAGE(Table2[1Y Return vs Nifty]))/_xlfn.STDEV.P(Table2[1Y Return vs Nifty])</f>
        <v>-0.25699309499367984</v>
      </c>
      <c r="I455">
        <v>0.81202490788857495</v>
      </c>
      <c r="J455">
        <f>(Table2[[#This Row],[1M Return vs Nifty]]-AVERAGE(Table2[1M Return vs Nifty]))/_xlfn.STDEV.P(Table2[1M Return vs Nifty])</f>
        <v>0.20444664032630541</v>
      </c>
      <c r="K455">
        <v>6.9746066669057996</v>
      </c>
      <c r="L455">
        <f>(Table2[[#This Row],[6M Return vs Nifty]]-AVERAGE(Table2[6M Return vs Nifty]))/_xlfn.STDEV.P(Table2[6M Return vs Nifty])</f>
        <v>3.5661992344238912E-2</v>
      </c>
      <c r="M455">
        <v>-0.25954621293151098</v>
      </c>
      <c r="N455">
        <f>(Table2[[#This Row],[1W Return vs Nifty]]-AVERAGE(Table2[1W Return vs Nifty]))/_xlfn.STDEV.P(Table2[1W Return vs Nifty])</f>
        <v>-0.80731405402083067</v>
      </c>
      <c r="O455">
        <v>857.98</v>
      </c>
      <c r="P455">
        <v>846.32800612410801</v>
      </c>
      <c r="Q455">
        <v>780.28115975832497</v>
      </c>
      <c r="R455">
        <v>52.488641335464699</v>
      </c>
      <c r="S455" s="1">
        <f>(Table2[[#This Row],[Close Price]]-Table2[[#This Row],[20D EMA]])/Table2[[#This Row],[20D EMA]]</f>
        <v>4.6271474859554155E-3</v>
      </c>
      <c r="T455" s="1">
        <f>(Table2[[#This Row],[Close Price]]-Table2[[#This Row],[50D EMA]])/Table2[[#This Row],[50D EMA]]</f>
        <v>1.8458557158512814E-2</v>
      </c>
      <c r="U455" s="1">
        <f>(Table2[[#This Row],[Close Price]]-Table2[[#This Row],[200D EMA]])/Table2[[#This Row],[200D EMA]]</f>
        <v>0.10466591333176647</v>
      </c>
      <c r="V455">
        <v>0.63078424051085002</v>
      </c>
      <c r="W455">
        <v>843.75</v>
      </c>
      <c r="X455">
        <v>868</v>
      </c>
      <c r="Y455">
        <v>843.75</v>
      </c>
      <c r="Z455">
        <v>868</v>
      </c>
      <c r="AA455">
        <v>843.75</v>
      </c>
      <c r="AB455">
        <v>870</v>
      </c>
      <c r="AC455" s="1">
        <f>(Table2[[#This Row],[Close Price]]/Table2[[#This Row],[Day Low]])-1</f>
        <v>2.1570370370370462E-2</v>
      </c>
      <c r="AD455" s="1">
        <f>(Table2[[#This Row],[Day High]]/Table2[[#This Row],[Close Price]])-1</f>
        <v>7.0189686176691524E-3</v>
      </c>
      <c r="AE455" s="1">
        <f>(Table2[[#This Row],[Close Price]]/Table2[[#This Row],[Current Week Low]])-1</f>
        <v>2.1570370370370462E-2</v>
      </c>
      <c r="AF455" s="1">
        <f>(Table2[[#This Row],[Current Week High]]/Table2[[#This Row],[Close Price]])-1</f>
        <v>7.0189686176691524E-3</v>
      </c>
      <c r="AG455" s="1">
        <f>(Table2[[#This Row],[Close Price]]/Table2[[#This Row],[Current Month Low]])-1</f>
        <v>2.1570370370370462E-2</v>
      </c>
      <c r="AH455" s="1">
        <f>(Table2[[#This Row],[Current Month High]]/Table2[[#This Row],[Close Price]])-1</f>
        <v>9.3392888218573056E-3</v>
      </c>
      <c r="AI455">
        <v>7.0189686176692403</v>
      </c>
      <c r="AJ455">
        <v>34.658647086392698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0.03</v>
      </c>
      <c r="AM455" t="s">
        <v>3180</v>
      </c>
      <c r="AN455">
        <v>0.24</v>
      </c>
      <c r="AO455" t="s">
        <v>3180</v>
      </c>
      <c r="AP455">
        <v>-2.3800149308335999E-2</v>
      </c>
      <c r="AQ455">
        <f>(Table2[[#This Row],[Sharpe Ratio]]-AVERAGE(Table2[Sharpe Ratio]))/_xlfn.STDEV.P(Table2[Sharpe Ratio])</f>
        <v>-1.0191501446662918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-1.8433486610102578</v>
      </c>
      <c r="AS455">
        <f>_xlfn.RANK.AVG(Table2[[#This Row],[1Y Return vs Nifty Z-Score]],Table2[1Y Return vs Nifty Z-Score])</f>
        <v>386</v>
      </c>
      <c r="AT455">
        <f>_xlfn.RANK.AVG(Table2[[#This Row],[6M Return vs Nifty Z-Score]],Table2[6M Return vs Nifty Z-Score])</f>
        <v>297</v>
      </c>
      <c r="AU455">
        <f>_xlfn.RANK.AVG(Table2[[#This Row],[Sharpe Ratio Z-Score]],Table2[Sharpe Ratio Z-Score])</f>
        <v>617</v>
      </c>
      <c r="AV455">
        <f>(Table2[[#This Row],[Rank 1Y]]+Table2[[#This Row],[Rank 6M]]+Table2[[#This Row],[Rank Sharpe]])/3</f>
        <v>433.33333333333331</v>
      </c>
    </row>
    <row r="456" spans="1:48" x14ac:dyDescent="0.3">
      <c r="A456" t="s">
        <v>58</v>
      </c>
      <c r="B456" t="s">
        <v>59</v>
      </c>
      <c r="C456" t="s">
        <v>3134</v>
      </c>
      <c r="D456" t="s">
        <v>24</v>
      </c>
      <c r="E456">
        <v>362507.10705132002</v>
      </c>
      <c r="F456">
        <v>1171.7</v>
      </c>
      <c r="G456">
        <v>-9.83140928240128</v>
      </c>
      <c r="H456">
        <f>(Table2[[#This Row],[1Y Return vs Nifty]]-AVERAGE(Table2[1Y Return vs Nifty]))/_xlfn.STDEV.P(Table2[1Y Return vs Nifty])</f>
        <v>-0.54108549970214526</v>
      </c>
      <c r="I456">
        <v>-0.38487368085709001</v>
      </c>
      <c r="J456">
        <f>(Table2[[#This Row],[1M Return vs Nifty]]-AVERAGE(Table2[1M Return vs Nifty]))/_xlfn.STDEV.P(Table2[1M Return vs Nifty])</f>
        <v>7.1827633599108098E-2</v>
      </c>
      <c r="K456">
        <v>-5.2776237278572697</v>
      </c>
      <c r="L456">
        <f>(Table2[[#This Row],[6M Return vs Nifty]]-AVERAGE(Table2[6M Return vs Nifty]))/_xlfn.STDEV.P(Table2[6M Return vs Nifty])</f>
        <v>-0.38317947110320966</v>
      </c>
      <c r="M456">
        <v>-1.5086100429251199</v>
      </c>
      <c r="N456">
        <f>(Table2[[#This Row],[1W Return vs Nifty]]-AVERAGE(Table2[1W Return vs Nifty]))/_xlfn.STDEV.P(Table2[1W Return vs Nifty])</f>
        <v>-1.0963674607691205</v>
      </c>
      <c r="O456">
        <v>1173.21</v>
      </c>
      <c r="P456">
        <v>1183.9633333919901</v>
      </c>
      <c r="Q456">
        <v>1149.8247631674601</v>
      </c>
      <c r="R456">
        <v>50.882974614531797</v>
      </c>
      <c r="S456" s="1">
        <f>(Table2[[#This Row],[Close Price]]-Table2[[#This Row],[20D EMA]])/Table2[[#This Row],[20D EMA]]</f>
        <v>-1.287067106485617E-3</v>
      </c>
      <c r="T456" s="1">
        <f>(Table2[[#This Row],[Close Price]]-Table2[[#This Row],[50D EMA]])/Table2[[#This Row],[50D EMA]]</f>
        <v>-1.0357865861315372E-2</v>
      </c>
      <c r="U456" s="1">
        <f>(Table2[[#This Row],[Close Price]]-Table2[[#This Row],[200D EMA]])/Table2[[#This Row],[200D EMA]]</f>
        <v>1.902484407474362E-2</v>
      </c>
      <c r="V456">
        <v>0.97078646675552305</v>
      </c>
      <c r="W456">
        <v>1133.45</v>
      </c>
      <c r="X456">
        <v>1174.9000000000001</v>
      </c>
      <c r="Y456">
        <v>1133.45</v>
      </c>
      <c r="Z456">
        <v>1176.95</v>
      </c>
      <c r="AA456">
        <v>1133.45</v>
      </c>
      <c r="AB456">
        <v>1176.95</v>
      </c>
      <c r="AC456" s="1">
        <f>(Table2[[#This Row],[Close Price]]/Table2[[#This Row],[Day Low]])-1</f>
        <v>3.3746526092902185E-2</v>
      </c>
      <c r="AD456" s="1">
        <f>(Table2[[#This Row],[Day High]]/Table2[[#This Row],[Close Price]])-1</f>
        <v>2.7310745071265075E-3</v>
      </c>
      <c r="AE456" s="1">
        <f>(Table2[[#This Row],[Close Price]]/Table2[[#This Row],[Current Week Low]])-1</f>
        <v>3.3746526092902185E-2</v>
      </c>
      <c r="AF456" s="1">
        <f>(Table2[[#This Row],[Current Week High]]/Table2[[#This Row],[Close Price]])-1</f>
        <v>4.4806691132541765E-3</v>
      </c>
      <c r="AG456" s="1">
        <f>(Table2[[#This Row],[Close Price]]/Table2[[#This Row],[Current Month Low]])-1</f>
        <v>3.3746526092902185E-2</v>
      </c>
      <c r="AH456" s="1">
        <f>(Table2[[#This Row],[Current Month High]]/Table2[[#This Row],[Close Price]])-1</f>
        <v>4.4806691132541765E-3</v>
      </c>
      <c r="AI456">
        <v>14.333873858496201</v>
      </c>
      <c r="AJ456">
        <v>19.518539297189701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-0.02</v>
      </c>
      <c r="AM456" t="s">
        <v>3179</v>
      </c>
      <c r="AN456">
        <v>-2.1</v>
      </c>
      <c r="AO456" t="s">
        <v>3179</v>
      </c>
      <c r="AP456">
        <v>6.0070156951042002E-2</v>
      </c>
      <c r="AQ456">
        <f>(Table2[[#This Row],[Sharpe Ratio]]-AVERAGE(Table2[Sharpe Ratio]))/_xlfn.STDEV.P(Table2[Sharpe Ratio])</f>
        <v>-1.5429555840607949E-2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501</v>
      </c>
      <c r="AT456">
        <f>_xlfn.RANK.AVG(Table2[[#This Row],[6M Return vs Nifty Z-Score]],Table2[6M Return vs Nifty Z-Score])</f>
        <v>449</v>
      </c>
      <c r="AU456">
        <f>_xlfn.RANK.AVG(Table2[[#This Row],[Sharpe Ratio Z-Score]],Table2[Sharpe Ratio Z-Score])</f>
        <v>351</v>
      </c>
      <c r="AV456">
        <f>(Table2[[#This Row],[Rank 1Y]]+Table2[[#This Row],[Rank 6M]]+Table2[[#This Row],[Rank Sharpe]])/3</f>
        <v>433.66666666666669</v>
      </c>
    </row>
    <row r="457" spans="1:48" x14ac:dyDescent="0.3">
      <c r="A457" t="s">
        <v>1369</v>
      </c>
      <c r="B457" t="s">
        <v>1370</v>
      </c>
      <c r="C457" t="s">
        <v>3134</v>
      </c>
      <c r="D457" t="s">
        <v>24</v>
      </c>
      <c r="E457">
        <v>8254.0849176449992</v>
      </c>
      <c r="F457">
        <v>218.55</v>
      </c>
      <c r="G457">
        <v>-24.282739528610001</v>
      </c>
      <c r="H457">
        <f>(Table2[[#This Row],[1Y Return vs Nifty]]-AVERAGE(Table2[1Y Return vs Nifty]))/_xlfn.STDEV.P(Table2[1Y Return vs Nifty])</f>
        <v>-0.80111986382156997</v>
      </c>
      <c r="I457">
        <v>-3.01349837849747</v>
      </c>
      <c r="J457">
        <f>(Table2[[#This Row],[1M Return vs Nifty]]-AVERAGE(Table2[1M Return vs Nifty]))/_xlfn.STDEV.P(Table2[1M Return vs Nifty])</f>
        <v>-0.21942978765408341</v>
      </c>
      <c r="K457">
        <v>-10.488917875301</v>
      </c>
      <c r="L457">
        <f>(Table2[[#This Row],[6M Return vs Nifty]]-AVERAGE(Table2[6M Return vs Nifty]))/_xlfn.STDEV.P(Table2[6M Return vs Nifty])</f>
        <v>-0.5613271223344013</v>
      </c>
      <c r="M457">
        <v>7.5221724939572399</v>
      </c>
      <c r="N457">
        <f>(Table2[[#This Row],[1W Return vs Nifty]]-AVERAGE(Table2[1W Return vs Nifty]))/_xlfn.STDEV.P(Table2[1W Return vs Nifty])</f>
        <v>0.99350048289086468</v>
      </c>
      <c r="O457">
        <v>217.68</v>
      </c>
      <c r="P457">
        <v>221.95668212750101</v>
      </c>
      <c r="Q457">
        <v>222.803775333695</v>
      </c>
      <c r="R457">
        <v>55.294534002667</v>
      </c>
      <c r="S457" s="1">
        <f>(Table2[[#This Row],[Close Price]]-Table2[[#This Row],[20D EMA]])/Table2[[#This Row],[20D EMA]]</f>
        <v>3.9966923925027773E-3</v>
      </c>
      <c r="T457" s="1">
        <f>(Table2[[#This Row],[Close Price]]-Table2[[#This Row],[50D EMA]])/Table2[[#This Row],[50D EMA]]</f>
        <v>-1.5348409855685544E-2</v>
      </c>
      <c r="U457" s="1">
        <f>(Table2[[#This Row],[Close Price]]-Table2[[#This Row],[200D EMA]])/Table2[[#This Row],[200D EMA]]</f>
        <v>-1.9092025381186095E-2</v>
      </c>
      <c r="V457">
        <v>0.59600261649129604</v>
      </c>
      <c r="W457">
        <v>215.04</v>
      </c>
      <c r="X457">
        <v>219.15</v>
      </c>
      <c r="Y457">
        <v>211.95</v>
      </c>
      <c r="Z457">
        <v>220.74</v>
      </c>
      <c r="AA457">
        <v>211.95</v>
      </c>
      <c r="AB457">
        <v>220.74</v>
      </c>
      <c r="AC457" s="1">
        <f>(Table2[[#This Row],[Close Price]]/Table2[[#This Row],[Day Low]])-1</f>
        <v>1.6322544642857206E-2</v>
      </c>
      <c r="AD457" s="1">
        <f>(Table2[[#This Row],[Day High]]/Table2[[#This Row],[Close Price]])-1</f>
        <v>2.7453671928621137E-3</v>
      </c>
      <c r="AE457" s="1">
        <f>(Table2[[#This Row],[Close Price]]/Table2[[#This Row],[Current Week Low]])-1</f>
        <v>3.1139419674451663E-2</v>
      </c>
      <c r="AF457" s="1">
        <f>(Table2[[#This Row],[Current Week High]]/Table2[[#This Row],[Close Price]])-1</f>
        <v>1.0020590253946526E-2</v>
      </c>
      <c r="AG457" s="1">
        <f>(Table2[[#This Row],[Close Price]]/Table2[[#This Row],[Current Month Low]])-1</f>
        <v>3.1139419674451663E-2</v>
      </c>
      <c r="AH457" s="1">
        <f>(Table2[[#This Row],[Current Month High]]/Table2[[#This Row],[Close Price]])-1</f>
        <v>1.0020590253946526E-2</v>
      </c>
      <c r="AI457">
        <v>31.114161519103099</v>
      </c>
      <c r="AJ457">
        <v>13.828125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-0.04</v>
      </c>
      <c r="AM457" t="s">
        <v>3179</v>
      </c>
      <c r="AN457">
        <v>-1.78</v>
      </c>
      <c r="AO457" t="s">
        <v>3179</v>
      </c>
      <c r="AP457">
        <v>0.114479988237113</v>
      </c>
      <c r="AQ457">
        <f>(Table2[[#This Row],[Sharpe Ratio]]-AVERAGE(Table2[Sharpe Ratio]))/_xlfn.STDEV.P(Table2[Sharpe Ratio])</f>
        <v>0.63572185080225019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597</v>
      </c>
      <c r="AT457">
        <f>_xlfn.RANK.AVG(Table2[[#This Row],[6M Return vs Nifty Z-Score]],Table2[6M Return vs Nifty Z-Score])</f>
        <v>519</v>
      </c>
      <c r="AU457">
        <f>_xlfn.RANK.AVG(Table2[[#This Row],[Sharpe Ratio Z-Score]],Table2[Sharpe Ratio Z-Score])</f>
        <v>185</v>
      </c>
      <c r="AV457">
        <f>(Table2[[#This Row],[Rank 1Y]]+Table2[[#This Row],[Rank 6M]]+Table2[[#This Row],[Rank Sharpe]])/3</f>
        <v>433.66666666666669</v>
      </c>
    </row>
    <row r="458" spans="1:48" x14ac:dyDescent="0.3">
      <c r="A458" t="s">
        <v>161</v>
      </c>
      <c r="B458" t="s">
        <v>162</v>
      </c>
      <c r="C458" t="s">
        <v>3134</v>
      </c>
      <c r="D458" t="s">
        <v>43</v>
      </c>
      <c r="E458">
        <v>154352.34072445001</v>
      </c>
      <c r="F458">
        <v>717.25</v>
      </c>
      <c r="G458">
        <v>-10.559672963719599</v>
      </c>
      <c r="H458">
        <f>(Table2[[#This Row],[1Y Return vs Nifty]]-AVERAGE(Table2[1Y Return vs Nifty]))/_xlfn.STDEV.P(Table2[1Y Return vs Nifty])</f>
        <v>-0.55418973163488117</v>
      </c>
      <c r="I458">
        <v>3.2666738503092598</v>
      </c>
      <c r="J458">
        <f>(Table2[[#This Row],[1M Return vs Nifty]]-AVERAGE(Table2[1M Return vs Nifty]))/_xlfn.STDEV.P(Table2[1M Return vs Nifty])</f>
        <v>0.47642716371296201</v>
      </c>
      <c r="K458">
        <v>21.492295373582898</v>
      </c>
      <c r="L458">
        <f>(Table2[[#This Row],[6M Return vs Nifty]]-AVERAGE(Table2[6M Return vs Nifty]))/_xlfn.STDEV.P(Table2[6M Return vs Nifty])</f>
        <v>0.53194795725542343</v>
      </c>
      <c r="M458">
        <v>0.45588055629601598</v>
      </c>
      <c r="N458">
        <f>(Table2[[#This Row],[1W Return vs Nifty]]-AVERAGE(Table2[1W Return vs Nifty]))/_xlfn.STDEV.P(Table2[1W Return vs Nifty])</f>
        <v>-0.64175282331479278</v>
      </c>
      <c r="O458">
        <v>721.94</v>
      </c>
      <c r="P458">
        <v>714.27552815383399</v>
      </c>
      <c r="Q458">
        <v>662.61472230616403</v>
      </c>
      <c r="R458">
        <v>46.357798999799897</v>
      </c>
      <c r="S458" s="1">
        <f>(Table2[[#This Row],[Close Price]]-Table2[[#This Row],[20D EMA]])/Table2[[#This Row],[20D EMA]]</f>
        <v>-6.4963847411142949E-3</v>
      </c>
      <c r="T458" s="1">
        <f>(Table2[[#This Row],[Close Price]]-Table2[[#This Row],[50D EMA]])/Table2[[#This Row],[50D EMA]]</f>
        <v>4.1643199702697887E-3</v>
      </c>
      <c r="U458" s="1">
        <f>(Table2[[#This Row],[Close Price]]-Table2[[#This Row],[200D EMA]])/Table2[[#This Row],[200D EMA]]</f>
        <v>8.2454065469121138E-2</v>
      </c>
      <c r="V458">
        <v>0.66343687439204102</v>
      </c>
      <c r="W458">
        <v>685.4</v>
      </c>
      <c r="X458">
        <v>726.6</v>
      </c>
      <c r="Y458">
        <v>685.4</v>
      </c>
      <c r="Z458">
        <v>727.6</v>
      </c>
      <c r="AA458">
        <v>685.4</v>
      </c>
      <c r="AB458">
        <v>727.6</v>
      </c>
      <c r="AC458" s="1">
        <f>(Table2[[#This Row],[Close Price]]/Table2[[#This Row],[Day Low]])-1</f>
        <v>4.6469215056901048E-2</v>
      </c>
      <c r="AD458" s="1">
        <f>(Table2[[#This Row],[Day High]]/Table2[[#This Row],[Close Price]])-1</f>
        <v>1.3035901010805206E-2</v>
      </c>
      <c r="AE458" s="1">
        <f>(Table2[[#This Row],[Close Price]]/Table2[[#This Row],[Current Week Low]])-1</f>
        <v>4.6469215056901048E-2</v>
      </c>
      <c r="AF458" s="1">
        <f>(Table2[[#This Row],[Current Week High]]/Table2[[#This Row],[Close Price]])-1</f>
        <v>1.4430115022656009E-2</v>
      </c>
      <c r="AG458" s="1">
        <f>(Table2[[#This Row],[Close Price]]/Table2[[#This Row],[Current Month Low]])-1</f>
        <v>4.6469215056901048E-2</v>
      </c>
      <c r="AH458" s="1">
        <f>(Table2[[#This Row],[Current Month High]]/Table2[[#This Row],[Close Price]])-1</f>
        <v>1.4430115022656009E-2</v>
      </c>
      <c r="AI458">
        <v>6.12757058208435</v>
      </c>
      <c r="AJ458">
        <v>40.252248728979197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-0.01</v>
      </c>
      <c r="AM458" t="s">
        <v>3179</v>
      </c>
      <c r="AN458">
        <v>-3.39</v>
      </c>
      <c r="AO458" t="s">
        <v>3179</v>
      </c>
      <c r="AP458">
        <v>-3.8493217413683001E-2</v>
      </c>
      <c r="AQ458">
        <f>(Table2[[#This Row],[Sharpe Ratio]]-AVERAGE(Table2[Sharpe Ratio]))/_xlfn.STDEV.P(Table2[Sharpe Ratio])</f>
        <v>-1.1949899099909325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-1.382557343972221</v>
      </c>
      <c r="AS458">
        <f>_xlfn.RANK.AVG(Table2[[#This Row],[1Y Return vs Nifty Z-Score]],Table2[1Y Return vs Nifty Z-Score])</f>
        <v>507</v>
      </c>
      <c r="AT458">
        <f>_xlfn.RANK.AVG(Table2[[#This Row],[6M Return vs Nifty Z-Score]],Table2[6M Return vs Nifty Z-Score])</f>
        <v>150</v>
      </c>
      <c r="AU458">
        <f>_xlfn.RANK.AVG(Table2[[#This Row],[Sharpe Ratio Z-Score]],Table2[Sharpe Ratio Z-Score])</f>
        <v>644</v>
      </c>
      <c r="AV458">
        <f>(Table2[[#This Row],[Rank 1Y]]+Table2[[#This Row],[Rank 6M]]+Table2[[#This Row],[Rank Sharpe]])/3</f>
        <v>433.66666666666669</v>
      </c>
    </row>
    <row r="459" spans="1:48" x14ac:dyDescent="0.3">
      <c r="A459" t="s">
        <v>998</v>
      </c>
      <c r="B459" t="s">
        <v>999</v>
      </c>
      <c r="C459" t="s">
        <v>3137</v>
      </c>
      <c r="D459" t="s">
        <v>464</v>
      </c>
      <c r="E459">
        <v>14163.3932197799</v>
      </c>
      <c r="F459">
        <v>294.7</v>
      </c>
      <c r="G459">
        <v>5.3007738418231503</v>
      </c>
      <c r="H459">
        <f>(Table2[[#This Row],[1Y Return vs Nifty]]-AVERAGE(Table2[1Y Return vs Nifty]))/_xlfn.STDEV.P(Table2[1Y Return vs Nifty])</f>
        <v>-0.26880000422129152</v>
      </c>
      <c r="I459">
        <v>-5.3672007018258299</v>
      </c>
      <c r="J459">
        <f>(Table2[[#This Row],[1M Return vs Nifty]]-AVERAGE(Table2[1M Return vs Nifty]))/_xlfn.STDEV.P(Table2[1M Return vs Nifty])</f>
        <v>-0.48022520272632319</v>
      </c>
      <c r="K459">
        <v>-20.3664789095027</v>
      </c>
      <c r="L459">
        <f>(Table2[[#This Row],[6M Return vs Nifty]]-AVERAGE(Table2[6M Return vs Nifty]))/_xlfn.STDEV.P(Table2[6M Return vs Nifty])</f>
        <v>-0.89899071382422935</v>
      </c>
      <c r="M459">
        <v>3.2155619996329801</v>
      </c>
      <c r="N459">
        <f>(Table2[[#This Row],[1W Return vs Nifty]]-AVERAGE(Table2[1W Return vs Nifty]))/_xlfn.STDEV.P(Table2[1W Return vs Nifty])</f>
        <v>-3.1182687134731668E-3</v>
      </c>
      <c r="O459">
        <v>301.67</v>
      </c>
      <c r="P459">
        <v>317.021547013651</v>
      </c>
      <c r="Q459">
        <v>320.24271326924497</v>
      </c>
      <c r="R459">
        <v>46.180470139511698</v>
      </c>
      <c r="S459" s="1">
        <f>(Table2[[#This Row],[Close Price]]-Table2[[#This Row],[20D EMA]])/Table2[[#This Row],[20D EMA]]</f>
        <v>-2.3104717074949536E-2</v>
      </c>
      <c r="T459" s="1">
        <f>(Table2[[#This Row],[Close Price]]-Table2[[#This Row],[50D EMA]])/Table2[[#This Row],[50D EMA]]</f>
        <v>-7.0410188909619587E-2</v>
      </c>
      <c r="U459" s="1">
        <f>(Table2[[#This Row],[Close Price]]-Table2[[#This Row],[200D EMA]])/Table2[[#This Row],[200D EMA]]</f>
        <v>-7.9760482318203055E-2</v>
      </c>
      <c r="V459">
        <v>0.51330089144732904</v>
      </c>
      <c r="W459">
        <v>286.8</v>
      </c>
      <c r="X459">
        <v>295.3</v>
      </c>
      <c r="Y459">
        <v>286.8</v>
      </c>
      <c r="Z459">
        <v>301.7</v>
      </c>
      <c r="AA459">
        <v>286.8</v>
      </c>
      <c r="AB459">
        <v>304.60000000000002</v>
      </c>
      <c r="AC459" s="1">
        <f>(Table2[[#This Row],[Close Price]]/Table2[[#This Row],[Day Low]])-1</f>
        <v>2.7545327754532778E-2</v>
      </c>
      <c r="AD459" s="1">
        <f>(Table2[[#This Row],[Day High]]/Table2[[#This Row],[Close Price]])-1</f>
        <v>2.0359687818121142E-3</v>
      </c>
      <c r="AE459" s="1">
        <f>(Table2[[#This Row],[Close Price]]/Table2[[#This Row],[Current Week Low]])-1</f>
        <v>2.7545327754532778E-2</v>
      </c>
      <c r="AF459" s="1">
        <f>(Table2[[#This Row],[Current Week High]]/Table2[[#This Row],[Close Price]])-1</f>
        <v>2.3752969121140222E-2</v>
      </c>
      <c r="AG459" s="1">
        <f>(Table2[[#This Row],[Close Price]]/Table2[[#This Row],[Current Month Low]])-1</f>
        <v>2.7545327754532778E-2</v>
      </c>
      <c r="AH459" s="1">
        <f>(Table2[[#This Row],[Current Month High]]/Table2[[#This Row],[Close Price]])-1</f>
        <v>3.3593484899898218E-2</v>
      </c>
      <c r="AI459">
        <v>40.134034611469197</v>
      </c>
      <c r="AJ459">
        <v>35.338691159586602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-7.0000000000000007E-2</v>
      </c>
      <c r="AM459" t="s">
        <v>3179</v>
      </c>
      <c r="AN459">
        <v>-2.71</v>
      </c>
      <c r="AO459" t="s">
        <v>3179</v>
      </c>
      <c r="AP459">
        <v>7.9015448306189007E-2</v>
      </c>
      <c r="AQ459">
        <f>(Table2[[#This Row],[Sharpe Ratio]]-AVERAGE(Table2[Sharpe Ratio]))/_xlfn.STDEV.P(Table2[Sharpe Ratio])</f>
        <v>0.21129882804836861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391</v>
      </c>
      <c r="AT459">
        <f>_xlfn.RANK.AVG(Table2[[#This Row],[6M Return vs Nifty Z-Score]],Table2[6M Return vs Nifty Z-Score])</f>
        <v>628</v>
      </c>
      <c r="AU459">
        <f>_xlfn.RANK.AVG(Table2[[#This Row],[Sharpe Ratio Z-Score]],Table2[Sharpe Ratio Z-Score])</f>
        <v>286</v>
      </c>
      <c r="AV459">
        <f>(Table2[[#This Row],[Rank 1Y]]+Table2[[#This Row],[Rank 6M]]+Table2[[#This Row],[Rank Sharpe]])/3</f>
        <v>435</v>
      </c>
    </row>
    <row r="460" spans="1:48" x14ac:dyDescent="0.3">
      <c r="A460" t="s">
        <v>1035</v>
      </c>
      <c r="B460" t="s">
        <v>1036</v>
      </c>
      <c r="C460" t="s">
        <v>3145</v>
      </c>
      <c r="D460" t="s">
        <v>89</v>
      </c>
      <c r="E460">
        <v>13210.53716493</v>
      </c>
      <c r="F460">
        <v>2359.6999999999998</v>
      </c>
      <c r="G460">
        <v>-5.3205296620346996</v>
      </c>
      <c r="H460">
        <f>(Table2[[#This Row],[1Y Return vs Nifty]]-AVERAGE(Table2[1Y Return vs Nifty]))/_xlfn.STDEV.P(Table2[1Y Return vs Nifty])</f>
        <v>-0.45991762839085015</v>
      </c>
      <c r="I460">
        <v>3.4109563743587299</v>
      </c>
      <c r="J460">
        <f>(Table2[[#This Row],[1M Return vs Nifty]]-AVERAGE(Table2[1M Return vs Nifty]))/_xlfn.STDEV.P(Table2[1M Return vs Nifty])</f>
        <v>0.49241398599469477</v>
      </c>
      <c r="K460">
        <v>-24.072275098538299</v>
      </c>
      <c r="L460">
        <f>(Table2[[#This Row],[6M Return vs Nifty]]-AVERAGE(Table2[6M Return vs Nifty]))/_xlfn.STDEV.P(Table2[6M Return vs Nifty])</f>
        <v>-1.0256730442280939</v>
      </c>
      <c r="M460">
        <v>8.3878060719388294</v>
      </c>
      <c r="N460">
        <f>(Table2[[#This Row],[1W Return vs Nifty]]-AVERAGE(Table2[1W Return vs Nifty]))/_xlfn.STDEV.P(Table2[1W Return vs Nifty])</f>
        <v>1.1938219786406619</v>
      </c>
      <c r="O460">
        <v>2374.2800000000002</v>
      </c>
      <c r="P460">
        <v>2506.5573531374998</v>
      </c>
      <c r="Q460">
        <v>2569.1136037039601</v>
      </c>
      <c r="R460">
        <v>50.079314114854597</v>
      </c>
      <c r="S460" s="1">
        <f>(Table2[[#This Row],[Close Price]]-Table2[[#This Row],[20D EMA]])/Table2[[#This Row],[20D EMA]]</f>
        <v>-6.1408090031505888E-3</v>
      </c>
      <c r="T460" s="1">
        <f>(Table2[[#This Row],[Close Price]]-Table2[[#This Row],[50D EMA]])/Table2[[#This Row],[50D EMA]]</f>
        <v>-5.8589265054588197E-2</v>
      </c>
      <c r="U460" s="1">
        <f>(Table2[[#This Row],[Close Price]]-Table2[[#This Row],[200D EMA]])/Table2[[#This Row],[200D EMA]]</f>
        <v>-8.1512006087252439E-2</v>
      </c>
      <c r="V460">
        <v>1.6419347026625899</v>
      </c>
      <c r="W460">
        <v>2324.8000000000002</v>
      </c>
      <c r="X460">
        <v>2402.5500000000002</v>
      </c>
      <c r="Y460">
        <v>2324.8000000000002</v>
      </c>
      <c r="Z460">
        <v>2437.85</v>
      </c>
      <c r="AA460">
        <v>2324.8000000000002</v>
      </c>
      <c r="AB460">
        <v>2485</v>
      </c>
      <c r="AC460" s="1">
        <f>(Table2[[#This Row],[Close Price]]/Table2[[#This Row],[Day Low]])-1</f>
        <v>1.5012044046799566E-2</v>
      </c>
      <c r="AD460" s="1">
        <f>(Table2[[#This Row],[Day High]]/Table2[[#This Row],[Close Price]])-1</f>
        <v>1.8159088019663594E-2</v>
      </c>
      <c r="AE460" s="1">
        <f>(Table2[[#This Row],[Close Price]]/Table2[[#This Row],[Current Week Low]])-1</f>
        <v>1.5012044046799566E-2</v>
      </c>
      <c r="AF460" s="1">
        <f>(Table2[[#This Row],[Current Week High]]/Table2[[#This Row],[Close Price]])-1</f>
        <v>3.3118616773318621E-2</v>
      </c>
      <c r="AG460" s="1">
        <f>(Table2[[#This Row],[Close Price]]/Table2[[#This Row],[Current Month Low]])-1</f>
        <v>1.5012044046799566E-2</v>
      </c>
      <c r="AH460" s="1">
        <f>(Table2[[#This Row],[Current Month High]]/Table2[[#This Row],[Close Price]])-1</f>
        <v>5.3099970335212188E-2</v>
      </c>
      <c r="AI460">
        <v>54.8925710895452</v>
      </c>
      <c r="AJ460">
        <v>34.762992575670999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0</v>
      </c>
      <c r="AM460">
        <v>0</v>
      </c>
      <c r="AN460">
        <v>-3.72</v>
      </c>
      <c r="AO460" t="s">
        <v>3179</v>
      </c>
      <c r="AP460">
        <v>0.119565394927532</v>
      </c>
      <c r="AQ460">
        <f>(Table2[[#This Row],[Sharpe Ratio]]-AVERAGE(Table2[Sharpe Ratio]))/_xlfn.STDEV.P(Table2[Sharpe Ratio])</f>
        <v>0.6965816190012567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475</v>
      </c>
      <c r="AT460">
        <f>_xlfn.RANK.AVG(Table2[[#This Row],[6M Return vs Nifty Z-Score]],Table2[6M Return vs Nifty Z-Score])</f>
        <v>659</v>
      </c>
      <c r="AU460">
        <f>_xlfn.RANK.AVG(Table2[[#This Row],[Sharpe Ratio Z-Score]],Table2[Sharpe Ratio Z-Score])</f>
        <v>171</v>
      </c>
      <c r="AV460">
        <f>(Table2[[#This Row],[Rank 1Y]]+Table2[[#This Row],[Rank 6M]]+Table2[[#This Row],[Rank Sharpe]])/3</f>
        <v>435</v>
      </c>
    </row>
    <row r="461" spans="1:48" x14ac:dyDescent="0.3">
      <c r="A461" t="s">
        <v>33</v>
      </c>
      <c r="B461" t="s">
        <v>34</v>
      </c>
      <c r="C461" t="s">
        <v>3133</v>
      </c>
      <c r="D461" t="s">
        <v>21</v>
      </c>
      <c r="E461">
        <v>726575.96618641994</v>
      </c>
      <c r="F461">
        <v>1763.65</v>
      </c>
      <c r="G461">
        <v>-0.23151079522273199</v>
      </c>
      <c r="H461">
        <f>(Table2[[#This Row],[1Y Return vs Nifty]]-AVERAGE(Table2[1Y Return vs Nifty]))/_xlfn.STDEV.P(Table2[1Y Return vs Nifty])</f>
        <v>-0.36834683438935151</v>
      </c>
      <c r="I461">
        <v>-5.3210483376463298</v>
      </c>
      <c r="J461">
        <f>(Table2[[#This Row],[1M Return vs Nifty]]-AVERAGE(Table2[1M Return vs Nifty]))/_xlfn.STDEV.P(Table2[1M Return vs Nifty])</f>
        <v>-0.47511141885762337</v>
      </c>
      <c r="K461">
        <v>15.956497119705</v>
      </c>
      <c r="L461">
        <f>(Table2[[#This Row],[6M Return vs Nifty]]-AVERAGE(Table2[6M Return vs Nifty]))/_xlfn.STDEV.P(Table2[6M Return vs Nifty])</f>
        <v>0.34270716049444422</v>
      </c>
      <c r="M461">
        <v>-3.2847544935670401</v>
      </c>
      <c r="N461">
        <f>(Table2[[#This Row],[1W Return vs Nifty]]-AVERAGE(Table2[1W Return vs Nifty]))/_xlfn.STDEV.P(Table2[1W Return vs Nifty])</f>
        <v>-1.5073957781432163</v>
      </c>
      <c r="O461">
        <v>1841.35</v>
      </c>
      <c r="P461">
        <v>1860.98578358946</v>
      </c>
      <c r="Q461">
        <v>1708.5848320790701</v>
      </c>
      <c r="R461">
        <v>21.0341642962969</v>
      </c>
      <c r="S461" s="1">
        <f>(Table2[[#This Row],[Close Price]]-Table2[[#This Row],[20D EMA]])/Table2[[#This Row],[20D EMA]]</f>
        <v>-4.2197300893366187E-2</v>
      </c>
      <c r="T461" s="1">
        <f>(Table2[[#This Row],[Close Price]]-Table2[[#This Row],[50D EMA]])/Table2[[#This Row],[50D EMA]]</f>
        <v>-5.230334613396085E-2</v>
      </c>
      <c r="U461" s="1">
        <f>(Table2[[#This Row],[Close Price]]-Table2[[#This Row],[200D EMA]])/Table2[[#This Row],[200D EMA]]</f>
        <v>3.2228524382909698E-2</v>
      </c>
      <c r="V461">
        <v>0.82868592860683798</v>
      </c>
      <c r="W461">
        <v>1745</v>
      </c>
      <c r="X461">
        <v>1768.45</v>
      </c>
      <c r="Y461">
        <v>1718</v>
      </c>
      <c r="Z461">
        <v>1768.45</v>
      </c>
      <c r="AA461">
        <v>1718</v>
      </c>
      <c r="AB461">
        <v>1768.45</v>
      </c>
      <c r="AC461" s="1">
        <f>(Table2[[#This Row],[Close Price]]/Table2[[#This Row],[Day Low]])-1</f>
        <v>1.0687679083094537E-2</v>
      </c>
      <c r="AD461" s="1">
        <f>(Table2[[#This Row],[Day High]]/Table2[[#This Row],[Close Price]])-1</f>
        <v>2.7216284410171987E-3</v>
      </c>
      <c r="AE461" s="1">
        <f>(Table2[[#This Row],[Close Price]]/Table2[[#This Row],[Current Week Low]])-1</f>
        <v>2.6571594877764948E-2</v>
      </c>
      <c r="AF461" s="1">
        <f>(Table2[[#This Row],[Current Week High]]/Table2[[#This Row],[Close Price]])-1</f>
        <v>2.7216284410171987E-3</v>
      </c>
      <c r="AG461" s="1">
        <f>(Table2[[#This Row],[Close Price]]/Table2[[#This Row],[Current Month Low]])-1</f>
        <v>2.6571594877764948E-2</v>
      </c>
      <c r="AH461" s="1">
        <f>(Table2[[#This Row],[Current Month High]]/Table2[[#This Row],[Close Price]])-1</f>
        <v>2.7216284410171987E-3</v>
      </c>
      <c r="AI461">
        <v>12.916394976327499</v>
      </c>
      <c r="AJ461">
        <v>29.837670703426902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-0.04</v>
      </c>
      <c r="AM461" t="s">
        <v>3179</v>
      </c>
      <c r="AN461">
        <v>-6.67</v>
      </c>
      <c r="AO461" t="s">
        <v>3179</v>
      </c>
      <c r="AP461">
        <v>-4.474367599114E-2</v>
      </c>
      <c r="AQ461">
        <f>(Table2[[#This Row],[Sharpe Ratio]]-AVERAGE(Table2[Sharpe Ratio]))/_xlfn.STDEV.P(Table2[Sharpe Ratio])</f>
        <v>-1.2697924741355482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442</v>
      </c>
      <c r="AT461">
        <f>_xlfn.RANK.AVG(Table2[[#This Row],[6M Return vs Nifty Z-Score]],Table2[6M Return vs Nifty Z-Score])</f>
        <v>204</v>
      </c>
      <c r="AU461">
        <f>_xlfn.RANK.AVG(Table2[[#This Row],[Sharpe Ratio Z-Score]],Table2[Sharpe Ratio Z-Score])</f>
        <v>660</v>
      </c>
      <c r="AV461">
        <f>(Table2[[#This Row],[Rank 1Y]]+Table2[[#This Row],[Rank 6M]]+Table2[[#This Row],[Rank Sharpe]])/3</f>
        <v>435.33333333333331</v>
      </c>
    </row>
    <row r="462" spans="1:48" x14ac:dyDescent="0.3">
      <c r="A462" t="s">
        <v>1762</v>
      </c>
      <c r="B462" t="s">
        <v>1763</v>
      </c>
      <c r="C462" t="s">
        <v>3145</v>
      </c>
      <c r="D462" t="s">
        <v>266</v>
      </c>
      <c r="E462">
        <v>4589.5333330499998</v>
      </c>
      <c r="F462">
        <v>504.1</v>
      </c>
      <c r="G462">
        <v>-2.35634644173104</v>
      </c>
      <c r="H462">
        <f>(Table2[[#This Row],[1Y Return vs Nifty]]-AVERAGE(Table2[1Y Return vs Nifty]))/_xlfn.STDEV.P(Table2[1Y Return vs Nifty])</f>
        <v>-0.40658070468257451</v>
      </c>
      <c r="I462">
        <v>1.8316962172492901</v>
      </c>
      <c r="J462">
        <f>(Table2[[#This Row],[1M Return vs Nifty]]-AVERAGE(Table2[1M Return vs Nifty]))/_xlfn.STDEV.P(Table2[1M Return vs Nifty])</f>
        <v>0.31742847312916289</v>
      </c>
      <c r="K462">
        <v>13.5788112248943</v>
      </c>
      <c r="L462">
        <f>(Table2[[#This Row],[6M Return vs Nifty]]-AVERAGE(Table2[6M Return vs Nifty]))/_xlfn.STDEV.P(Table2[6M Return vs Nifty])</f>
        <v>0.26142616856773904</v>
      </c>
      <c r="M462">
        <v>4.2074375873290197</v>
      </c>
      <c r="N462">
        <f>(Table2[[#This Row],[1W Return vs Nifty]]-AVERAGE(Table2[1W Return vs Nifty]))/_xlfn.STDEV.P(Table2[1W Return vs Nifty])</f>
        <v>0.22641765315808507</v>
      </c>
      <c r="O462">
        <v>497.72</v>
      </c>
      <c r="P462">
        <v>505.14210264181901</v>
      </c>
      <c r="Q462">
        <v>484.76892817479398</v>
      </c>
      <c r="R462">
        <v>55.518622516606897</v>
      </c>
      <c r="S462" s="1">
        <f>(Table2[[#This Row],[Close Price]]-Table2[[#This Row],[20D EMA]])/Table2[[#This Row],[20D EMA]]</f>
        <v>1.2818452141766445E-2</v>
      </c>
      <c r="T462" s="1">
        <f>(Table2[[#This Row],[Close Price]]-Table2[[#This Row],[50D EMA]])/Table2[[#This Row],[50D EMA]]</f>
        <v>-2.0629890804368545E-3</v>
      </c>
      <c r="U462" s="1">
        <f>(Table2[[#This Row],[Close Price]]-Table2[[#This Row],[200D EMA]])/Table2[[#This Row],[200D EMA]]</f>
        <v>3.9876878862656395E-2</v>
      </c>
      <c r="V462">
        <v>0.56364195715174303</v>
      </c>
      <c r="W462">
        <v>492</v>
      </c>
      <c r="X462">
        <v>505.95</v>
      </c>
      <c r="Y462">
        <v>492</v>
      </c>
      <c r="Z462">
        <v>513</v>
      </c>
      <c r="AA462">
        <v>492</v>
      </c>
      <c r="AB462">
        <v>520</v>
      </c>
      <c r="AC462" s="1">
        <f>(Table2[[#This Row],[Close Price]]/Table2[[#This Row],[Day Low]])-1</f>
        <v>2.4593495934959408E-2</v>
      </c>
      <c r="AD462" s="1">
        <f>(Table2[[#This Row],[Day High]]/Table2[[#This Row],[Close Price]])-1</f>
        <v>3.6699067645307171E-3</v>
      </c>
      <c r="AE462" s="1">
        <f>(Table2[[#This Row],[Close Price]]/Table2[[#This Row],[Current Week Low]])-1</f>
        <v>2.4593495934959408E-2</v>
      </c>
      <c r="AF462" s="1">
        <f>(Table2[[#This Row],[Current Week High]]/Table2[[#This Row],[Close Price]])-1</f>
        <v>1.7655227137472584E-2</v>
      </c>
      <c r="AG462" s="1">
        <f>(Table2[[#This Row],[Close Price]]/Table2[[#This Row],[Current Month Low]])-1</f>
        <v>2.4593495934959408E-2</v>
      </c>
      <c r="AH462" s="1">
        <f>(Table2[[#This Row],[Current Month High]]/Table2[[#This Row],[Close Price]])-1</f>
        <v>3.1541360841102817E-2</v>
      </c>
      <c r="AI462">
        <v>21.771473913905901</v>
      </c>
      <c r="AJ462">
        <v>39.988891974451498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-0.01</v>
      </c>
      <c r="AM462" t="s">
        <v>3179</v>
      </c>
      <c r="AN462">
        <v>-0.76</v>
      </c>
      <c r="AO462" t="s">
        <v>3179</v>
      </c>
      <c r="AP462">
        <v>-3.0476109874788999E-2</v>
      </c>
      <c r="AQ462">
        <f>(Table2[[#This Row],[Sharpe Ratio]]-AVERAGE(Table2[Sharpe Ratio]))/_xlfn.STDEV.P(Table2[Sharpe Ratio])</f>
        <v>-1.0990449175554513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451</v>
      </c>
      <c r="AT462">
        <f>_xlfn.RANK.AVG(Table2[[#This Row],[6M Return vs Nifty Z-Score]],Table2[6M Return vs Nifty Z-Score])</f>
        <v>225</v>
      </c>
      <c r="AU462">
        <f>_xlfn.RANK.AVG(Table2[[#This Row],[Sharpe Ratio Z-Score]],Table2[Sharpe Ratio Z-Score])</f>
        <v>630</v>
      </c>
      <c r="AV462">
        <f>(Table2[[#This Row],[Rank 1Y]]+Table2[[#This Row],[Rank 6M]]+Table2[[#This Row],[Rank Sharpe]])/3</f>
        <v>435.33333333333331</v>
      </c>
    </row>
    <row r="463" spans="1:48" x14ac:dyDescent="0.3">
      <c r="A463" t="s">
        <v>467</v>
      </c>
      <c r="B463" t="s">
        <v>468</v>
      </c>
      <c r="C463" t="s">
        <v>588</v>
      </c>
      <c r="D463" t="s">
        <v>469</v>
      </c>
      <c r="E463">
        <v>48380.151552479998</v>
      </c>
      <c r="F463">
        <v>43375.199999999997</v>
      </c>
      <c r="G463">
        <v>-10.246615029049901</v>
      </c>
      <c r="H463">
        <f>(Table2[[#This Row],[1Y Return vs Nifty]]-AVERAGE(Table2[1Y Return vs Nifty]))/_xlfn.STDEV.P(Table2[1Y Return vs Nifty])</f>
        <v>-0.54855662938149286</v>
      </c>
      <c r="I463">
        <v>6.8114451391282698</v>
      </c>
      <c r="J463">
        <f>(Table2[[#This Row],[1M Return vs Nifty]]-AVERAGE(Table2[1M Return vs Nifty]))/_xlfn.STDEV.P(Table2[1M Return vs Nifty])</f>
        <v>0.86919565038226909</v>
      </c>
      <c r="K463">
        <v>18.238093969453399</v>
      </c>
      <c r="L463">
        <f>(Table2[[#This Row],[6M Return vs Nifty]]-AVERAGE(Table2[6M Return vs Nifty]))/_xlfn.STDEV.P(Table2[6M Return vs Nifty])</f>
        <v>0.4207033565139191</v>
      </c>
      <c r="M463">
        <v>1.6371650268511699</v>
      </c>
      <c r="N463">
        <f>(Table2[[#This Row],[1W Return vs Nifty]]-AVERAGE(Table2[1W Return vs Nifty]))/_xlfn.STDEV.P(Table2[1W Return vs Nifty])</f>
        <v>-0.36838464760309664</v>
      </c>
      <c r="O463">
        <v>43496.4</v>
      </c>
      <c r="P463">
        <v>42888.585018247999</v>
      </c>
      <c r="Q463">
        <v>40217.208535054597</v>
      </c>
      <c r="R463">
        <v>48.009733834131502</v>
      </c>
      <c r="S463" s="1">
        <f>(Table2[[#This Row],[Close Price]]-Table2[[#This Row],[20D EMA]])/Table2[[#This Row],[20D EMA]]</f>
        <v>-2.7864374982758196E-3</v>
      </c>
      <c r="T463" s="1">
        <f>(Table2[[#This Row],[Close Price]]-Table2[[#This Row],[50D EMA]])/Table2[[#This Row],[50D EMA]]</f>
        <v>1.1346025557731874E-2</v>
      </c>
      <c r="U463" s="1">
        <f>(Table2[[#This Row],[Close Price]]-Table2[[#This Row],[200D EMA]])/Table2[[#This Row],[200D EMA]]</f>
        <v>7.8523387872452527E-2</v>
      </c>
      <c r="V463">
        <v>0.61812595153041705</v>
      </c>
      <c r="W463">
        <v>42670.1</v>
      </c>
      <c r="X463">
        <v>43499.95</v>
      </c>
      <c r="Y463">
        <v>42621.05</v>
      </c>
      <c r="Z463">
        <v>43620</v>
      </c>
      <c r="AA463">
        <v>42621.05</v>
      </c>
      <c r="AB463">
        <v>43620</v>
      </c>
      <c r="AC463" s="1">
        <f>(Table2[[#This Row],[Close Price]]/Table2[[#This Row],[Day Low]])-1</f>
        <v>1.6524451548039387E-2</v>
      </c>
      <c r="AD463" s="1">
        <f>(Table2[[#This Row],[Day High]]/Table2[[#This Row],[Close Price]])-1</f>
        <v>2.8760674302366063E-3</v>
      </c>
      <c r="AE463" s="1">
        <f>(Table2[[#This Row],[Close Price]]/Table2[[#This Row],[Current Week Low]])-1</f>
        <v>1.7694308328865427E-2</v>
      </c>
      <c r="AF463" s="1">
        <f>(Table2[[#This Row],[Current Week High]]/Table2[[#This Row],[Close Price]])-1</f>
        <v>5.6437780113982594E-3</v>
      </c>
      <c r="AG463" s="1">
        <f>(Table2[[#This Row],[Close Price]]/Table2[[#This Row],[Current Month Low]])-1</f>
        <v>1.7694308328865427E-2</v>
      </c>
      <c r="AH463" s="1">
        <f>(Table2[[#This Row],[Current Month High]]/Table2[[#This Row],[Close Price]])-1</f>
        <v>5.6437780113982594E-3</v>
      </c>
      <c r="AI463">
        <v>7.9197329349489998</v>
      </c>
      <c r="AJ463">
        <v>31.161579737556998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0.09</v>
      </c>
      <c r="AM463" t="s">
        <v>3180</v>
      </c>
      <c r="AN463">
        <v>-4.82</v>
      </c>
      <c r="AO463" t="s">
        <v>3179</v>
      </c>
      <c r="AP463">
        <v>-2.7492258233235999E-2</v>
      </c>
      <c r="AQ463">
        <f>(Table2[[#This Row],[Sharpe Ratio]]-AVERAGE(Table2[Sharpe Ratio]))/_xlfn.STDEV.P(Table2[Sharpe Ratio])</f>
        <v>-1.063335577024777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-0.6903778471131784</v>
      </c>
      <c r="AS463">
        <f>_xlfn.RANK.AVG(Table2[[#This Row],[1Y Return vs Nifty Z-Score]],Table2[1Y Return vs Nifty Z-Score])</f>
        <v>504</v>
      </c>
      <c r="AT463">
        <f>_xlfn.RANK.AVG(Table2[[#This Row],[6M Return vs Nifty Z-Score]],Table2[6M Return vs Nifty Z-Score])</f>
        <v>184</v>
      </c>
      <c r="AU463">
        <f>_xlfn.RANK.AVG(Table2[[#This Row],[Sharpe Ratio Z-Score]],Table2[Sharpe Ratio Z-Score])</f>
        <v>622</v>
      </c>
      <c r="AV463">
        <f>(Table2[[#This Row],[Rank 1Y]]+Table2[[#This Row],[Rank 6M]]+Table2[[#This Row],[Rank Sharpe]])/3</f>
        <v>436.66666666666669</v>
      </c>
    </row>
    <row r="464" spans="1:48" x14ac:dyDescent="0.3">
      <c r="A464" t="s">
        <v>2164</v>
      </c>
      <c r="B464" t="s">
        <v>2165</v>
      </c>
      <c r="C464" t="s">
        <v>3132</v>
      </c>
      <c r="D464" t="s">
        <v>72</v>
      </c>
      <c r="E464">
        <v>2770.4969045500002</v>
      </c>
      <c r="F464">
        <v>209.5</v>
      </c>
      <c r="G464">
        <v>0.94410680041957895</v>
      </c>
      <c r="H464">
        <f>(Table2[[#This Row],[1Y Return vs Nifty]]-AVERAGE(Table2[1Y Return vs Nifty]))/_xlfn.STDEV.P(Table2[1Y Return vs Nifty])</f>
        <v>-0.3471930050378525</v>
      </c>
      <c r="I464">
        <v>-11.926377857256</v>
      </c>
      <c r="J464">
        <f>(Table2[[#This Row],[1M Return vs Nifty]]-AVERAGE(Table2[1M Return vs Nifty]))/_xlfn.STDEV.P(Table2[1M Return vs Nifty])</f>
        <v>-1.206996516085868</v>
      </c>
      <c r="K464">
        <v>-2.6651015988856499</v>
      </c>
      <c r="L464">
        <f>(Table2[[#This Row],[6M Return vs Nifty]]-AVERAGE(Table2[6M Return vs Nifty]))/_xlfn.STDEV.P(Table2[6M Return vs Nifty])</f>
        <v>-0.29387062230331917</v>
      </c>
      <c r="M464">
        <v>3.4910935501917</v>
      </c>
      <c r="N464">
        <f>(Table2[[#This Row],[1W Return vs Nifty]]-AVERAGE(Table2[1W Return vs Nifty]))/_xlfn.STDEV.P(Table2[1W Return vs Nifty])</f>
        <v>6.0644151943639403E-2</v>
      </c>
      <c r="O464">
        <v>211.25</v>
      </c>
      <c r="P464">
        <v>223.03371071632</v>
      </c>
      <c r="Q464">
        <v>214.085120071977</v>
      </c>
      <c r="R464">
        <v>51.983576604442199</v>
      </c>
      <c r="S464" s="1">
        <f>(Table2[[#This Row],[Close Price]]-Table2[[#This Row],[20D EMA]])/Table2[[#This Row],[20D EMA]]</f>
        <v>-8.2840236686390536E-3</v>
      </c>
      <c r="T464" s="1">
        <f>(Table2[[#This Row],[Close Price]]-Table2[[#This Row],[50D EMA]])/Table2[[#This Row],[50D EMA]]</f>
        <v>-6.068011276346353E-2</v>
      </c>
      <c r="U464" s="1">
        <f>(Table2[[#This Row],[Close Price]]-Table2[[#This Row],[200D EMA]])/Table2[[#This Row],[200D EMA]]</f>
        <v>-2.1417275850070527E-2</v>
      </c>
      <c r="V464">
        <v>0.49547384273015999</v>
      </c>
      <c r="W464">
        <v>202</v>
      </c>
      <c r="X464">
        <v>210.29</v>
      </c>
      <c r="Y464">
        <v>200.24</v>
      </c>
      <c r="Z464">
        <v>210.29</v>
      </c>
      <c r="AA464">
        <v>200.24</v>
      </c>
      <c r="AB464">
        <v>210.95</v>
      </c>
      <c r="AC464" s="1">
        <f>(Table2[[#This Row],[Close Price]]/Table2[[#This Row],[Day Low]])-1</f>
        <v>3.7128712871287162E-2</v>
      </c>
      <c r="AD464" s="1">
        <f>(Table2[[#This Row],[Day High]]/Table2[[#This Row],[Close Price]])-1</f>
        <v>3.7708830548925931E-3</v>
      </c>
      <c r="AE464" s="1">
        <f>(Table2[[#This Row],[Close Price]]/Table2[[#This Row],[Current Week Low]])-1</f>
        <v>4.6244506592089341E-2</v>
      </c>
      <c r="AF464" s="1">
        <f>(Table2[[#This Row],[Current Week High]]/Table2[[#This Row],[Close Price]])-1</f>
        <v>3.7708830548925931E-3</v>
      </c>
      <c r="AG464" s="1">
        <f>(Table2[[#This Row],[Close Price]]/Table2[[#This Row],[Current Month Low]])-1</f>
        <v>4.6244506592089341E-2</v>
      </c>
      <c r="AH464" s="1">
        <f>(Table2[[#This Row],[Current Month High]]/Table2[[#This Row],[Close Price]])-1</f>
        <v>6.9212410501193755E-3</v>
      </c>
      <c r="AI464">
        <v>40.119331742243403</v>
      </c>
      <c r="AJ464">
        <v>33.652312599680997</v>
      </c>
      <c r="AK464" t="str">
        <f>IF(AND(Table2[[#This Row],[20D EMA]]&gt;Table2[[#This Row],[50D EMA]],Table2[[#This Row],[50D EMA]]&gt;Table2[[#This Row],[200D EMA]]),"Uptrend","Downtrend/NoTrend")</f>
        <v>Downtrend/NoTrend</v>
      </c>
      <c r="AL464">
        <v>-0.08</v>
      </c>
      <c r="AM464" t="s">
        <v>3179</v>
      </c>
      <c r="AN464">
        <v>-3.34</v>
      </c>
      <c r="AO464" t="s">
        <v>3179</v>
      </c>
      <c r="AP464">
        <v>2.0451018734112002E-2</v>
      </c>
      <c r="AQ464">
        <f>(Table2[[#This Row],[Sharpe Ratio]]-AVERAGE(Table2[Sharpe Ratio]))/_xlfn.STDEV.P(Table2[Sharpe Ratio])</f>
        <v>-0.48957286726337523</v>
      </c>
      <c r="AR4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4">
        <f>_xlfn.RANK.AVG(Table2[[#This Row],[1Y Return vs Nifty Z-Score]],Table2[1Y Return vs Nifty Z-Score])</f>
        <v>432</v>
      </c>
      <c r="AT464">
        <f>_xlfn.RANK.AVG(Table2[[#This Row],[6M Return vs Nifty Z-Score]],Table2[6M Return vs Nifty Z-Score])</f>
        <v>417</v>
      </c>
      <c r="AU464">
        <f>_xlfn.RANK.AVG(Table2[[#This Row],[Sharpe Ratio Z-Score]],Table2[Sharpe Ratio Z-Score])</f>
        <v>464</v>
      </c>
      <c r="AV464">
        <f>(Table2[[#This Row],[Rank 1Y]]+Table2[[#This Row],[Rank 6M]]+Table2[[#This Row],[Rank Sharpe]])/3</f>
        <v>437.66666666666669</v>
      </c>
    </row>
    <row r="465" spans="1:48" x14ac:dyDescent="0.3">
      <c r="A465" t="s">
        <v>681</v>
      </c>
      <c r="B465" t="s">
        <v>682</v>
      </c>
      <c r="C465" t="s">
        <v>3138</v>
      </c>
      <c r="D465" t="s">
        <v>51</v>
      </c>
      <c r="E465">
        <v>26378.369437450001</v>
      </c>
      <c r="F465">
        <v>489.25</v>
      </c>
      <c r="G465">
        <v>5.4672830100496697</v>
      </c>
      <c r="H465">
        <f>(Table2[[#This Row],[1Y Return vs Nifty]]-AVERAGE(Table2[1Y Return vs Nifty]))/_xlfn.STDEV.P(Table2[1Y Return vs Nifty])</f>
        <v>-0.26580387134340672</v>
      </c>
      <c r="I465">
        <v>12.386888444873501</v>
      </c>
      <c r="J465">
        <f>(Table2[[#This Row],[1M Return vs Nifty]]-AVERAGE(Table2[1M Return vs Nifty]))/_xlfn.STDEV.P(Table2[1M Return vs Nifty])</f>
        <v>1.486967080831215</v>
      </c>
      <c r="K465">
        <v>3.6654223043358498</v>
      </c>
      <c r="L465">
        <f>(Table2[[#This Row],[6M Return vs Nifty]]-AVERAGE(Table2[6M Return vs Nifty]))/_xlfn.STDEV.P(Table2[6M Return vs Nifty])</f>
        <v>-7.7462196197680244E-2</v>
      </c>
      <c r="M465">
        <v>6.1185865511934903E-2</v>
      </c>
      <c r="N465">
        <f>(Table2[[#This Row],[1W Return vs Nifty]]-AVERAGE(Table2[1W Return vs Nifty]))/_xlfn.STDEV.P(Table2[1W Return vs Nifty])</f>
        <v>-0.7330915061403015</v>
      </c>
      <c r="O465">
        <v>477.05</v>
      </c>
      <c r="P465">
        <v>469.54240073279698</v>
      </c>
      <c r="Q465">
        <v>442.66705269806101</v>
      </c>
      <c r="R465">
        <v>58.485492272216497</v>
      </c>
      <c r="S465" s="1">
        <f>(Table2[[#This Row],[Close Price]]-Table2[[#This Row],[20D EMA]])/Table2[[#This Row],[20D EMA]]</f>
        <v>2.5573839220207503E-2</v>
      </c>
      <c r="T465" s="1">
        <f>(Table2[[#This Row],[Close Price]]-Table2[[#This Row],[50D EMA]])/Table2[[#This Row],[50D EMA]]</f>
        <v>4.1971926787540637E-2</v>
      </c>
      <c r="U465" s="1">
        <f>(Table2[[#This Row],[Close Price]]-Table2[[#This Row],[200D EMA]])/Table2[[#This Row],[200D EMA]]</f>
        <v>0.1052324699071579</v>
      </c>
      <c r="V465">
        <v>1.5722645485595701</v>
      </c>
      <c r="W465">
        <v>481.5</v>
      </c>
      <c r="X465">
        <v>494.25</v>
      </c>
      <c r="Y465">
        <v>481.5</v>
      </c>
      <c r="Z465">
        <v>502</v>
      </c>
      <c r="AA465">
        <v>481.5</v>
      </c>
      <c r="AB465">
        <v>502.55</v>
      </c>
      <c r="AC465" s="1">
        <f>(Table2[[#This Row],[Close Price]]/Table2[[#This Row],[Day Low]])-1</f>
        <v>1.6095534787123666E-2</v>
      </c>
      <c r="AD465" s="1">
        <f>(Table2[[#This Row],[Day High]]/Table2[[#This Row],[Close Price]])-1</f>
        <v>1.0219724067450198E-2</v>
      </c>
      <c r="AE465" s="1">
        <f>(Table2[[#This Row],[Close Price]]/Table2[[#This Row],[Current Week Low]])-1</f>
        <v>1.6095534787123666E-2</v>
      </c>
      <c r="AF465" s="1">
        <f>(Table2[[#This Row],[Current Week High]]/Table2[[#This Row],[Close Price]])-1</f>
        <v>2.6060296371998026E-2</v>
      </c>
      <c r="AG465" s="1">
        <f>(Table2[[#This Row],[Close Price]]/Table2[[#This Row],[Current Month Low]])-1</f>
        <v>1.6095534787123666E-2</v>
      </c>
      <c r="AH465" s="1">
        <f>(Table2[[#This Row],[Current Month High]]/Table2[[#This Row],[Close Price]])-1</f>
        <v>2.7184466019417597E-2</v>
      </c>
      <c r="AI465">
        <v>5.8763413387838499</v>
      </c>
      <c r="AJ465">
        <v>35.582652071497797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</v>
      </c>
      <c r="AM465" t="s">
        <v>3180</v>
      </c>
      <c r="AN465">
        <v>2.97</v>
      </c>
      <c r="AO465" t="s">
        <v>3180</v>
      </c>
      <c r="AP465">
        <v>-1.1101589895835E-2</v>
      </c>
      <c r="AQ465">
        <f>(Table2[[#This Row],[Sharpe Ratio]]-AVERAGE(Table2[Sharpe Ratio]))/_xlfn.STDEV.P(Table2[Sharpe Ratio])</f>
        <v>-0.86717972629991968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-0.45657021915009321</v>
      </c>
      <c r="AS465">
        <f>_xlfn.RANK.AVG(Table2[[#This Row],[1Y Return vs Nifty Z-Score]],Table2[1Y Return vs Nifty Z-Score])</f>
        <v>390</v>
      </c>
      <c r="AT465">
        <f>_xlfn.RANK.AVG(Table2[[#This Row],[6M Return vs Nifty Z-Score]],Table2[6M Return vs Nifty Z-Score])</f>
        <v>340</v>
      </c>
      <c r="AU465">
        <f>_xlfn.RANK.AVG(Table2[[#This Row],[Sharpe Ratio Z-Score]],Table2[Sharpe Ratio Z-Score])</f>
        <v>586</v>
      </c>
      <c r="AV465">
        <f>(Table2[[#This Row],[Rank 1Y]]+Table2[[#This Row],[Rank 6M]]+Table2[[#This Row],[Rank Sharpe]])/3</f>
        <v>438.66666666666669</v>
      </c>
    </row>
    <row r="466" spans="1:48" x14ac:dyDescent="0.3">
      <c r="A466" t="s">
        <v>316</v>
      </c>
      <c r="B466" t="s">
        <v>317</v>
      </c>
      <c r="C466" t="s">
        <v>3136</v>
      </c>
      <c r="D466" t="s">
        <v>199</v>
      </c>
      <c r="E466">
        <v>81999.148644400004</v>
      </c>
      <c r="F466">
        <v>634</v>
      </c>
      <c r="G466">
        <v>-7.1836762500588698</v>
      </c>
      <c r="H466">
        <f>(Table2[[#This Row],[1Y Return vs Nifty]]-AVERAGE(Table2[1Y Return vs Nifty]))/_xlfn.STDEV.P(Table2[1Y Return vs Nifty])</f>
        <v>-0.49344271777874532</v>
      </c>
      <c r="I466">
        <v>-4.7882661652388201</v>
      </c>
      <c r="J466">
        <f>(Table2[[#This Row],[1M Return vs Nifty]]-AVERAGE(Table2[1M Return vs Nifty]))/_xlfn.STDEV.P(Table2[1M Return vs Nifty])</f>
        <v>-0.41607797761955656</v>
      </c>
      <c r="K466">
        <v>11.8246716998905</v>
      </c>
      <c r="L466">
        <f>(Table2[[#This Row],[6M Return vs Nifty]]-AVERAGE(Table2[6M Return vs Nifty]))/_xlfn.STDEV.P(Table2[6M Return vs Nifty])</f>
        <v>0.20146105674143536</v>
      </c>
      <c r="M466">
        <v>1.71813633746086</v>
      </c>
      <c r="N466">
        <f>(Table2[[#This Row],[1W Return vs Nifty]]-AVERAGE(Table2[1W Return vs Nifty]))/_xlfn.STDEV.P(Table2[1W Return vs Nifty])</f>
        <v>-0.34964658745069865</v>
      </c>
      <c r="O466">
        <v>654.21</v>
      </c>
      <c r="P466">
        <v>663.25221627053702</v>
      </c>
      <c r="Q466">
        <v>619.61952940090202</v>
      </c>
      <c r="R466">
        <v>36.381488692770098</v>
      </c>
      <c r="S466" s="1">
        <f>(Table2[[#This Row],[Close Price]]-Table2[[#This Row],[20D EMA]])/Table2[[#This Row],[20D EMA]]</f>
        <v>-3.0892221152229459E-2</v>
      </c>
      <c r="T466" s="1">
        <f>(Table2[[#This Row],[Close Price]]-Table2[[#This Row],[50D EMA]])/Table2[[#This Row],[50D EMA]]</f>
        <v>-4.4104211871348192E-2</v>
      </c>
      <c r="U466" s="1">
        <f>(Table2[[#This Row],[Close Price]]-Table2[[#This Row],[200D EMA]])/Table2[[#This Row],[200D EMA]]</f>
        <v>2.3208549628837831E-2</v>
      </c>
      <c r="V466">
        <v>1.0591364718201901</v>
      </c>
      <c r="W466">
        <v>627.95000000000005</v>
      </c>
      <c r="X466">
        <v>636.65</v>
      </c>
      <c r="Y466">
        <v>624.79999999999995</v>
      </c>
      <c r="Z466">
        <v>644.45000000000005</v>
      </c>
      <c r="AA466">
        <v>624.79999999999995</v>
      </c>
      <c r="AB466">
        <v>650.95000000000005</v>
      </c>
      <c r="AC466" s="1">
        <f>(Table2[[#This Row],[Close Price]]/Table2[[#This Row],[Day Low]])-1</f>
        <v>9.6345250418026218E-3</v>
      </c>
      <c r="AD466" s="1">
        <f>(Table2[[#This Row],[Day High]]/Table2[[#This Row],[Close Price]])-1</f>
        <v>4.1798107255519579E-3</v>
      </c>
      <c r="AE466" s="1">
        <f>(Table2[[#This Row],[Close Price]]/Table2[[#This Row],[Current Week Low]])-1</f>
        <v>1.4724711907810661E-2</v>
      </c>
      <c r="AF466" s="1">
        <f>(Table2[[#This Row],[Current Week High]]/Table2[[#This Row],[Close Price]])-1</f>
        <v>1.6482649842271435E-2</v>
      </c>
      <c r="AG466" s="1">
        <f>(Table2[[#This Row],[Close Price]]/Table2[[#This Row],[Current Month Low]])-1</f>
        <v>1.4724711907810661E-2</v>
      </c>
      <c r="AH466" s="1">
        <f>(Table2[[#This Row],[Current Month High]]/Table2[[#This Row],[Close Price]])-1</f>
        <v>2.673501577287074E-2</v>
      </c>
      <c r="AI466">
        <v>13.5410094637224</v>
      </c>
      <c r="AJ466">
        <v>30.372198231544299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0.01</v>
      </c>
      <c r="AM466" t="s">
        <v>3180</v>
      </c>
      <c r="AN466">
        <v>-5.27</v>
      </c>
      <c r="AO466" t="s">
        <v>3179</v>
      </c>
      <c r="AP466">
        <v>-1.3993316527021999E-2</v>
      </c>
      <c r="AQ466">
        <f>(Table2[[#This Row],[Sharpe Ratio]]-AVERAGE(Table2[Sharpe Ratio]))/_xlfn.STDEV.P(Table2[Sharpe Ratio])</f>
        <v>-0.90178655780476324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483</v>
      </c>
      <c r="AT466">
        <f>_xlfn.RANK.AVG(Table2[[#This Row],[6M Return vs Nifty Z-Score]],Table2[6M Return vs Nifty Z-Score])</f>
        <v>240</v>
      </c>
      <c r="AU466">
        <f>_xlfn.RANK.AVG(Table2[[#This Row],[Sharpe Ratio Z-Score]],Table2[Sharpe Ratio Z-Score])</f>
        <v>595</v>
      </c>
      <c r="AV466">
        <f>(Table2[[#This Row],[Rank 1Y]]+Table2[[#This Row],[Rank 6M]]+Table2[[#This Row],[Rank Sharpe]])/3</f>
        <v>439.33333333333331</v>
      </c>
    </row>
    <row r="467" spans="1:48" x14ac:dyDescent="0.3">
      <c r="A467" t="s">
        <v>691</v>
      </c>
      <c r="B467" t="s">
        <v>692</v>
      </c>
      <c r="C467" t="s">
        <v>3145</v>
      </c>
      <c r="D467" t="s">
        <v>266</v>
      </c>
      <c r="E467">
        <v>25770.690455740001</v>
      </c>
      <c r="F467">
        <v>3426.1</v>
      </c>
      <c r="G467">
        <v>-8.9745364154235201</v>
      </c>
      <c r="H467">
        <f>(Table2[[#This Row],[1Y Return vs Nifty]]-AVERAGE(Table2[1Y Return vs Nifty]))/_xlfn.STDEV.P(Table2[1Y Return vs Nifty])</f>
        <v>-0.52566709964487679</v>
      </c>
      <c r="I467">
        <v>5.9141675873715903E-2</v>
      </c>
      <c r="J467">
        <f>(Table2[[#This Row],[1M Return vs Nifty]]-AVERAGE(Table2[1M Return vs Nifty]))/_xlfn.STDEV.P(Table2[1M Return vs Nifty])</f>
        <v>0.1210255156376961</v>
      </c>
      <c r="K467">
        <v>-7.2596296001266598</v>
      </c>
      <c r="L467">
        <f>(Table2[[#This Row],[6M Return vs Nifty]]-AVERAGE(Table2[6M Return vs Nifty]))/_xlfn.STDEV.P(Table2[6M Return vs Nifty])</f>
        <v>-0.45093417480659209</v>
      </c>
      <c r="M467">
        <v>7.4791477908427604</v>
      </c>
      <c r="N467">
        <f>(Table2[[#This Row],[1W Return vs Nifty]]-AVERAGE(Table2[1W Return vs Nifty]))/_xlfn.STDEV.P(Table2[1W Return vs Nifty])</f>
        <v>0.98354387642213226</v>
      </c>
      <c r="O467">
        <v>3521.52</v>
      </c>
      <c r="P467">
        <v>3657.5496962857201</v>
      </c>
      <c r="Q467">
        <v>3615.5949803844101</v>
      </c>
      <c r="R467">
        <v>43.457916271262597</v>
      </c>
      <c r="S467" s="1">
        <f>(Table2[[#This Row],[Close Price]]-Table2[[#This Row],[20D EMA]])/Table2[[#This Row],[20D EMA]]</f>
        <v>-2.7096253890365546E-2</v>
      </c>
      <c r="T467" s="1">
        <f>(Table2[[#This Row],[Close Price]]-Table2[[#This Row],[50D EMA]])/Table2[[#This Row],[50D EMA]]</f>
        <v>-6.3279986741057753E-2</v>
      </c>
      <c r="U467" s="1">
        <f>(Table2[[#This Row],[Close Price]]-Table2[[#This Row],[200D EMA]])/Table2[[#This Row],[200D EMA]]</f>
        <v>-5.2410455654594103E-2</v>
      </c>
      <c r="V467">
        <v>0.713251191349492</v>
      </c>
      <c r="W467">
        <v>3380</v>
      </c>
      <c r="X467">
        <v>3543.25</v>
      </c>
      <c r="Y467">
        <v>3375</v>
      </c>
      <c r="Z467">
        <v>3543.25</v>
      </c>
      <c r="AA467">
        <v>3375</v>
      </c>
      <c r="AB467">
        <v>3543.25</v>
      </c>
      <c r="AC467" s="1">
        <f>(Table2[[#This Row],[Close Price]]/Table2[[#This Row],[Day Low]])-1</f>
        <v>1.3639053254437927E-2</v>
      </c>
      <c r="AD467" s="1">
        <f>(Table2[[#This Row],[Day High]]/Table2[[#This Row],[Close Price]])-1</f>
        <v>3.419339774087149E-2</v>
      </c>
      <c r="AE467" s="1">
        <f>(Table2[[#This Row],[Close Price]]/Table2[[#This Row],[Current Week Low]])-1</f>
        <v>1.5140740740740677E-2</v>
      </c>
      <c r="AF467" s="1">
        <f>(Table2[[#This Row],[Current Week High]]/Table2[[#This Row],[Close Price]])-1</f>
        <v>3.419339774087149E-2</v>
      </c>
      <c r="AG467" s="1">
        <f>(Table2[[#This Row],[Close Price]]/Table2[[#This Row],[Current Month Low]])-1</f>
        <v>1.5140740740740677E-2</v>
      </c>
      <c r="AH467" s="1">
        <f>(Table2[[#This Row],[Current Month High]]/Table2[[#This Row],[Close Price]])-1</f>
        <v>3.419339774087149E-2</v>
      </c>
      <c r="AI467">
        <v>40.623449403111401</v>
      </c>
      <c r="AJ467">
        <v>35.714002772826298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0.01</v>
      </c>
      <c r="AM467" t="s">
        <v>3180</v>
      </c>
      <c r="AN467">
        <v>-6.02</v>
      </c>
      <c r="AO467" t="s">
        <v>3179</v>
      </c>
      <c r="AP467">
        <v>5.9570645456761002E-2</v>
      </c>
      <c r="AQ467">
        <f>(Table2[[#This Row],[Sharpe Ratio]]-AVERAGE(Table2[Sharpe Ratio]))/_xlfn.STDEV.P(Table2[Sharpe Ratio])</f>
        <v>-2.1407475721028808E-2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493</v>
      </c>
      <c r="AT467">
        <f>_xlfn.RANK.AVG(Table2[[#This Row],[6M Return vs Nifty Z-Score]],Table2[6M Return vs Nifty Z-Score])</f>
        <v>471</v>
      </c>
      <c r="AU467">
        <f>_xlfn.RANK.AVG(Table2[[#This Row],[Sharpe Ratio Z-Score]],Table2[Sharpe Ratio Z-Score])</f>
        <v>354</v>
      </c>
      <c r="AV467">
        <f>(Table2[[#This Row],[Rank 1Y]]+Table2[[#This Row],[Rank 6M]]+Table2[[#This Row],[Rank Sharpe]])/3</f>
        <v>439.33333333333331</v>
      </c>
    </row>
    <row r="468" spans="1:48" x14ac:dyDescent="0.3">
      <c r="A468" t="s">
        <v>1387</v>
      </c>
      <c r="B468" t="s">
        <v>1388</v>
      </c>
      <c r="C468" t="s">
        <v>3140</v>
      </c>
      <c r="D468" t="s">
        <v>196</v>
      </c>
      <c r="E468">
        <v>7918.1551799999997</v>
      </c>
      <c r="F468">
        <v>518.25</v>
      </c>
      <c r="G468">
        <v>-14.9953402414981</v>
      </c>
      <c r="H468">
        <f>(Table2[[#This Row],[1Y Return vs Nifty]]-AVERAGE(Table2[1Y Return vs Nifty]))/_xlfn.STDEV.P(Table2[1Y Return vs Nifty])</f>
        <v>-0.63400424700277058</v>
      </c>
      <c r="I468">
        <v>-7.0816448375495797</v>
      </c>
      <c r="J468">
        <f>(Table2[[#This Row],[1M Return vs Nifty]]-AVERAGE(Table2[1M Return vs Nifty]))/_xlfn.STDEV.P(Table2[1M Return vs Nifty])</f>
        <v>-0.67018939894718321</v>
      </c>
      <c r="K468">
        <v>-6.6675046739454498</v>
      </c>
      <c r="L468">
        <f>(Table2[[#This Row],[6M Return vs Nifty]]-AVERAGE(Table2[6M Return vs Nifty]))/_xlfn.STDEV.P(Table2[6M Return vs Nifty])</f>
        <v>-0.43069243410838787</v>
      </c>
      <c r="M468">
        <v>1.3162229166383801</v>
      </c>
      <c r="N468">
        <f>(Table2[[#This Row],[1W Return vs Nifty]]-AVERAGE(Table2[1W Return vs Nifty]))/_xlfn.STDEV.P(Table2[1W Return vs Nifty])</f>
        <v>-0.44265580020421447</v>
      </c>
      <c r="O468">
        <v>538.55999999999995</v>
      </c>
      <c r="P468">
        <v>557.78220884099505</v>
      </c>
      <c r="Q468">
        <v>551.03136916957203</v>
      </c>
      <c r="R468">
        <v>37.070260958378697</v>
      </c>
      <c r="S468" s="1">
        <f>(Table2[[#This Row],[Close Price]]-Table2[[#This Row],[20D EMA]])/Table2[[#This Row],[20D EMA]]</f>
        <v>-3.7711675579322541E-2</v>
      </c>
      <c r="T468" s="1">
        <f>(Table2[[#This Row],[Close Price]]-Table2[[#This Row],[50D EMA]])/Table2[[#This Row],[50D EMA]]</f>
        <v>-7.0873914969676557E-2</v>
      </c>
      <c r="U468" s="1">
        <f>(Table2[[#This Row],[Close Price]]-Table2[[#This Row],[200D EMA]])/Table2[[#This Row],[200D EMA]]</f>
        <v>-5.949093101355548E-2</v>
      </c>
      <c r="V468">
        <v>0.44672460551245702</v>
      </c>
      <c r="W468">
        <v>509.05</v>
      </c>
      <c r="X468">
        <v>525.95000000000005</v>
      </c>
      <c r="Y468">
        <v>508.75</v>
      </c>
      <c r="Z468">
        <v>528.04999999999995</v>
      </c>
      <c r="AA468">
        <v>508.75</v>
      </c>
      <c r="AB468">
        <v>528.04999999999995</v>
      </c>
      <c r="AC468" s="1">
        <f>(Table2[[#This Row],[Close Price]]/Table2[[#This Row],[Day Low]])-1</f>
        <v>1.8072880856497386E-2</v>
      </c>
      <c r="AD468" s="1">
        <f>(Table2[[#This Row],[Day High]]/Table2[[#This Row],[Close Price]])-1</f>
        <v>1.4857694163048718E-2</v>
      </c>
      <c r="AE468" s="1">
        <f>(Table2[[#This Row],[Close Price]]/Table2[[#This Row],[Current Week Low]])-1</f>
        <v>1.8673218673218583E-2</v>
      </c>
      <c r="AF468" s="1">
        <f>(Table2[[#This Row],[Current Week High]]/Table2[[#This Row],[Close Price]])-1</f>
        <v>1.8909792571152773E-2</v>
      </c>
      <c r="AG468" s="1">
        <f>(Table2[[#This Row],[Close Price]]/Table2[[#This Row],[Current Month Low]])-1</f>
        <v>1.8673218673218583E-2</v>
      </c>
      <c r="AH468" s="1">
        <f>(Table2[[#This Row],[Current Month High]]/Table2[[#This Row],[Close Price]])-1</f>
        <v>1.8909792571152773E-2</v>
      </c>
      <c r="AI468">
        <v>36.575012059816601</v>
      </c>
      <c r="AJ468">
        <v>19.6882217090069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0.02</v>
      </c>
      <c r="AM468" t="s">
        <v>3180</v>
      </c>
      <c r="AN468">
        <v>-9.51</v>
      </c>
      <c r="AO468" t="s">
        <v>3179</v>
      </c>
      <c r="AP468">
        <v>7.0610058031971998E-2</v>
      </c>
      <c r="AQ468">
        <f>(Table2[[#This Row],[Sharpe Ratio]]-AVERAGE(Table2[Sharpe Ratio]))/_xlfn.STDEV.P(Table2[Sharpe Ratio])</f>
        <v>0.11070704948426659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540</v>
      </c>
      <c r="AT468">
        <f>_xlfn.RANK.AVG(Table2[[#This Row],[6M Return vs Nifty Z-Score]],Table2[6M Return vs Nifty Z-Score])</f>
        <v>466</v>
      </c>
      <c r="AU468">
        <f>_xlfn.RANK.AVG(Table2[[#This Row],[Sharpe Ratio Z-Score]],Table2[Sharpe Ratio Z-Score])</f>
        <v>312</v>
      </c>
      <c r="AV468">
        <f>(Table2[[#This Row],[Rank 1Y]]+Table2[[#This Row],[Rank 6M]]+Table2[[#This Row],[Rank Sharpe]])/3</f>
        <v>439.33333333333331</v>
      </c>
    </row>
    <row r="469" spans="1:48" x14ac:dyDescent="0.3">
      <c r="A469" t="s">
        <v>1336</v>
      </c>
      <c r="B469" t="s">
        <v>1337</v>
      </c>
      <c r="C469" t="s">
        <v>3148</v>
      </c>
      <c r="D469" t="s">
        <v>291</v>
      </c>
      <c r="E469">
        <v>8442.4534488000008</v>
      </c>
      <c r="F469">
        <v>684</v>
      </c>
      <c r="G469">
        <v>4.5245145983371504</v>
      </c>
      <c r="H469">
        <f>(Table2[[#This Row],[1Y Return vs Nifty]]-AVERAGE(Table2[1Y Return vs Nifty]))/_xlfn.STDEV.P(Table2[1Y Return vs Nifty])</f>
        <v>-0.28276785876012633</v>
      </c>
      <c r="I469">
        <v>-4.7403327161163196</v>
      </c>
      <c r="J469">
        <f>(Table2[[#This Row],[1M Return vs Nifty]]-AVERAGE(Table2[1M Return vs Nifty]))/_xlfn.STDEV.P(Table2[1M Return vs Nifty])</f>
        <v>-0.41076684560602766</v>
      </c>
      <c r="K469">
        <v>0.34364814537003102</v>
      </c>
      <c r="L469">
        <f>(Table2[[#This Row],[6M Return vs Nifty]]-AVERAGE(Table2[6M Return vs Nifty]))/_xlfn.STDEV.P(Table2[6M Return vs Nifty])</f>
        <v>-0.19101676586834515</v>
      </c>
      <c r="M469">
        <v>3.6422655998239102</v>
      </c>
      <c r="N469">
        <f>(Table2[[#This Row],[1W Return vs Nifty]]-AVERAGE(Table2[1W Return vs Nifty]))/_xlfn.STDEV.P(Table2[1W Return vs Nifty])</f>
        <v>9.5627789210227687E-2</v>
      </c>
      <c r="O469">
        <v>655.14</v>
      </c>
      <c r="P469">
        <v>677.01550753976096</v>
      </c>
      <c r="Q469">
        <v>671.87657554833197</v>
      </c>
      <c r="R469">
        <v>67.634399140278205</v>
      </c>
      <c r="S469" s="1">
        <f>(Table2[[#This Row],[Close Price]]-Table2[[#This Row],[20D EMA]])/Table2[[#This Row],[20D EMA]]</f>
        <v>4.4051653081784069E-2</v>
      </c>
      <c r="T469" s="1">
        <f>(Table2[[#This Row],[Close Price]]-Table2[[#This Row],[50D EMA]])/Table2[[#This Row],[50D EMA]]</f>
        <v>1.0316591543996268E-2</v>
      </c>
      <c r="U469" s="1">
        <f>(Table2[[#This Row],[Close Price]]-Table2[[#This Row],[200D EMA]])/Table2[[#This Row],[200D EMA]]</f>
        <v>1.8044124312227822E-2</v>
      </c>
      <c r="V469">
        <v>1.5498059458841</v>
      </c>
      <c r="W469">
        <v>649.15</v>
      </c>
      <c r="X469">
        <v>691.8</v>
      </c>
      <c r="Y469">
        <v>636.1</v>
      </c>
      <c r="Z469">
        <v>691.8</v>
      </c>
      <c r="AA469">
        <v>636.1</v>
      </c>
      <c r="AB469">
        <v>691.8</v>
      </c>
      <c r="AC469" s="1">
        <f>(Table2[[#This Row],[Close Price]]/Table2[[#This Row],[Day Low]])-1</f>
        <v>5.3685588846953847E-2</v>
      </c>
      <c r="AD469" s="1">
        <f>(Table2[[#This Row],[Day High]]/Table2[[#This Row],[Close Price]])-1</f>
        <v>1.1403508771929749E-2</v>
      </c>
      <c r="AE469" s="1">
        <f>(Table2[[#This Row],[Close Price]]/Table2[[#This Row],[Current Week Low]])-1</f>
        <v>7.5302625373368848E-2</v>
      </c>
      <c r="AF469" s="1">
        <f>(Table2[[#This Row],[Current Week High]]/Table2[[#This Row],[Close Price]])-1</f>
        <v>1.1403508771929749E-2</v>
      </c>
      <c r="AG469" s="1">
        <f>(Table2[[#This Row],[Close Price]]/Table2[[#This Row],[Current Month Low]])-1</f>
        <v>7.5302625373368848E-2</v>
      </c>
      <c r="AH469" s="1">
        <f>(Table2[[#This Row],[Current Month High]]/Table2[[#This Row],[Close Price]])-1</f>
        <v>1.1403508771929749E-2</v>
      </c>
      <c r="AI469">
        <v>22.470760233918099</v>
      </c>
      <c r="AJ469">
        <v>32.558139534883701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-7.0000000000000007E-2</v>
      </c>
      <c r="AM469" t="s">
        <v>3179</v>
      </c>
      <c r="AN469">
        <v>3.81</v>
      </c>
      <c r="AO469" t="s">
        <v>3180</v>
      </c>
      <c r="AQ469">
        <f>(Table2[[#This Row],[Sharpe Ratio]]-AVERAGE(Table2[Sharpe Ratio]))/_xlfn.STDEV.P(Table2[Sharpe Ratio])</f>
        <v>-0.73432109200939777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399</v>
      </c>
      <c r="AT469">
        <f>_xlfn.RANK.AVG(Table2[[#This Row],[6M Return vs Nifty Z-Score]],Table2[6M Return vs Nifty Z-Score])</f>
        <v>382</v>
      </c>
      <c r="AU469">
        <f>_xlfn.RANK.AVG(Table2[[#This Row],[Sharpe Ratio Z-Score]],Table2[Sharpe Ratio Z-Score])</f>
        <v>537.5</v>
      </c>
      <c r="AV469">
        <f>(Table2[[#This Row],[Rank 1Y]]+Table2[[#This Row],[Rank 6M]]+Table2[[#This Row],[Rank Sharpe]])/3</f>
        <v>439.5</v>
      </c>
    </row>
    <row r="470" spans="1:48" x14ac:dyDescent="0.3">
      <c r="A470" t="s">
        <v>1890</v>
      </c>
      <c r="B470" t="s">
        <v>1891</v>
      </c>
      <c r="C470" t="s">
        <v>3145</v>
      </c>
      <c r="D470" t="s">
        <v>131</v>
      </c>
      <c r="E470">
        <v>3906.20937266999</v>
      </c>
      <c r="F470">
        <v>590.70000000000005</v>
      </c>
      <c r="G470">
        <v>-8.5448795740382</v>
      </c>
      <c r="H470">
        <f>(Table2[[#This Row],[1Y Return vs Nifty]]-AVERAGE(Table2[1Y Return vs Nifty]))/_xlfn.STDEV.P(Table2[1Y Return vs Nifty])</f>
        <v>-0.5179359398391209</v>
      </c>
      <c r="I470">
        <v>10.6167785941232</v>
      </c>
      <c r="J470">
        <f>(Table2[[#This Row],[1M Return vs Nifty]]-AVERAGE(Table2[1M Return vs Nifty]))/_xlfn.STDEV.P(Table2[1M Return vs Nifty])</f>
        <v>1.2908350004596041</v>
      </c>
      <c r="K470">
        <v>7.7310007033298298</v>
      </c>
      <c r="L470">
        <f>(Table2[[#This Row],[6M Return vs Nifty]]-AVERAGE(Table2[6M Return vs Nifty]))/_xlfn.STDEV.P(Table2[6M Return vs Nifty])</f>
        <v>6.1519258731767522E-2</v>
      </c>
      <c r="M470">
        <v>4.3577193678201303</v>
      </c>
      <c r="N470">
        <f>(Table2[[#This Row],[1W Return vs Nifty]]-AVERAGE(Table2[1W Return vs Nifty]))/_xlfn.STDEV.P(Table2[1W Return vs Nifty])</f>
        <v>0.26119526786443392</v>
      </c>
      <c r="O470">
        <v>585.22</v>
      </c>
      <c r="P470">
        <v>569.55400951145998</v>
      </c>
      <c r="Q470">
        <v>534.80855610145295</v>
      </c>
      <c r="R470">
        <v>52.6031355091596</v>
      </c>
      <c r="S470" s="1">
        <f>(Table2[[#This Row],[Close Price]]-Table2[[#This Row],[20D EMA]])/Table2[[#This Row],[20D EMA]]</f>
        <v>9.3639998632993032E-3</v>
      </c>
      <c r="T470" s="1">
        <f>(Table2[[#This Row],[Close Price]]-Table2[[#This Row],[50D EMA]])/Table2[[#This Row],[50D EMA]]</f>
        <v>3.7127278774980843E-2</v>
      </c>
      <c r="U470" s="1">
        <f>(Table2[[#This Row],[Close Price]]-Table2[[#This Row],[200D EMA]])/Table2[[#This Row],[200D EMA]]</f>
        <v>0.10450738542025964</v>
      </c>
      <c r="V470">
        <v>0.66018548303997504</v>
      </c>
      <c r="W470">
        <v>583.5</v>
      </c>
      <c r="X470">
        <v>599</v>
      </c>
      <c r="Y470">
        <v>575</v>
      </c>
      <c r="Z470">
        <v>602</v>
      </c>
      <c r="AA470">
        <v>575</v>
      </c>
      <c r="AB470">
        <v>604.75</v>
      </c>
      <c r="AC470" s="1">
        <f>(Table2[[#This Row],[Close Price]]/Table2[[#This Row],[Day Low]])-1</f>
        <v>1.2339331619537264E-2</v>
      </c>
      <c r="AD470" s="1">
        <f>(Table2[[#This Row],[Day High]]/Table2[[#This Row],[Close Price]])-1</f>
        <v>1.4051125782969187E-2</v>
      </c>
      <c r="AE470" s="1">
        <f>(Table2[[#This Row],[Close Price]]/Table2[[#This Row],[Current Week Low]])-1</f>
        <v>2.7304347826087039E-2</v>
      </c>
      <c r="AF470" s="1">
        <f>(Table2[[#This Row],[Current Week High]]/Table2[[#This Row],[Close Price]])-1</f>
        <v>1.9129845945488277E-2</v>
      </c>
      <c r="AG470" s="1">
        <f>(Table2[[#This Row],[Close Price]]/Table2[[#This Row],[Current Month Low]])-1</f>
        <v>2.7304347826087039E-2</v>
      </c>
      <c r="AH470" s="1">
        <f>(Table2[[#This Row],[Current Month High]]/Table2[[#This Row],[Close Price]])-1</f>
        <v>2.378533942779737E-2</v>
      </c>
      <c r="AI470">
        <v>12.916878280006699</v>
      </c>
      <c r="AJ470">
        <v>38.988235294117601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0.27</v>
      </c>
      <c r="AM470" t="s">
        <v>3180</v>
      </c>
      <c r="AN470">
        <v>0.06</v>
      </c>
      <c r="AO470" t="s">
        <v>3180</v>
      </c>
      <c r="AQ470">
        <f>(Table2[[#This Row],[Sharpe Ratio]]-AVERAGE(Table2[Sharpe Ratio]))/_xlfn.STDEV.P(Table2[Sharpe Ratio])</f>
        <v>-0.73432109200939777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0.3612924952072869</v>
      </c>
      <c r="AS470">
        <f>_xlfn.RANK.AVG(Table2[[#This Row],[1Y Return vs Nifty Z-Score]],Table2[1Y Return vs Nifty Z-Score])</f>
        <v>491</v>
      </c>
      <c r="AT470">
        <f>_xlfn.RANK.AVG(Table2[[#This Row],[6M Return vs Nifty Z-Score]],Table2[6M Return vs Nifty Z-Score])</f>
        <v>290</v>
      </c>
      <c r="AU470">
        <f>_xlfn.RANK.AVG(Table2[[#This Row],[Sharpe Ratio Z-Score]],Table2[Sharpe Ratio Z-Score])</f>
        <v>537.5</v>
      </c>
      <c r="AV470">
        <f>(Table2[[#This Row],[Rank 1Y]]+Table2[[#This Row],[Rank 6M]]+Table2[[#This Row],[Rank Sharpe]])/3</f>
        <v>439.5</v>
      </c>
    </row>
    <row r="471" spans="1:48" x14ac:dyDescent="0.3">
      <c r="A471" t="s">
        <v>1027</v>
      </c>
      <c r="B471" t="s">
        <v>1028</v>
      </c>
      <c r="C471" t="s">
        <v>3134</v>
      </c>
      <c r="D471" t="s">
        <v>24</v>
      </c>
      <c r="E471">
        <v>13252.101706367999</v>
      </c>
      <c r="F471">
        <v>178.92</v>
      </c>
      <c r="G471">
        <v>2.8091564500731399</v>
      </c>
      <c r="H471">
        <f>(Table2[[#This Row],[1Y Return vs Nifty]]-AVERAGE(Table2[1Y Return vs Nifty]))/_xlfn.STDEV.P(Table2[1Y Return vs Nifty])</f>
        <v>-0.31363367233724854</v>
      </c>
      <c r="I471">
        <v>14.9790887295636</v>
      </c>
      <c r="J471">
        <f>(Table2[[#This Row],[1M Return vs Nifty]]-AVERAGE(Table2[1M Return vs Nifty]))/_xlfn.STDEV.P(Table2[1M Return vs Nifty])</f>
        <v>1.774188596694001</v>
      </c>
      <c r="K471">
        <v>4.2346590095981096</v>
      </c>
      <c r="L471">
        <f>(Table2[[#This Row],[6M Return vs Nifty]]-AVERAGE(Table2[6M Return vs Nifty]))/_xlfn.STDEV.P(Table2[6M Return vs Nifty])</f>
        <v>-5.8002887402609275E-2</v>
      </c>
      <c r="M471">
        <v>4.6056559115269504</v>
      </c>
      <c r="N471">
        <f>(Table2[[#This Row],[1W Return vs Nifty]]-AVERAGE(Table2[1W Return vs Nifty]))/_xlfn.STDEV.P(Table2[1W Return vs Nifty])</f>
        <v>0.3185717612788812</v>
      </c>
      <c r="O471">
        <v>169.18</v>
      </c>
      <c r="P471">
        <v>165.86297432150201</v>
      </c>
      <c r="Q471">
        <v>157.411916002167</v>
      </c>
      <c r="R471">
        <v>76.764614928214002</v>
      </c>
      <c r="S471" s="1">
        <f>(Table2[[#This Row],[Close Price]]-Table2[[#This Row],[20D EMA]])/Table2[[#This Row],[20D EMA]]</f>
        <v>5.7571816999645233E-2</v>
      </c>
      <c r="T471" s="1">
        <f>(Table2[[#This Row],[Close Price]]-Table2[[#This Row],[50D EMA]])/Table2[[#This Row],[50D EMA]]</f>
        <v>7.8721762538689163E-2</v>
      </c>
      <c r="U471" s="1">
        <f>(Table2[[#This Row],[Close Price]]-Table2[[#This Row],[200D EMA]])/Table2[[#This Row],[200D EMA]]</f>
        <v>0.13663567882330391</v>
      </c>
      <c r="V471">
        <v>3.5074267886311601</v>
      </c>
      <c r="W471">
        <v>175.58</v>
      </c>
      <c r="X471">
        <v>180.18</v>
      </c>
      <c r="Y471">
        <v>174.61</v>
      </c>
      <c r="Z471">
        <v>180.2</v>
      </c>
      <c r="AA471">
        <v>174.61</v>
      </c>
      <c r="AB471">
        <v>180.2</v>
      </c>
      <c r="AC471" s="1">
        <f>(Table2[[#This Row],[Close Price]]/Table2[[#This Row],[Day Low]])-1</f>
        <v>1.9022667729809539E-2</v>
      </c>
      <c r="AD471" s="1">
        <f>(Table2[[#This Row],[Day High]]/Table2[[#This Row],[Close Price]])-1</f>
        <v>7.0422535211269732E-3</v>
      </c>
      <c r="AE471" s="1">
        <f>(Table2[[#This Row],[Close Price]]/Table2[[#This Row],[Current Week Low]])-1</f>
        <v>2.4683580550941997E-2</v>
      </c>
      <c r="AF471" s="1">
        <f>(Table2[[#This Row],[Current Week High]]/Table2[[#This Row],[Close Price]])-1</f>
        <v>7.1540353230494791E-3</v>
      </c>
      <c r="AG471" s="1">
        <f>(Table2[[#This Row],[Close Price]]/Table2[[#This Row],[Current Month Low]])-1</f>
        <v>2.4683580550941997E-2</v>
      </c>
      <c r="AH471" s="1">
        <f>(Table2[[#This Row],[Current Month High]]/Table2[[#This Row],[Close Price]])-1</f>
        <v>7.1540353230494791E-3</v>
      </c>
      <c r="AI471">
        <v>0.71540353230494702</v>
      </c>
      <c r="AJ471">
        <v>42.679425837320501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0.04</v>
      </c>
      <c r="AM471" t="s">
        <v>3180</v>
      </c>
      <c r="AN471">
        <v>15.84</v>
      </c>
      <c r="AO471" t="s">
        <v>3180</v>
      </c>
      <c r="AP471">
        <v>-5.2445487517209996E-3</v>
      </c>
      <c r="AQ471">
        <f>(Table2[[#This Row],[Sharpe Ratio]]-AVERAGE(Table2[Sharpe Ratio]))/_xlfn.STDEV.P(Table2[Sharpe Ratio])</f>
        <v>-0.79708539794769639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0.92403840028532791</v>
      </c>
      <c r="AS471">
        <f>_xlfn.RANK.AVG(Table2[[#This Row],[1Y Return vs Nifty Z-Score]],Table2[1Y Return vs Nifty Z-Score])</f>
        <v>418</v>
      </c>
      <c r="AT471">
        <f>_xlfn.RANK.AVG(Table2[[#This Row],[6M Return vs Nifty Z-Score]],Table2[6M Return vs Nifty Z-Score])</f>
        <v>331</v>
      </c>
      <c r="AU471">
        <f>_xlfn.RANK.AVG(Table2[[#This Row],[Sharpe Ratio Z-Score]],Table2[Sharpe Ratio Z-Score])</f>
        <v>571</v>
      </c>
      <c r="AV471">
        <f>(Table2[[#This Row],[Rank 1Y]]+Table2[[#This Row],[Rank 6M]]+Table2[[#This Row],[Rank Sharpe]])/3</f>
        <v>440</v>
      </c>
    </row>
    <row r="472" spans="1:48" x14ac:dyDescent="0.3">
      <c r="A472" t="s">
        <v>1146</v>
      </c>
      <c r="B472" t="s">
        <v>1147</v>
      </c>
      <c r="C472" t="s">
        <v>3145</v>
      </c>
      <c r="D472" t="s">
        <v>1148</v>
      </c>
      <c r="E472">
        <v>10702.145619610001</v>
      </c>
      <c r="F472">
        <v>1136.05</v>
      </c>
      <c r="G472">
        <v>-15.6997519063616</v>
      </c>
      <c r="H472">
        <f>(Table2[[#This Row],[1Y Return vs Nifty]]-AVERAGE(Table2[1Y Return vs Nifty]))/_xlfn.STDEV.P(Table2[1Y Return vs Nifty])</f>
        <v>-0.64667929049221962</v>
      </c>
      <c r="I472">
        <v>-2.55732327837769</v>
      </c>
      <c r="J472">
        <f>(Table2[[#This Row],[1M Return vs Nifty]]-AVERAGE(Table2[1M Return vs Nifty]))/_xlfn.STDEV.P(Table2[1M Return vs Nifty])</f>
        <v>-0.16888457919580824</v>
      </c>
      <c r="K472">
        <v>11.8413268539288</v>
      </c>
      <c r="L472">
        <f>(Table2[[#This Row],[6M Return vs Nifty]]-AVERAGE(Table2[6M Return vs Nifty]))/_xlfn.STDEV.P(Table2[6M Return vs Nifty])</f>
        <v>0.20203041177856607</v>
      </c>
      <c r="M472">
        <v>2.3285375796379699</v>
      </c>
      <c r="N472">
        <f>(Table2[[#This Row],[1W Return vs Nifty]]-AVERAGE(Table2[1W Return vs Nifty]))/_xlfn.STDEV.P(Table2[1W Return vs Nifty])</f>
        <v>-0.20838994844003716</v>
      </c>
      <c r="O472">
        <v>1112.42</v>
      </c>
      <c r="P472">
        <v>1143.6584002033701</v>
      </c>
      <c r="Q472">
        <v>1076.8017306615</v>
      </c>
      <c r="R472">
        <v>64.148133479940597</v>
      </c>
      <c r="S472" s="1">
        <f>(Table2[[#This Row],[Close Price]]-Table2[[#This Row],[20D EMA]])/Table2[[#This Row],[20D EMA]]</f>
        <v>2.1241976951151435E-2</v>
      </c>
      <c r="T472" s="1">
        <f>(Table2[[#This Row],[Close Price]]-Table2[[#This Row],[50D EMA]])/Table2[[#This Row],[50D EMA]]</f>
        <v>-6.6526859786254187E-3</v>
      </c>
      <c r="U472" s="1">
        <f>(Table2[[#This Row],[Close Price]]-Table2[[#This Row],[200D EMA]])/Table2[[#This Row],[200D EMA]]</f>
        <v>5.5022449956597531E-2</v>
      </c>
      <c r="V472">
        <v>0.729266972570628</v>
      </c>
      <c r="W472">
        <v>1100</v>
      </c>
      <c r="X472">
        <v>1141.9000000000001</v>
      </c>
      <c r="Y472">
        <v>1062</v>
      </c>
      <c r="Z472">
        <v>1191.05</v>
      </c>
      <c r="AA472">
        <v>1062</v>
      </c>
      <c r="AB472">
        <v>1191.05</v>
      </c>
      <c r="AC472" s="1">
        <f>(Table2[[#This Row],[Close Price]]/Table2[[#This Row],[Day Low]])-1</f>
        <v>3.2772727272727176E-2</v>
      </c>
      <c r="AD472" s="1">
        <f>(Table2[[#This Row],[Day High]]/Table2[[#This Row],[Close Price]])-1</f>
        <v>5.1494212402625195E-3</v>
      </c>
      <c r="AE472" s="1">
        <f>(Table2[[#This Row],[Close Price]]/Table2[[#This Row],[Current Week Low]])-1</f>
        <v>6.9726930320150649E-2</v>
      </c>
      <c r="AF472" s="1">
        <f>(Table2[[#This Row],[Current Week High]]/Table2[[#This Row],[Close Price]])-1</f>
        <v>4.841336208793634E-2</v>
      </c>
      <c r="AG472" s="1">
        <f>(Table2[[#This Row],[Close Price]]/Table2[[#This Row],[Current Month Low]])-1</f>
        <v>6.9726930320150649E-2</v>
      </c>
      <c r="AH472" s="1">
        <f>(Table2[[#This Row],[Current Month High]]/Table2[[#This Row],[Close Price]])-1</f>
        <v>4.841336208793634E-2</v>
      </c>
      <c r="AI472">
        <v>14.427181902205</v>
      </c>
      <c r="AJ472">
        <v>39.7011805213969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</v>
      </c>
      <c r="AM472" t="s">
        <v>3181</v>
      </c>
      <c r="AN472">
        <v>1.04</v>
      </c>
      <c r="AO472" t="s">
        <v>3180</v>
      </c>
      <c r="AQ472">
        <f>(Table2[[#This Row],[Sharpe Ratio]]-AVERAGE(Table2[Sharpe Ratio]))/_xlfn.STDEV.P(Table2[Sharpe Ratio])</f>
        <v>-0.73432109200939777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546</v>
      </c>
      <c r="AT472">
        <f>_xlfn.RANK.AVG(Table2[[#This Row],[6M Return vs Nifty Z-Score]],Table2[6M Return vs Nifty Z-Score])</f>
        <v>239</v>
      </c>
      <c r="AU472">
        <f>_xlfn.RANK.AVG(Table2[[#This Row],[Sharpe Ratio Z-Score]],Table2[Sharpe Ratio Z-Score])</f>
        <v>537.5</v>
      </c>
      <c r="AV472">
        <f>(Table2[[#This Row],[Rank 1Y]]+Table2[[#This Row],[Rank 6M]]+Table2[[#This Row],[Rank Sharpe]])/3</f>
        <v>440.83333333333331</v>
      </c>
    </row>
    <row r="473" spans="1:48" x14ac:dyDescent="0.3">
      <c r="A473" t="s">
        <v>299</v>
      </c>
      <c r="B473" t="s">
        <v>300</v>
      </c>
      <c r="C473" t="s">
        <v>3134</v>
      </c>
      <c r="D473" t="s">
        <v>301</v>
      </c>
      <c r="E473">
        <v>89083.652019874993</v>
      </c>
      <c r="F473">
        <v>82.85</v>
      </c>
      <c r="G473">
        <v>7.0752857617121201</v>
      </c>
      <c r="H473">
        <f>(Table2[[#This Row],[1Y Return vs Nifty]]-AVERAGE(Table2[1Y Return vs Nifty]))/_xlfn.STDEV.P(Table2[1Y Return vs Nifty])</f>
        <v>-0.23686978943488982</v>
      </c>
      <c r="I473">
        <v>-0.1237339937563</v>
      </c>
      <c r="J473">
        <f>(Table2[[#This Row],[1M Return vs Nifty]]-AVERAGE(Table2[1M Return vs Nifty]))/_xlfn.STDEV.P(Table2[1M Return vs Nifty])</f>
        <v>0.10076248760094286</v>
      </c>
      <c r="K473">
        <v>-14.430747636096299</v>
      </c>
      <c r="L473">
        <f>(Table2[[#This Row],[6M Return vs Nifty]]-AVERAGE(Table2[6M Return vs Nifty]))/_xlfn.STDEV.P(Table2[6M Return vs Nifty])</f>
        <v>-0.69607824049635569</v>
      </c>
      <c r="M473">
        <v>2.4546523814121901</v>
      </c>
      <c r="N473">
        <f>(Table2[[#This Row],[1W Return vs Nifty]]-AVERAGE(Table2[1W Return vs Nifty]))/_xlfn.STDEV.P(Table2[1W Return vs Nifty])</f>
        <v>-0.1792049602762136</v>
      </c>
      <c r="O473">
        <v>83.05</v>
      </c>
      <c r="P473">
        <v>85.714167987149807</v>
      </c>
      <c r="Q473">
        <v>84.145118700375704</v>
      </c>
      <c r="R473">
        <v>51.052323479612802</v>
      </c>
      <c r="S473" s="1">
        <f>(Table2[[#This Row],[Close Price]]-Table2[[#This Row],[20D EMA]])/Table2[[#This Row],[20D EMA]]</f>
        <v>-2.4081878386514491E-3</v>
      </c>
      <c r="T473" s="1">
        <f>(Table2[[#This Row],[Close Price]]-Table2[[#This Row],[50D EMA]])/Table2[[#This Row],[50D EMA]]</f>
        <v>-3.3415339078823075E-2</v>
      </c>
      <c r="U473" s="1">
        <f>(Table2[[#This Row],[Close Price]]-Table2[[#This Row],[200D EMA]])/Table2[[#This Row],[200D EMA]]</f>
        <v>-1.5391489374296019E-2</v>
      </c>
      <c r="V473">
        <v>0.98029509295380701</v>
      </c>
      <c r="W473">
        <v>81.569999999999993</v>
      </c>
      <c r="X473">
        <v>83.28</v>
      </c>
      <c r="Y473">
        <v>80.97</v>
      </c>
      <c r="Z473">
        <v>83.7</v>
      </c>
      <c r="AA473">
        <v>80.97</v>
      </c>
      <c r="AB473">
        <v>84.75</v>
      </c>
      <c r="AC473" s="1">
        <f>(Table2[[#This Row],[Close Price]]/Table2[[#This Row],[Day Low]])-1</f>
        <v>1.5692043643496412E-2</v>
      </c>
      <c r="AD473" s="1">
        <f>(Table2[[#This Row],[Day High]]/Table2[[#This Row],[Close Price]])-1</f>
        <v>5.1901025950513713E-3</v>
      </c>
      <c r="AE473" s="1">
        <f>(Table2[[#This Row],[Close Price]]/Table2[[#This Row],[Current Week Low]])-1</f>
        <v>2.321847597875748E-2</v>
      </c>
      <c r="AF473" s="1">
        <f>(Table2[[#This Row],[Current Week High]]/Table2[[#This Row],[Close Price]])-1</f>
        <v>1.0259505129752711E-2</v>
      </c>
      <c r="AG473" s="1">
        <f>(Table2[[#This Row],[Close Price]]/Table2[[#This Row],[Current Month Low]])-1</f>
        <v>2.321847597875748E-2</v>
      </c>
      <c r="AH473" s="1">
        <f>(Table2[[#This Row],[Current Month High]]/Table2[[#This Row],[Close Price]])-1</f>
        <v>2.2933011466505837E-2</v>
      </c>
      <c r="AI473">
        <v>30.235365117682498</v>
      </c>
      <c r="AJ473">
        <v>39.2436974789915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-0.17</v>
      </c>
      <c r="AM473" t="s">
        <v>3179</v>
      </c>
      <c r="AN473">
        <v>-0.61</v>
      </c>
      <c r="AO473" t="s">
        <v>3179</v>
      </c>
      <c r="AP473">
        <v>4.9582376920958002E-2</v>
      </c>
      <c r="AQ473">
        <f>(Table2[[#This Row],[Sharpe Ratio]]-AVERAGE(Table2[Sharpe Ratio]))/_xlfn.STDEV.P(Table2[Sharpe Ratio])</f>
        <v>-0.14094240081240153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379</v>
      </c>
      <c r="AT473">
        <f>_xlfn.RANK.AVG(Table2[[#This Row],[6M Return vs Nifty Z-Score]],Table2[6M Return vs Nifty Z-Score])</f>
        <v>565</v>
      </c>
      <c r="AU473">
        <f>_xlfn.RANK.AVG(Table2[[#This Row],[Sharpe Ratio Z-Score]],Table2[Sharpe Ratio Z-Score])</f>
        <v>380</v>
      </c>
      <c r="AV473">
        <f>(Table2[[#This Row],[Rank 1Y]]+Table2[[#This Row],[Rank 6M]]+Table2[[#This Row],[Rank Sharpe]])/3</f>
        <v>441.33333333333331</v>
      </c>
    </row>
    <row r="474" spans="1:48" x14ac:dyDescent="0.3">
      <c r="A474" t="s">
        <v>225</v>
      </c>
      <c r="B474" t="s">
        <v>226</v>
      </c>
      <c r="C474" t="s">
        <v>3134</v>
      </c>
      <c r="D474" t="s">
        <v>54</v>
      </c>
      <c r="E474">
        <v>107828.7477315</v>
      </c>
      <c r="F474">
        <v>1283</v>
      </c>
      <c r="G474">
        <v>-14.5725667911108</v>
      </c>
      <c r="H474">
        <f>(Table2[[#This Row],[1Y Return vs Nifty]]-AVERAGE(Table2[1Y Return vs Nifty]))/_xlfn.STDEV.P(Table2[1Y Return vs Nifty])</f>
        <v>-0.62639694556649783</v>
      </c>
      <c r="I474">
        <v>-13.5492737847696</v>
      </c>
      <c r="J474">
        <f>(Table2[[#This Row],[1M Return vs Nifty]]-AVERAGE(Table2[1M Return vs Nifty]))/_xlfn.STDEV.P(Table2[1M Return vs Nifty])</f>
        <v>-1.3868169686724339</v>
      </c>
      <c r="K474">
        <v>-10.9731327814227</v>
      </c>
      <c r="L474">
        <f>(Table2[[#This Row],[6M Return vs Nifty]]-AVERAGE(Table2[6M Return vs Nifty]))/_xlfn.STDEV.P(Table2[6M Return vs Nifty])</f>
        <v>-0.57787996809134756</v>
      </c>
      <c r="M474">
        <v>-1.6242467534784999</v>
      </c>
      <c r="N474">
        <f>(Table2[[#This Row],[1W Return vs Nifty]]-AVERAGE(Table2[1W Return vs Nifty]))/_xlfn.STDEV.P(Table2[1W Return vs Nifty])</f>
        <v>-1.1231276505432422</v>
      </c>
      <c r="O474">
        <v>1372.9</v>
      </c>
      <c r="P474">
        <v>1429.95527142886</v>
      </c>
      <c r="Q474">
        <v>1340.3197402277499</v>
      </c>
      <c r="R474">
        <v>31.0243590791952</v>
      </c>
      <c r="S474" s="1">
        <f>(Table2[[#This Row],[Close Price]]-Table2[[#This Row],[20D EMA]])/Table2[[#This Row],[20D EMA]]</f>
        <v>-6.5481826790006623E-2</v>
      </c>
      <c r="T474" s="1">
        <f>(Table2[[#This Row],[Close Price]]-Table2[[#This Row],[50D EMA]])/Table2[[#This Row],[50D EMA]]</f>
        <v>-0.10276913856334631</v>
      </c>
      <c r="U474" s="1">
        <f>(Table2[[#This Row],[Close Price]]-Table2[[#This Row],[200D EMA]])/Table2[[#This Row],[200D EMA]]</f>
        <v>-4.2765721124132662E-2</v>
      </c>
      <c r="V474">
        <v>1.3952678890147201</v>
      </c>
      <c r="W474">
        <v>1221.0999999999999</v>
      </c>
      <c r="X474">
        <v>1290.9000000000001</v>
      </c>
      <c r="Y474">
        <v>1221.0999999999999</v>
      </c>
      <c r="Z474">
        <v>1291</v>
      </c>
      <c r="AA474">
        <v>1221.0999999999999</v>
      </c>
      <c r="AB474">
        <v>1291</v>
      </c>
      <c r="AC474" s="1">
        <f>(Table2[[#This Row],[Close Price]]/Table2[[#This Row],[Day Low]])-1</f>
        <v>5.069199901727961E-2</v>
      </c>
      <c r="AD474" s="1">
        <f>(Table2[[#This Row],[Day High]]/Table2[[#This Row],[Close Price]])-1</f>
        <v>6.157443491816128E-3</v>
      </c>
      <c r="AE474" s="1">
        <f>(Table2[[#This Row],[Close Price]]/Table2[[#This Row],[Current Week Low]])-1</f>
        <v>5.069199901727961E-2</v>
      </c>
      <c r="AF474" s="1">
        <f>(Table2[[#This Row],[Current Week High]]/Table2[[#This Row],[Close Price]])-1</f>
        <v>6.2353858144972296E-3</v>
      </c>
      <c r="AG474" s="1">
        <f>(Table2[[#This Row],[Close Price]]/Table2[[#This Row],[Current Month Low]])-1</f>
        <v>5.069199901727961E-2</v>
      </c>
      <c r="AH474" s="1">
        <f>(Table2[[#This Row],[Current Month High]]/Table2[[#This Row],[Close Price]])-1</f>
        <v>6.2353858144972296E-3</v>
      </c>
      <c r="AI474">
        <v>28.760717069368599</v>
      </c>
      <c r="AJ474">
        <v>26.8789556962025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-0.1</v>
      </c>
      <c r="AM474" t="s">
        <v>3179</v>
      </c>
      <c r="AN474">
        <v>-12.14</v>
      </c>
      <c r="AO474" t="s">
        <v>3179</v>
      </c>
      <c r="AP474">
        <v>8.6955828152010001E-2</v>
      </c>
      <c r="AQ474">
        <f>(Table2[[#This Row],[Sharpe Ratio]]-AVERAGE(Table2[Sharpe Ratio]))/_xlfn.STDEV.P(Table2[Sharpe Ratio])</f>
        <v>0.30632557934815752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533</v>
      </c>
      <c r="AT474">
        <f>_xlfn.RANK.AVG(Table2[[#This Row],[6M Return vs Nifty Z-Score]],Table2[6M Return vs Nifty Z-Score])</f>
        <v>527</v>
      </c>
      <c r="AU474">
        <f>_xlfn.RANK.AVG(Table2[[#This Row],[Sharpe Ratio Z-Score]],Table2[Sharpe Ratio Z-Score])</f>
        <v>265</v>
      </c>
      <c r="AV474">
        <f>(Table2[[#This Row],[Rank 1Y]]+Table2[[#This Row],[Rank 6M]]+Table2[[#This Row],[Rank Sharpe]])/3</f>
        <v>441.66666666666669</v>
      </c>
    </row>
    <row r="475" spans="1:48" x14ac:dyDescent="0.3">
      <c r="A475" t="s">
        <v>1459</v>
      </c>
      <c r="B475" t="s">
        <v>1460</v>
      </c>
      <c r="C475" t="s">
        <v>3137</v>
      </c>
      <c r="D475" t="s">
        <v>46</v>
      </c>
      <c r="E475">
        <v>7185.7347497949904</v>
      </c>
      <c r="F475">
        <v>491.45</v>
      </c>
      <c r="G475">
        <v>24.5643186399782</v>
      </c>
      <c r="H475">
        <f>(Table2[[#This Row],[1Y Return vs Nifty]]-AVERAGE(Table2[1Y Return vs Nifty]))/_xlfn.STDEV.P(Table2[1Y Return vs Nifty])</f>
        <v>7.7824392075267368E-2</v>
      </c>
      <c r="I475">
        <v>-2.3972887435128301</v>
      </c>
      <c r="J475">
        <f>(Table2[[#This Row],[1M Return vs Nifty]]-AVERAGE(Table2[1M Return vs Nifty]))/_xlfn.STDEV.P(Table2[1M Return vs Nifty])</f>
        <v>-0.15115239933078822</v>
      </c>
      <c r="K475">
        <v>-3.66465398818695</v>
      </c>
      <c r="L475">
        <f>(Table2[[#This Row],[6M Return vs Nifty]]-AVERAGE(Table2[6M Return vs Nifty]))/_xlfn.STDEV.P(Table2[6M Return vs Nifty])</f>
        <v>-0.32804023649097713</v>
      </c>
      <c r="M475">
        <v>3.2422593630616499</v>
      </c>
      <c r="N475">
        <f>(Table2[[#This Row],[1W Return vs Nifty]]-AVERAGE(Table2[1W Return vs Nifty]))/_xlfn.STDEV.P(Table2[1W Return vs Nifty])</f>
        <v>3.0599294417753857E-3</v>
      </c>
      <c r="O475">
        <v>495.8</v>
      </c>
      <c r="P475">
        <v>508.63653886807498</v>
      </c>
      <c r="Q475">
        <v>473.50418197763702</v>
      </c>
      <c r="R475">
        <v>49.247193971245501</v>
      </c>
      <c r="S475" s="1">
        <f>(Table2[[#This Row],[Close Price]]-Table2[[#This Row],[20D EMA]])/Table2[[#This Row],[20D EMA]]</f>
        <v>-8.7736990722065804E-3</v>
      </c>
      <c r="T475" s="1">
        <f>(Table2[[#This Row],[Close Price]]-Table2[[#This Row],[50D EMA]])/Table2[[#This Row],[50D EMA]]</f>
        <v>-3.3789430280258853E-2</v>
      </c>
      <c r="U475" s="1">
        <f>(Table2[[#This Row],[Close Price]]-Table2[[#This Row],[200D EMA]])/Table2[[#This Row],[200D EMA]]</f>
        <v>3.7900020116845616E-2</v>
      </c>
      <c r="V475">
        <v>0.36959286123505802</v>
      </c>
      <c r="W475">
        <v>485</v>
      </c>
      <c r="X475">
        <v>496.4</v>
      </c>
      <c r="Y475">
        <v>485</v>
      </c>
      <c r="Z475">
        <v>506.6</v>
      </c>
      <c r="AA475">
        <v>485</v>
      </c>
      <c r="AB475">
        <v>511.15</v>
      </c>
      <c r="AC475" s="1">
        <f>(Table2[[#This Row],[Close Price]]/Table2[[#This Row],[Day Low]])-1</f>
        <v>1.329896907216499E-2</v>
      </c>
      <c r="AD475" s="1">
        <f>(Table2[[#This Row],[Day High]]/Table2[[#This Row],[Close Price]])-1</f>
        <v>1.0072235222301273E-2</v>
      </c>
      <c r="AE475" s="1">
        <f>(Table2[[#This Row],[Close Price]]/Table2[[#This Row],[Current Week Low]])-1</f>
        <v>1.329896907216499E-2</v>
      </c>
      <c r="AF475" s="1">
        <f>(Table2[[#This Row],[Current Week High]]/Table2[[#This Row],[Close Price]])-1</f>
        <v>3.0827144165225473E-2</v>
      </c>
      <c r="AG475" s="1">
        <f>(Table2[[#This Row],[Close Price]]/Table2[[#This Row],[Current Month Low]])-1</f>
        <v>1.329896907216499E-2</v>
      </c>
      <c r="AH475" s="1">
        <f>(Table2[[#This Row],[Current Month High]]/Table2[[#This Row],[Close Price]])-1</f>
        <v>4.0085461389764987E-2</v>
      </c>
      <c r="AI475">
        <v>19.6459456709736</v>
      </c>
      <c r="AJ475">
        <v>52.553158466552802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0.01</v>
      </c>
      <c r="AM475" t="s">
        <v>3180</v>
      </c>
      <c r="AN475">
        <v>-1.27</v>
      </c>
      <c r="AO475" t="s">
        <v>3179</v>
      </c>
      <c r="AP475">
        <v>-2.9041961745811001E-2</v>
      </c>
      <c r="AQ475">
        <f>(Table2[[#This Row],[Sharpe Ratio]]-AVERAGE(Table2[Sharpe Ratio]))/_xlfn.STDEV.P(Table2[Sharpe Ratio])</f>
        <v>-1.0818817036758059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275</v>
      </c>
      <c r="AT475">
        <f>_xlfn.RANK.AVG(Table2[[#This Row],[6M Return vs Nifty Z-Score]],Table2[6M Return vs Nifty Z-Score])</f>
        <v>429</v>
      </c>
      <c r="AU475">
        <f>_xlfn.RANK.AVG(Table2[[#This Row],[Sharpe Ratio Z-Score]],Table2[Sharpe Ratio Z-Score])</f>
        <v>623</v>
      </c>
      <c r="AV475">
        <f>(Table2[[#This Row],[Rank 1Y]]+Table2[[#This Row],[Rank 6M]]+Table2[[#This Row],[Rank Sharpe]])/3</f>
        <v>442.33333333333331</v>
      </c>
    </row>
    <row r="476" spans="1:48" x14ac:dyDescent="0.3">
      <c r="A476" t="s">
        <v>1298</v>
      </c>
      <c r="B476" t="s">
        <v>1299</v>
      </c>
      <c r="C476" t="s">
        <v>3133</v>
      </c>
      <c r="D476" t="s">
        <v>21</v>
      </c>
      <c r="E476">
        <v>8883.4852036499997</v>
      </c>
      <c r="F476">
        <v>2877.45</v>
      </c>
      <c r="G476">
        <v>1.4979101649387201</v>
      </c>
      <c r="H476">
        <f>(Table2[[#This Row],[1Y Return vs Nifty]]-AVERAGE(Table2[1Y Return vs Nifty]))/_xlfn.STDEV.P(Table2[1Y Return vs Nifty])</f>
        <v>-0.33722797737005611</v>
      </c>
      <c r="I476">
        <v>12.2063504037509</v>
      </c>
      <c r="J476">
        <f>(Table2[[#This Row],[1M Return vs Nifty]]-AVERAGE(Table2[1M Return vs Nifty]))/_xlfn.STDEV.P(Table2[1M Return vs Nifty])</f>
        <v>1.4669630671952352</v>
      </c>
      <c r="K476">
        <v>4.2153143923185699</v>
      </c>
      <c r="L476">
        <f>(Table2[[#This Row],[6M Return vs Nifty]]-AVERAGE(Table2[6M Return vs Nifty]))/_xlfn.STDEV.P(Table2[6M Return vs Nifty])</f>
        <v>-5.8664181513978286E-2</v>
      </c>
      <c r="M476">
        <v>5.6558111825845003</v>
      </c>
      <c r="N476">
        <f>(Table2[[#This Row],[1W Return vs Nifty]]-AVERAGE(Table2[1W Return vs Nifty]))/_xlfn.STDEV.P(Table2[1W Return vs Nifty])</f>
        <v>0.56159453675658566</v>
      </c>
      <c r="O476">
        <v>2814.01</v>
      </c>
      <c r="P476">
        <v>2783.1030964828301</v>
      </c>
      <c r="Q476">
        <v>2684.3925594198099</v>
      </c>
      <c r="R476">
        <v>57.875051160267603</v>
      </c>
      <c r="S476" s="1">
        <f>(Table2[[#This Row],[Close Price]]-Table2[[#This Row],[20D EMA]])/Table2[[#This Row],[20D EMA]]</f>
        <v>2.254434063844819E-2</v>
      </c>
      <c r="T476" s="1">
        <f>(Table2[[#This Row],[Close Price]]-Table2[[#This Row],[50D EMA]])/Table2[[#This Row],[50D EMA]]</f>
        <v>3.3899895277469748E-2</v>
      </c>
      <c r="U476" s="1">
        <f>(Table2[[#This Row],[Close Price]]-Table2[[#This Row],[200D EMA]])/Table2[[#This Row],[200D EMA]]</f>
        <v>7.1918482974008949E-2</v>
      </c>
      <c r="V476">
        <v>0.66066111421626506</v>
      </c>
      <c r="W476">
        <v>2838.05</v>
      </c>
      <c r="X476">
        <v>2908</v>
      </c>
      <c r="Y476">
        <v>2838.05</v>
      </c>
      <c r="Z476">
        <v>2908</v>
      </c>
      <c r="AA476">
        <v>2838.05</v>
      </c>
      <c r="AB476">
        <v>2920</v>
      </c>
      <c r="AC476" s="1">
        <f>(Table2[[#This Row],[Close Price]]/Table2[[#This Row],[Day Low]])-1</f>
        <v>1.3882771621359646E-2</v>
      </c>
      <c r="AD476" s="1">
        <f>(Table2[[#This Row],[Day High]]/Table2[[#This Row],[Close Price]])-1</f>
        <v>1.0617039392517791E-2</v>
      </c>
      <c r="AE476" s="1">
        <f>(Table2[[#This Row],[Close Price]]/Table2[[#This Row],[Current Week Low]])-1</f>
        <v>1.3882771621359646E-2</v>
      </c>
      <c r="AF476" s="1">
        <f>(Table2[[#This Row],[Current Week High]]/Table2[[#This Row],[Close Price]])-1</f>
        <v>1.0617039392517791E-2</v>
      </c>
      <c r="AG476" s="1">
        <f>(Table2[[#This Row],[Close Price]]/Table2[[#This Row],[Current Month Low]])-1</f>
        <v>1.3882771621359646E-2</v>
      </c>
      <c r="AH476" s="1">
        <f>(Table2[[#This Row],[Current Month High]]/Table2[[#This Row],[Close Price]])-1</f>
        <v>1.4787398564701348E-2</v>
      </c>
      <c r="AI476">
        <v>9.2981633043145795</v>
      </c>
      <c r="AJ476">
        <v>34.6143949849126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0.06</v>
      </c>
      <c r="AM476" t="s">
        <v>3180</v>
      </c>
      <c r="AN476">
        <v>-4.6399999999999997</v>
      </c>
      <c r="AO476" t="s">
        <v>3179</v>
      </c>
      <c r="AP476">
        <v>-4.5495983635839999E-3</v>
      </c>
      <c r="AQ476">
        <f>(Table2[[#This Row],[Sharpe Ratio]]-AVERAGE(Table2[Sharpe Ratio]))/_xlfn.STDEV.P(Table2[Sharpe Ratio])</f>
        <v>-0.7887685568164825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0.84389688825130404</v>
      </c>
      <c r="AS476">
        <f>_xlfn.RANK.AVG(Table2[[#This Row],[1Y Return vs Nifty Z-Score]],Table2[1Y Return vs Nifty Z-Score])</f>
        <v>427</v>
      </c>
      <c r="AT476">
        <f>_xlfn.RANK.AVG(Table2[[#This Row],[6M Return vs Nifty Z-Score]],Table2[6M Return vs Nifty Z-Score])</f>
        <v>332</v>
      </c>
      <c r="AU476">
        <f>_xlfn.RANK.AVG(Table2[[#This Row],[Sharpe Ratio Z-Score]],Table2[Sharpe Ratio Z-Score])</f>
        <v>570</v>
      </c>
      <c r="AV476">
        <f>(Table2[[#This Row],[Rank 1Y]]+Table2[[#This Row],[Rank 6M]]+Table2[[#This Row],[Rank Sharpe]])/3</f>
        <v>443</v>
      </c>
    </row>
    <row r="477" spans="1:48" x14ac:dyDescent="0.3">
      <c r="A477" t="s">
        <v>1408</v>
      </c>
      <c r="B477" t="s">
        <v>1409</v>
      </c>
      <c r="C477" t="s">
        <v>3146</v>
      </c>
      <c r="D477" t="s">
        <v>304</v>
      </c>
      <c r="E477">
        <v>7686.510767236</v>
      </c>
      <c r="F477">
        <v>199.78</v>
      </c>
      <c r="G477">
        <v>-13.1994076436448</v>
      </c>
      <c r="H477">
        <f>(Table2[[#This Row],[1Y Return vs Nifty]]-AVERAGE(Table2[1Y Return vs Nifty]))/_xlfn.STDEV.P(Table2[1Y Return vs Nifty])</f>
        <v>-0.60168859279462961</v>
      </c>
      <c r="I477">
        <v>-0.99740375809982995</v>
      </c>
      <c r="J477">
        <f>(Table2[[#This Row],[1M Return vs Nifty]]-AVERAGE(Table2[1M Return vs Nifty]))/_xlfn.STDEV.P(Table2[1M Return vs Nifty])</f>
        <v>3.9579483991305986E-3</v>
      </c>
      <c r="K477">
        <v>-19.624453745734101</v>
      </c>
      <c r="L477">
        <f>(Table2[[#This Row],[6M Return vs Nifty]]-AVERAGE(Table2[6M Return vs Nifty]))/_xlfn.STDEV.P(Table2[6M Return vs Nifty])</f>
        <v>-0.87362464613744206</v>
      </c>
      <c r="M477">
        <v>8.1949251761353299</v>
      </c>
      <c r="N477">
        <f>(Table2[[#This Row],[1W Return vs Nifty]]-AVERAGE(Table2[1W Return vs Nifty]))/_xlfn.STDEV.P(Table2[1W Return vs Nifty])</f>
        <v>1.1491862453099251</v>
      </c>
      <c r="O477">
        <v>200.84</v>
      </c>
      <c r="P477">
        <v>207.78750248422901</v>
      </c>
      <c r="Q477">
        <v>205.195021198728</v>
      </c>
      <c r="R477">
        <v>51.245554815262302</v>
      </c>
      <c r="S477" s="1">
        <f>(Table2[[#This Row],[Close Price]]-Table2[[#This Row],[20D EMA]])/Table2[[#This Row],[20D EMA]]</f>
        <v>-5.2778331009759125E-3</v>
      </c>
      <c r="T477" s="1">
        <f>(Table2[[#This Row],[Close Price]]-Table2[[#This Row],[50D EMA]])/Table2[[#This Row],[50D EMA]]</f>
        <v>-3.8536978348044655E-2</v>
      </c>
      <c r="U477" s="1">
        <f>(Table2[[#This Row],[Close Price]]-Table2[[#This Row],[200D EMA]])/Table2[[#This Row],[200D EMA]]</f>
        <v>-2.6389632492513745E-2</v>
      </c>
      <c r="V477">
        <v>0.33455653066024099</v>
      </c>
      <c r="W477">
        <v>198.95</v>
      </c>
      <c r="X477">
        <v>202.88</v>
      </c>
      <c r="Y477">
        <v>198.38</v>
      </c>
      <c r="Z477">
        <v>210.5</v>
      </c>
      <c r="AA477">
        <v>193.8</v>
      </c>
      <c r="AB477">
        <v>210.5</v>
      </c>
      <c r="AC477" s="1">
        <f>(Table2[[#This Row],[Close Price]]/Table2[[#This Row],[Day Low]])-1</f>
        <v>4.1719024880624289E-3</v>
      </c>
      <c r="AD477" s="1">
        <f>(Table2[[#This Row],[Day High]]/Table2[[#This Row],[Close Price]])-1</f>
        <v>1.5517068775653176E-2</v>
      </c>
      <c r="AE477" s="1">
        <f>(Table2[[#This Row],[Close Price]]/Table2[[#This Row],[Current Week Low]])-1</f>
        <v>7.0571630204658842E-3</v>
      </c>
      <c r="AF477" s="1">
        <f>(Table2[[#This Row],[Current Week High]]/Table2[[#This Row],[Close Price]])-1</f>
        <v>5.3659024927420251E-2</v>
      </c>
      <c r="AG477" s="1">
        <f>(Table2[[#This Row],[Close Price]]/Table2[[#This Row],[Current Month Low]])-1</f>
        <v>3.085655314757485E-2</v>
      </c>
      <c r="AH477" s="1">
        <f>(Table2[[#This Row],[Current Month High]]/Table2[[#This Row],[Close Price]])-1</f>
        <v>5.3659024927420251E-2</v>
      </c>
      <c r="AI477">
        <v>31.144258684553002</v>
      </c>
      <c r="AJ477">
        <v>18.423236514522799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-0.11</v>
      </c>
      <c r="AM477" t="s">
        <v>3179</v>
      </c>
      <c r="AN477">
        <v>-3.91</v>
      </c>
      <c r="AO477" t="s">
        <v>3179</v>
      </c>
      <c r="AP477">
        <v>0.11410855150989301</v>
      </c>
      <c r="AQ477">
        <f>(Table2[[#This Row],[Sharpe Ratio]]-AVERAGE(Table2[Sharpe Ratio]))/_xlfn.STDEV.P(Table2[Sharpe Ratio])</f>
        <v>0.63127666981765052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524</v>
      </c>
      <c r="AT477">
        <f>_xlfn.RANK.AVG(Table2[[#This Row],[6M Return vs Nifty Z-Score]],Table2[6M Return vs Nifty Z-Score])</f>
        <v>619</v>
      </c>
      <c r="AU477">
        <f>_xlfn.RANK.AVG(Table2[[#This Row],[Sharpe Ratio Z-Score]],Table2[Sharpe Ratio Z-Score])</f>
        <v>187</v>
      </c>
      <c r="AV477">
        <f>(Table2[[#This Row],[Rank 1Y]]+Table2[[#This Row],[Rank 6M]]+Table2[[#This Row],[Rank Sharpe]])/3</f>
        <v>443.33333333333331</v>
      </c>
    </row>
    <row r="478" spans="1:48" x14ac:dyDescent="0.3">
      <c r="A478" t="s">
        <v>462</v>
      </c>
      <c r="B478" t="s">
        <v>463</v>
      </c>
      <c r="C478" t="s">
        <v>3134</v>
      </c>
      <c r="D478" t="s">
        <v>464</v>
      </c>
      <c r="E478">
        <v>48675.026588355002</v>
      </c>
      <c r="F478">
        <v>764.45</v>
      </c>
      <c r="G478">
        <v>-39.105067306332998</v>
      </c>
      <c r="H478">
        <f>(Table2[[#This Row],[1Y Return vs Nifty]]-AVERAGE(Table2[1Y Return vs Nifty]))/_xlfn.STDEV.P(Table2[1Y Return vs Nifty])</f>
        <v>-1.0678298837839921</v>
      </c>
      <c r="I478">
        <v>11.0801153546591</v>
      </c>
      <c r="J478">
        <f>(Table2[[#This Row],[1M Return vs Nifty]]-AVERAGE(Table2[1M Return vs Nifty]))/_xlfn.STDEV.P(Table2[1M Return vs Nifty])</f>
        <v>1.3421737367069784</v>
      </c>
      <c r="K478">
        <v>109.81381209153101</v>
      </c>
      <c r="L478">
        <f>(Table2[[#This Row],[6M Return vs Nifty]]-AVERAGE(Table2[6M Return vs Nifty]))/_xlfn.STDEV.P(Table2[6M Return vs Nifty])</f>
        <v>3.5512115626684717</v>
      </c>
      <c r="M478">
        <v>3.65925095638773</v>
      </c>
      <c r="N478">
        <f>(Table2[[#This Row],[1W Return vs Nifty]]-AVERAGE(Table2[1W Return vs Nifty]))/_xlfn.STDEV.P(Table2[1W Return vs Nifty])</f>
        <v>9.9558473184666096E-2</v>
      </c>
      <c r="O478">
        <v>734.38</v>
      </c>
      <c r="P478">
        <v>681.66441578651597</v>
      </c>
      <c r="Q478">
        <v>586.49493884317599</v>
      </c>
      <c r="R478">
        <v>60.906515941925697</v>
      </c>
      <c r="S478" s="1">
        <f>(Table2[[#This Row],[Close Price]]-Table2[[#This Row],[20D EMA]])/Table2[[#This Row],[20D EMA]]</f>
        <v>4.094610419673745E-2</v>
      </c>
      <c r="T478" s="1">
        <f>(Table2[[#This Row],[Close Price]]-Table2[[#This Row],[50D EMA]])/Table2[[#This Row],[50D EMA]]</f>
        <v>0.121446245830457</v>
      </c>
      <c r="U478" s="1">
        <f>(Table2[[#This Row],[Close Price]]-Table2[[#This Row],[200D EMA]])/Table2[[#This Row],[200D EMA]]</f>
        <v>0.30342130745037477</v>
      </c>
      <c r="V478">
        <v>1.09792908914606</v>
      </c>
      <c r="W478">
        <v>747.05</v>
      </c>
      <c r="X478">
        <v>776.7</v>
      </c>
      <c r="Y478">
        <v>747</v>
      </c>
      <c r="Z478">
        <v>776.7</v>
      </c>
      <c r="AA478">
        <v>747</v>
      </c>
      <c r="AB478">
        <v>776.7</v>
      </c>
      <c r="AC478" s="1">
        <f>(Table2[[#This Row],[Close Price]]/Table2[[#This Row],[Day Low]])-1</f>
        <v>2.3291613680476608E-2</v>
      </c>
      <c r="AD478" s="1">
        <f>(Table2[[#This Row],[Day High]]/Table2[[#This Row],[Close Price]])-1</f>
        <v>1.602459284452884E-2</v>
      </c>
      <c r="AE478" s="1">
        <f>(Table2[[#This Row],[Close Price]]/Table2[[#This Row],[Current Week Low]])-1</f>
        <v>2.3360107095046878E-2</v>
      </c>
      <c r="AF478" s="1">
        <f>(Table2[[#This Row],[Current Week High]]/Table2[[#This Row],[Close Price]])-1</f>
        <v>1.602459284452884E-2</v>
      </c>
      <c r="AG478" s="1">
        <f>(Table2[[#This Row],[Close Price]]/Table2[[#This Row],[Current Month Low]])-1</f>
        <v>2.3360107095046878E-2</v>
      </c>
      <c r="AH478" s="1">
        <f>(Table2[[#This Row],[Current Month High]]/Table2[[#This Row],[Close Price]])-1</f>
        <v>1.602459284452884E-2</v>
      </c>
      <c r="AI478">
        <v>21.2571129570279</v>
      </c>
      <c r="AJ478">
        <v>146.59677419354799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0.36</v>
      </c>
      <c r="AM478" t="s">
        <v>3180</v>
      </c>
      <c r="AN478">
        <v>5.42</v>
      </c>
      <c r="AO478" t="s">
        <v>3180</v>
      </c>
      <c r="AP478">
        <v>-4.1435052040882998E-2</v>
      </c>
      <c r="AQ478">
        <f>(Table2[[#This Row],[Sharpe Ratio]]-AVERAGE(Table2[Sharpe Ratio]))/_xlfn.STDEV.P(Table2[Sharpe Ratio])</f>
        <v>-1.2301964105503698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2.6949174782257543</v>
      </c>
      <c r="AS478">
        <f>_xlfn.RANK.AVG(Table2[[#This Row],[1Y Return vs Nifty Z-Score]],Table2[1Y Return vs Nifty Z-Score])</f>
        <v>678</v>
      </c>
      <c r="AT478">
        <f>_xlfn.RANK.AVG(Table2[[#This Row],[6M Return vs Nifty Z-Score]],Table2[6M Return vs Nifty Z-Score])</f>
        <v>8</v>
      </c>
      <c r="AU478">
        <f>_xlfn.RANK.AVG(Table2[[#This Row],[Sharpe Ratio Z-Score]],Table2[Sharpe Ratio Z-Score])</f>
        <v>648</v>
      </c>
      <c r="AV478">
        <f>(Table2[[#This Row],[Rank 1Y]]+Table2[[#This Row],[Rank 6M]]+Table2[[#This Row],[Rank Sharpe]])/3</f>
        <v>444.66666666666669</v>
      </c>
    </row>
    <row r="479" spans="1:48" x14ac:dyDescent="0.3">
      <c r="A479" t="s">
        <v>2136</v>
      </c>
      <c r="B479" t="s">
        <v>2137</v>
      </c>
      <c r="C479" t="s">
        <v>3136</v>
      </c>
      <c r="D479" t="s">
        <v>545</v>
      </c>
      <c r="E479">
        <v>2877.3251871000002</v>
      </c>
      <c r="F479">
        <v>395.85</v>
      </c>
      <c r="G479">
        <v>-15.7377102591756</v>
      </c>
      <c r="H479">
        <f>(Table2[[#This Row],[1Y Return vs Nifty]]-AVERAGE(Table2[1Y Return vs Nifty]))/_xlfn.STDEV.P(Table2[1Y Return vs Nifty])</f>
        <v>-0.6473623055481933</v>
      </c>
      <c r="I479">
        <v>-9.7742801906482608</v>
      </c>
      <c r="J479">
        <f>(Table2[[#This Row],[1M Return vs Nifty]]-AVERAGE(Table2[1M Return vs Nifty]))/_xlfn.STDEV.P(Table2[1M Return vs Nifty])</f>
        <v>-0.96853934217897708</v>
      </c>
      <c r="K479">
        <v>8.6619403915372502</v>
      </c>
      <c r="L479">
        <f>(Table2[[#This Row],[6M Return vs Nifty]]-AVERAGE(Table2[6M Return vs Nifty]))/_xlfn.STDEV.P(Table2[6M Return vs Nifty])</f>
        <v>9.3343353515095137E-2</v>
      </c>
      <c r="M479">
        <v>1.4992630996785501</v>
      </c>
      <c r="N479">
        <f>(Table2[[#This Row],[1W Return vs Nifty]]-AVERAGE(Table2[1W Return vs Nifty]))/_xlfn.STDEV.P(Table2[1W Return vs Nifty])</f>
        <v>-0.40029736566379359</v>
      </c>
      <c r="O479">
        <v>409.59</v>
      </c>
      <c r="P479">
        <v>422.98981309123099</v>
      </c>
      <c r="Q479">
        <v>394.66299827269302</v>
      </c>
      <c r="R479">
        <v>41.9999337892909</v>
      </c>
      <c r="S479" s="1">
        <f>(Table2[[#This Row],[Close Price]]-Table2[[#This Row],[20D EMA]])/Table2[[#This Row],[20D EMA]]</f>
        <v>-3.3545740862813922E-2</v>
      </c>
      <c r="T479" s="1">
        <f>(Table2[[#This Row],[Close Price]]-Table2[[#This Row],[50D EMA]])/Table2[[#This Row],[50D EMA]]</f>
        <v>-6.4161859816178154E-2</v>
      </c>
      <c r="U479" s="1">
        <f>(Table2[[#This Row],[Close Price]]-Table2[[#This Row],[200D EMA]])/Table2[[#This Row],[200D EMA]]</f>
        <v>3.0076336836797795E-3</v>
      </c>
      <c r="V479">
        <v>0.34422819001632798</v>
      </c>
      <c r="W479">
        <v>385.45</v>
      </c>
      <c r="X479">
        <v>406.9</v>
      </c>
      <c r="Y479">
        <v>385.45</v>
      </c>
      <c r="Z479">
        <v>406.9</v>
      </c>
      <c r="AA479">
        <v>385.45</v>
      </c>
      <c r="AB479">
        <v>408.9</v>
      </c>
      <c r="AC479" s="1">
        <f>(Table2[[#This Row],[Close Price]]/Table2[[#This Row],[Day Low]])-1</f>
        <v>2.6981450252951289E-2</v>
      </c>
      <c r="AD479" s="1">
        <f>(Table2[[#This Row],[Day High]]/Table2[[#This Row],[Close Price]])-1</f>
        <v>2.7914614121510528E-2</v>
      </c>
      <c r="AE479" s="1">
        <f>(Table2[[#This Row],[Close Price]]/Table2[[#This Row],[Current Week Low]])-1</f>
        <v>2.6981450252951289E-2</v>
      </c>
      <c r="AF479" s="1">
        <f>(Table2[[#This Row],[Current Week High]]/Table2[[#This Row],[Close Price]])-1</f>
        <v>2.7914614121510528E-2</v>
      </c>
      <c r="AG479" s="1">
        <f>(Table2[[#This Row],[Close Price]]/Table2[[#This Row],[Current Month Low]])-1</f>
        <v>2.6981450252951289E-2</v>
      </c>
      <c r="AH479" s="1">
        <f>(Table2[[#This Row],[Current Month High]]/Table2[[#This Row],[Close Price]])-1</f>
        <v>3.296703296703285E-2</v>
      </c>
      <c r="AI479">
        <v>27.573575849437901</v>
      </c>
      <c r="AJ479">
        <v>34.163701067615598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-0.1</v>
      </c>
      <c r="AM479" t="s">
        <v>3179</v>
      </c>
      <c r="AN479">
        <v>-4.76</v>
      </c>
      <c r="AO479" t="s">
        <v>3179</v>
      </c>
      <c r="AP479">
        <v>3.0104451782109998E-3</v>
      </c>
      <c r="AQ479">
        <f>(Table2[[#This Row],[Sharpe Ratio]]-AVERAGE(Table2[Sharpe Ratio]))/_xlfn.STDEV.P(Table2[Sharpe Ratio])</f>
        <v>-0.6982934924730777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547</v>
      </c>
      <c r="AT479">
        <f>_xlfn.RANK.AVG(Table2[[#This Row],[6M Return vs Nifty Z-Score]],Table2[6M Return vs Nifty Z-Score])</f>
        <v>279</v>
      </c>
      <c r="AU479">
        <f>_xlfn.RANK.AVG(Table2[[#This Row],[Sharpe Ratio Z-Score]],Table2[Sharpe Ratio Z-Score])</f>
        <v>508</v>
      </c>
      <c r="AV479">
        <f>(Table2[[#This Row],[Rank 1Y]]+Table2[[#This Row],[Rank 6M]]+Table2[[#This Row],[Rank Sharpe]])/3</f>
        <v>444.66666666666669</v>
      </c>
    </row>
    <row r="480" spans="1:48" x14ac:dyDescent="0.3">
      <c r="A480" t="s">
        <v>134</v>
      </c>
      <c r="B480" t="s">
        <v>135</v>
      </c>
      <c r="C480" t="s">
        <v>3132</v>
      </c>
      <c r="D480" t="s">
        <v>18</v>
      </c>
      <c r="E480">
        <v>198827.03643263999</v>
      </c>
      <c r="F480">
        <v>140.80000000000001</v>
      </c>
      <c r="G480">
        <v>16.3119542118637</v>
      </c>
      <c r="H480">
        <f>(Table2[[#This Row],[1Y Return vs Nifty]]-AVERAGE(Table2[1Y Return vs Nifty]))/_xlfn.STDEV.P(Table2[1Y Return vs Nifty])</f>
        <v>-7.0667013213147944E-2</v>
      </c>
      <c r="I480">
        <v>-15.3127997765434</v>
      </c>
      <c r="J480">
        <f>(Table2[[#This Row],[1M Return vs Nifty]]-AVERAGE(Table2[1M Return vs Nifty]))/_xlfn.STDEV.P(Table2[1M Return vs Nifty])</f>
        <v>-1.582219542930406</v>
      </c>
      <c r="K480">
        <v>-23.038567862337601</v>
      </c>
      <c r="L480">
        <f>(Table2[[#This Row],[6M Return vs Nifty]]-AVERAGE(Table2[6M Return vs Nifty]))/_xlfn.STDEV.P(Table2[6M Return vs Nifty])</f>
        <v>-0.9903358494776936</v>
      </c>
      <c r="M480">
        <v>-1.8845299939531199</v>
      </c>
      <c r="N480">
        <f>(Table2[[#This Row],[1W Return vs Nifty]]-AVERAGE(Table2[1W Return vs Nifty]))/_xlfn.STDEV.P(Table2[1W Return vs Nifty])</f>
        <v>-1.1833613676456407</v>
      </c>
      <c r="O480">
        <v>152.37</v>
      </c>
      <c r="P480">
        <v>161.077122998861</v>
      </c>
      <c r="Q480">
        <v>157.75086332462399</v>
      </c>
      <c r="R480">
        <v>26.570050625665498</v>
      </c>
      <c r="S480" s="1">
        <f>(Table2[[#This Row],[Close Price]]-Table2[[#This Row],[20D EMA]])/Table2[[#This Row],[20D EMA]]</f>
        <v>-7.59335827262584E-2</v>
      </c>
      <c r="T480" s="1">
        <f>(Table2[[#This Row],[Close Price]]-Table2[[#This Row],[50D EMA]])/Table2[[#This Row],[50D EMA]]</f>
        <v>-0.12588456151532065</v>
      </c>
      <c r="U480" s="1">
        <f>(Table2[[#This Row],[Close Price]]-Table2[[#This Row],[200D EMA]])/Table2[[#This Row],[200D EMA]]</f>
        <v>-0.10745337912821457</v>
      </c>
      <c r="V480">
        <v>1.1029776759385399</v>
      </c>
      <c r="W480">
        <v>137.66999999999999</v>
      </c>
      <c r="X480">
        <v>141.1</v>
      </c>
      <c r="Y480">
        <v>136.36000000000001</v>
      </c>
      <c r="Z480">
        <v>144.58000000000001</v>
      </c>
      <c r="AA480">
        <v>136.36000000000001</v>
      </c>
      <c r="AB480">
        <v>145.5</v>
      </c>
      <c r="AC480" s="1">
        <f>(Table2[[#This Row],[Close Price]]/Table2[[#This Row],[Day Low]])-1</f>
        <v>2.2735526984818843E-2</v>
      </c>
      <c r="AD480" s="1">
        <f>(Table2[[#This Row],[Day High]]/Table2[[#This Row],[Close Price]])-1</f>
        <v>2.1306818181816567E-3</v>
      </c>
      <c r="AE480" s="1">
        <f>(Table2[[#This Row],[Close Price]]/Table2[[#This Row],[Current Week Low]])-1</f>
        <v>3.2560868289821077E-2</v>
      </c>
      <c r="AF480" s="1">
        <f>(Table2[[#This Row],[Current Week High]]/Table2[[#This Row],[Close Price]])-1</f>
        <v>2.6846590909090917E-2</v>
      </c>
      <c r="AG480" s="1">
        <f>(Table2[[#This Row],[Close Price]]/Table2[[#This Row],[Current Month Low]])-1</f>
        <v>3.2560868289821077E-2</v>
      </c>
      <c r="AH480" s="1">
        <f>(Table2[[#This Row],[Current Month High]]/Table2[[#This Row],[Close Price]])-1</f>
        <v>3.3380681818181657E-2</v>
      </c>
      <c r="AI480">
        <v>39.772727272727202</v>
      </c>
      <c r="AJ480">
        <v>45.755693581780498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-0.08</v>
      </c>
      <c r="AM480" t="s">
        <v>3179</v>
      </c>
      <c r="AN480">
        <v>-14.85</v>
      </c>
      <c r="AO480" t="s">
        <v>3179</v>
      </c>
      <c r="AP480">
        <v>5.4388812493265999E-2</v>
      </c>
      <c r="AQ480">
        <f>(Table2[[#This Row],[Sharpe Ratio]]-AVERAGE(Table2[Sharpe Ratio]))/_xlfn.STDEV.P(Table2[Sharpe Ratio])</f>
        <v>-8.3421228445748091E-2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315</v>
      </c>
      <c r="AT480">
        <f>_xlfn.RANK.AVG(Table2[[#This Row],[6M Return vs Nifty Z-Score]],Table2[6M Return vs Nifty Z-Score])</f>
        <v>653</v>
      </c>
      <c r="AU480">
        <f>_xlfn.RANK.AVG(Table2[[#This Row],[Sharpe Ratio Z-Score]],Table2[Sharpe Ratio Z-Score])</f>
        <v>368</v>
      </c>
      <c r="AV480">
        <f>(Table2[[#This Row],[Rank 1Y]]+Table2[[#This Row],[Rank 6M]]+Table2[[#This Row],[Rank Sharpe]])/3</f>
        <v>445.33333333333331</v>
      </c>
    </row>
    <row r="481" spans="1:48" x14ac:dyDescent="0.3">
      <c r="A481" t="s">
        <v>158</v>
      </c>
      <c r="B481" t="s">
        <v>159</v>
      </c>
      <c r="C481" t="s">
        <v>3148</v>
      </c>
      <c r="D481" t="s">
        <v>160</v>
      </c>
      <c r="E481">
        <v>157901.605694775</v>
      </c>
      <c r="F481">
        <v>3104.55</v>
      </c>
      <c r="G481">
        <v>1.6547564380123001</v>
      </c>
      <c r="H481">
        <f>(Table2[[#This Row],[1Y Return vs Nifty]]-AVERAGE(Table2[1Y Return vs Nifty]))/_xlfn.STDEV.P(Table2[1Y Return vs Nifty])</f>
        <v>-0.33440571670696667</v>
      </c>
      <c r="I481">
        <v>0.101278300102877</v>
      </c>
      <c r="J481">
        <f>(Table2[[#This Row],[1M Return vs Nifty]]-AVERAGE(Table2[1M Return vs Nifty]))/_xlfn.STDEV.P(Table2[1M Return vs Nifty])</f>
        <v>0.1256943466519968</v>
      </c>
      <c r="K481">
        <v>-2.6089075537087698</v>
      </c>
      <c r="L481">
        <f>(Table2[[#This Row],[6M Return vs Nifty]]-AVERAGE(Table2[6M Return vs Nifty]))/_xlfn.STDEV.P(Table2[6M Return vs Nifty])</f>
        <v>-0.2919496336048879</v>
      </c>
      <c r="M481">
        <v>8.4085444042885996E-2</v>
      </c>
      <c r="N481">
        <f>(Table2[[#This Row],[1W Return vs Nifty]]-AVERAGE(Table2[1W Return vs Nifty]))/_xlfn.STDEV.P(Table2[1W Return vs Nifty])</f>
        <v>-0.72779217633142756</v>
      </c>
      <c r="O481">
        <v>3153.5</v>
      </c>
      <c r="P481">
        <v>3168.12080676695</v>
      </c>
      <c r="Q481">
        <v>3020.1113778515501</v>
      </c>
      <c r="R481">
        <v>39.585624315517897</v>
      </c>
      <c r="S481" s="1">
        <f>(Table2[[#This Row],[Close Price]]-Table2[[#This Row],[20D EMA]])/Table2[[#This Row],[20D EMA]]</f>
        <v>-1.5522435389249982E-2</v>
      </c>
      <c r="T481" s="1">
        <f>(Table2[[#This Row],[Close Price]]-Table2[[#This Row],[50D EMA]])/Table2[[#This Row],[50D EMA]]</f>
        <v>-2.0065777362771538E-2</v>
      </c>
      <c r="U481" s="1">
        <f>(Table2[[#This Row],[Close Price]]-Table2[[#This Row],[200D EMA]])/Table2[[#This Row],[200D EMA]]</f>
        <v>2.7958777536382831E-2</v>
      </c>
      <c r="V481">
        <v>0.84934952797430996</v>
      </c>
      <c r="W481">
        <v>3081.8</v>
      </c>
      <c r="X481">
        <v>3143.95</v>
      </c>
      <c r="Y481">
        <v>3081.8</v>
      </c>
      <c r="Z481">
        <v>3168</v>
      </c>
      <c r="AA481">
        <v>3081.8</v>
      </c>
      <c r="AB481">
        <v>3168.35</v>
      </c>
      <c r="AC481" s="1">
        <f>(Table2[[#This Row],[Close Price]]/Table2[[#This Row],[Day Low]])-1</f>
        <v>7.3820494516192436E-3</v>
      </c>
      <c r="AD481" s="1">
        <f>(Table2[[#This Row],[Day High]]/Table2[[#This Row],[Close Price]])-1</f>
        <v>1.2691050232722878E-2</v>
      </c>
      <c r="AE481" s="1">
        <f>(Table2[[#This Row],[Close Price]]/Table2[[#This Row],[Current Week Low]])-1</f>
        <v>7.3820494516192436E-3</v>
      </c>
      <c r="AF481" s="1">
        <f>(Table2[[#This Row],[Current Week High]]/Table2[[#This Row],[Close Price]])-1</f>
        <v>2.0437744600666718E-2</v>
      </c>
      <c r="AG481" s="1">
        <f>(Table2[[#This Row],[Close Price]]/Table2[[#This Row],[Current Month Low]])-1</f>
        <v>7.3820494516192436E-3</v>
      </c>
      <c r="AH481" s="1">
        <f>(Table2[[#This Row],[Current Month High]]/Table2[[#This Row],[Close Price]])-1</f>
        <v>2.0550482356541222E-2</v>
      </c>
      <c r="AI481">
        <v>9.9998389460630204</v>
      </c>
      <c r="AJ481">
        <v>28.350835124855301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0.06</v>
      </c>
      <c r="AM481" t="s">
        <v>3180</v>
      </c>
      <c r="AN481">
        <v>-2.5</v>
      </c>
      <c r="AO481" t="s">
        <v>3179</v>
      </c>
      <c r="AP481">
        <v>8.0490345201490003E-3</v>
      </c>
      <c r="AQ481">
        <f>(Table2[[#This Row],[Sharpe Ratio]]-AVERAGE(Table2[Sharpe Ratio]))/_xlfn.STDEV.P(Table2[Sharpe Ratio])</f>
        <v>-0.63799401239844367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424</v>
      </c>
      <c r="AT481">
        <f>_xlfn.RANK.AVG(Table2[[#This Row],[6M Return vs Nifty Z-Score]],Table2[6M Return vs Nifty Z-Score])</f>
        <v>415</v>
      </c>
      <c r="AU481">
        <f>_xlfn.RANK.AVG(Table2[[#This Row],[Sharpe Ratio Z-Score]],Table2[Sharpe Ratio Z-Score])</f>
        <v>498</v>
      </c>
      <c r="AV481">
        <f>(Table2[[#This Row],[Rank 1Y]]+Table2[[#This Row],[Rank 6M]]+Table2[[#This Row],[Rank Sharpe]])/3</f>
        <v>445.66666666666669</v>
      </c>
    </row>
    <row r="482" spans="1:48" x14ac:dyDescent="0.3">
      <c r="A482" t="s">
        <v>565</v>
      </c>
      <c r="B482" t="s">
        <v>566</v>
      </c>
      <c r="C482" t="s">
        <v>3145</v>
      </c>
      <c r="D482" t="s">
        <v>266</v>
      </c>
      <c r="E482">
        <v>35081.926694100002</v>
      </c>
      <c r="F482">
        <v>3759.3</v>
      </c>
      <c r="G482">
        <v>-22.558973129399501</v>
      </c>
      <c r="H482">
        <f>(Table2[[#This Row],[1Y Return vs Nifty]]-AVERAGE(Table2[1Y Return vs Nifty]))/_xlfn.STDEV.P(Table2[1Y Return vs Nifty])</f>
        <v>-0.77010275384813143</v>
      </c>
      <c r="I482">
        <v>-7.4490872103138699</v>
      </c>
      <c r="J482">
        <f>(Table2[[#This Row],[1M Return vs Nifty]]-AVERAGE(Table2[1M Return vs Nifty]))/_xlfn.STDEV.P(Table2[1M Return vs Nifty])</f>
        <v>-0.71090282526724691</v>
      </c>
      <c r="K482">
        <v>-7.8418954319591903</v>
      </c>
      <c r="L482">
        <f>(Table2[[#This Row],[6M Return vs Nifty]]-AVERAGE(Table2[6M Return vs Nifty]))/_xlfn.STDEV.P(Table2[6M Return vs Nifty])</f>
        <v>-0.47083888319539474</v>
      </c>
      <c r="M482">
        <v>-0.98067543031729199</v>
      </c>
      <c r="N482">
        <f>(Table2[[#This Row],[1W Return vs Nifty]]-AVERAGE(Table2[1W Return vs Nifty]))/_xlfn.STDEV.P(Table2[1W Return vs Nifty])</f>
        <v>-0.97419492270482311</v>
      </c>
      <c r="O482">
        <v>3975.04</v>
      </c>
      <c r="P482">
        <v>4122.3523385396702</v>
      </c>
      <c r="Q482">
        <v>4022.4257790132901</v>
      </c>
      <c r="R482">
        <v>20.378743403254902</v>
      </c>
      <c r="S482" s="1">
        <f>(Table2[[#This Row],[Close Price]]-Table2[[#This Row],[20D EMA]])/Table2[[#This Row],[20D EMA]]</f>
        <v>-5.4273667686362853E-2</v>
      </c>
      <c r="T482" s="1">
        <f>(Table2[[#This Row],[Close Price]]-Table2[[#This Row],[50D EMA]])/Table2[[#This Row],[50D EMA]]</f>
        <v>-8.8069216002114009E-2</v>
      </c>
      <c r="U482" s="1">
        <f>(Table2[[#This Row],[Close Price]]-Table2[[#This Row],[200D EMA]])/Table2[[#This Row],[200D EMA]]</f>
        <v>-6.5414700846968835E-2</v>
      </c>
      <c r="V482">
        <v>0.84965558454926104</v>
      </c>
      <c r="W482">
        <v>3751</v>
      </c>
      <c r="X482">
        <v>3830</v>
      </c>
      <c r="Y482">
        <v>3751</v>
      </c>
      <c r="Z482">
        <v>3863.15</v>
      </c>
      <c r="AA482">
        <v>3751</v>
      </c>
      <c r="AB482">
        <v>3870</v>
      </c>
      <c r="AC482" s="1">
        <f>(Table2[[#This Row],[Close Price]]/Table2[[#This Row],[Day Low]])-1</f>
        <v>2.2127432684617698E-3</v>
      </c>
      <c r="AD482" s="1">
        <f>(Table2[[#This Row],[Day High]]/Table2[[#This Row],[Close Price]])-1</f>
        <v>1.8806692735349628E-2</v>
      </c>
      <c r="AE482" s="1">
        <f>(Table2[[#This Row],[Close Price]]/Table2[[#This Row],[Current Week Low]])-1</f>
        <v>2.2127432684617698E-3</v>
      </c>
      <c r="AF482" s="1">
        <f>(Table2[[#This Row],[Current Week High]]/Table2[[#This Row],[Close Price]])-1</f>
        <v>2.7624823770382667E-2</v>
      </c>
      <c r="AG482" s="1">
        <f>(Table2[[#This Row],[Close Price]]/Table2[[#This Row],[Current Month Low]])-1</f>
        <v>2.2127432684617698E-3</v>
      </c>
      <c r="AH482" s="1">
        <f>(Table2[[#This Row],[Current Month High]]/Table2[[#This Row],[Close Price]])-1</f>
        <v>2.9446971510653563E-2</v>
      </c>
      <c r="AI482">
        <v>31.672119809538898</v>
      </c>
      <c r="AJ482">
        <v>10.4182576514127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-0.13</v>
      </c>
      <c r="AM482" t="s">
        <v>3179</v>
      </c>
      <c r="AN482">
        <v>-9.7200000000000006</v>
      </c>
      <c r="AO482" t="s">
        <v>3179</v>
      </c>
      <c r="AP482">
        <v>8.5531614281228005E-2</v>
      </c>
      <c r="AQ482">
        <f>(Table2[[#This Row],[Sharpe Ratio]]-AVERAGE(Table2[Sharpe Ratio]))/_xlfn.STDEV.P(Table2[Sharpe Ratio])</f>
        <v>0.28928125402312427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587</v>
      </c>
      <c r="AT482">
        <f>_xlfn.RANK.AVG(Table2[[#This Row],[6M Return vs Nifty Z-Score]],Table2[6M Return vs Nifty Z-Score])</f>
        <v>481</v>
      </c>
      <c r="AU482">
        <f>_xlfn.RANK.AVG(Table2[[#This Row],[Sharpe Ratio Z-Score]],Table2[Sharpe Ratio Z-Score])</f>
        <v>269</v>
      </c>
      <c r="AV482">
        <f>(Table2[[#This Row],[Rank 1Y]]+Table2[[#This Row],[Rank 6M]]+Table2[[#This Row],[Rank Sharpe]])/3</f>
        <v>445.66666666666669</v>
      </c>
    </row>
    <row r="483" spans="1:48" x14ac:dyDescent="0.3">
      <c r="A483" t="s">
        <v>1563</v>
      </c>
      <c r="B483" t="s">
        <v>1564</v>
      </c>
      <c r="C483" t="s">
        <v>3148</v>
      </c>
      <c r="D483" t="s">
        <v>291</v>
      </c>
      <c r="E483">
        <v>6228.55304832</v>
      </c>
      <c r="F483">
        <v>848.15</v>
      </c>
      <c r="G483">
        <v>-9.7173780863911094</v>
      </c>
      <c r="H483">
        <f>(Table2[[#This Row],[1Y Return vs Nifty]]-AVERAGE(Table2[1Y Return vs Nifty]))/_xlfn.STDEV.P(Table2[1Y Return vs Nifty])</f>
        <v>-0.53903364502585605</v>
      </c>
      <c r="I483">
        <v>7.3991334515188401</v>
      </c>
      <c r="J483">
        <f>(Table2[[#This Row],[1M Return vs Nifty]]-AVERAGE(Table2[1M Return vs Nifty]))/_xlfn.STDEV.P(Table2[1M Return vs Nifty])</f>
        <v>0.93431281317890924</v>
      </c>
      <c r="K483">
        <v>0.43830375811123801</v>
      </c>
      <c r="L483">
        <f>(Table2[[#This Row],[6M Return vs Nifty]]-AVERAGE(Table2[6M Return vs Nifty]))/_xlfn.STDEV.P(Table2[6M Return vs Nifty])</f>
        <v>-0.18778097172420402</v>
      </c>
      <c r="M483">
        <v>3.2815297761545801</v>
      </c>
      <c r="N483">
        <f>(Table2[[#This Row],[1W Return vs Nifty]]-AVERAGE(Table2[1W Return vs Nifty]))/_xlfn.STDEV.P(Table2[1W Return vs Nifty])</f>
        <v>1.2147732976188999E-2</v>
      </c>
      <c r="O483">
        <v>837.82</v>
      </c>
      <c r="P483">
        <v>822.008607044938</v>
      </c>
      <c r="Q483">
        <v>785.82747303273504</v>
      </c>
      <c r="R483">
        <v>56.8936043156422</v>
      </c>
      <c r="S483" s="1">
        <f>(Table2[[#This Row],[Close Price]]-Table2[[#This Row],[20D EMA]])/Table2[[#This Row],[20D EMA]]</f>
        <v>1.2329617340240059E-2</v>
      </c>
      <c r="T483" s="1">
        <f>(Table2[[#This Row],[Close Price]]-Table2[[#This Row],[50D EMA]])/Table2[[#This Row],[50D EMA]]</f>
        <v>3.1801848217913931E-2</v>
      </c>
      <c r="U483" s="1">
        <f>(Table2[[#This Row],[Close Price]]-Table2[[#This Row],[200D EMA]])/Table2[[#This Row],[200D EMA]]</f>
        <v>7.9308154914391471E-2</v>
      </c>
      <c r="V483">
        <v>0.61094718597316</v>
      </c>
      <c r="W483">
        <v>838</v>
      </c>
      <c r="X483">
        <v>861.2</v>
      </c>
      <c r="Y483">
        <v>828</v>
      </c>
      <c r="Z483">
        <v>861.2</v>
      </c>
      <c r="AA483">
        <v>828</v>
      </c>
      <c r="AB483">
        <v>862.45</v>
      </c>
      <c r="AC483" s="1">
        <f>(Table2[[#This Row],[Close Price]]/Table2[[#This Row],[Day Low]])-1</f>
        <v>1.2112171837708852E-2</v>
      </c>
      <c r="AD483" s="1">
        <f>(Table2[[#This Row],[Day High]]/Table2[[#This Row],[Close Price]])-1</f>
        <v>1.5386429287272296E-2</v>
      </c>
      <c r="AE483" s="1">
        <f>(Table2[[#This Row],[Close Price]]/Table2[[#This Row],[Current Week Low]])-1</f>
        <v>2.4335748792270406E-2</v>
      </c>
      <c r="AF483" s="1">
        <f>(Table2[[#This Row],[Current Week High]]/Table2[[#This Row],[Close Price]])-1</f>
        <v>1.5386429287272296E-2</v>
      </c>
      <c r="AG483" s="1">
        <f>(Table2[[#This Row],[Close Price]]/Table2[[#This Row],[Current Month Low]])-1</f>
        <v>2.4335748792270406E-2</v>
      </c>
      <c r="AH483" s="1">
        <f>(Table2[[#This Row],[Current Month High]]/Table2[[#This Row],[Close Price]])-1</f>
        <v>1.6860225196015044E-2</v>
      </c>
      <c r="AI483">
        <v>6.1133054294641296</v>
      </c>
      <c r="AJ483">
        <v>31.4961240310077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0.2</v>
      </c>
      <c r="AM483" t="s">
        <v>3180</v>
      </c>
      <c r="AN483">
        <v>3.31</v>
      </c>
      <c r="AO483" t="s">
        <v>3180</v>
      </c>
      <c r="AP483">
        <v>2.1728356652862001E-2</v>
      </c>
      <c r="AQ483">
        <f>(Table2[[#This Row],[Sharpe Ratio]]-AVERAGE(Table2[Sharpe Ratio]))/_xlfn.STDEV.P(Table2[Sharpe Ratio])</f>
        <v>-0.47428628462026284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-0.25464035521522466</v>
      </c>
      <c r="AS483">
        <f>_xlfn.RANK.AVG(Table2[[#This Row],[1Y Return vs Nifty Z-Score]],Table2[1Y Return vs Nifty Z-Score])</f>
        <v>499</v>
      </c>
      <c r="AT483">
        <f>_xlfn.RANK.AVG(Table2[[#This Row],[6M Return vs Nifty Z-Score]],Table2[6M Return vs Nifty Z-Score])</f>
        <v>380</v>
      </c>
      <c r="AU483">
        <f>_xlfn.RANK.AVG(Table2[[#This Row],[Sharpe Ratio Z-Score]],Table2[Sharpe Ratio Z-Score])</f>
        <v>459</v>
      </c>
      <c r="AV483">
        <f>(Table2[[#This Row],[Rank 1Y]]+Table2[[#This Row],[Rank 6M]]+Table2[[#This Row],[Rank Sharpe]])/3</f>
        <v>446</v>
      </c>
    </row>
    <row r="484" spans="1:48" x14ac:dyDescent="0.3">
      <c r="A484" t="s">
        <v>961</v>
      </c>
      <c r="B484" t="s">
        <v>962</v>
      </c>
      <c r="C484" t="s">
        <v>3137</v>
      </c>
      <c r="D484" t="s">
        <v>46</v>
      </c>
      <c r="E484">
        <v>15266.0289559049</v>
      </c>
      <c r="F484">
        <v>1578.35</v>
      </c>
      <c r="G484">
        <v>8.5776324668057793</v>
      </c>
      <c r="H484">
        <f>(Table2[[#This Row],[1Y Return vs Nifty]]-AVERAGE(Table2[1Y Return vs Nifty]))/_xlfn.STDEV.P(Table2[1Y Return vs Nifty])</f>
        <v>-0.20983686142824962</v>
      </c>
      <c r="I484">
        <v>-4.3581461541214104</v>
      </c>
      <c r="J484">
        <f>(Table2[[#This Row],[1M Return vs Nifty]]-AVERAGE(Table2[1M Return vs Nifty]))/_xlfn.STDEV.P(Table2[1M Return vs Nifty])</f>
        <v>-0.36841973055982746</v>
      </c>
      <c r="K484">
        <v>7.4903474104777299</v>
      </c>
      <c r="L484">
        <f>(Table2[[#This Row],[6M Return vs Nifty]]-AVERAGE(Table2[6M Return vs Nifty]))/_xlfn.STDEV.P(Table2[6M Return vs Nifty])</f>
        <v>5.3292546197476323E-2</v>
      </c>
      <c r="M484">
        <v>3.1578356627335</v>
      </c>
      <c r="N484">
        <f>(Table2[[#This Row],[1W Return vs Nifty]]-AVERAGE(Table2[1W Return vs Nifty]))/_xlfn.STDEV.P(Table2[1W Return vs Nifty])</f>
        <v>-1.6477069071962121E-2</v>
      </c>
      <c r="O484">
        <v>1589.56</v>
      </c>
      <c r="P484">
        <v>1609.1131092790299</v>
      </c>
      <c r="Q484">
        <v>1517.03198199141</v>
      </c>
      <c r="R484">
        <v>48.588578314981902</v>
      </c>
      <c r="S484" s="1">
        <f>(Table2[[#This Row],[Close Price]]-Table2[[#This Row],[20D EMA]])/Table2[[#This Row],[20D EMA]]</f>
        <v>-7.0522660358841669E-3</v>
      </c>
      <c r="T484" s="1">
        <f>(Table2[[#This Row],[Close Price]]-Table2[[#This Row],[50D EMA]])/Table2[[#This Row],[50D EMA]]</f>
        <v>-1.9118052734536199E-2</v>
      </c>
      <c r="U484" s="1">
        <f>(Table2[[#This Row],[Close Price]]-Table2[[#This Row],[200D EMA]])/Table2[[#This Row],[200D EMA]]</f>
        <v>4.0419726634963647E-2</v>
      </c>
      <c r="V484">
        <v>0.59358206998751195</v>
      </c>
      <c r="W484">
        <v>1562.1</v>
      </c>
      <c r="X484">
        <v>1590</v>
      </c>
      <c r="Y484">
        <v>1555.75</v>
      </c>
      <c r="Z484">
        <v>1610</v>
      </c>
      <c r="AA484">
        <v>1555.75</v>
      </c>
      <c r="AB484">
        <v>1638.9</v>
      </c>
      <c r="AC484" s="1">
        <f>(Table2[[#This Row],[Close Price]]/Table2[[#This Row],[Day Low]])-1</f>
        <v>1.0402663081748864E-2</v>
      </c>
      <c r="AD484" s="1">
        <f>(Table2[[#This Row],[Day High]]/Table2[[#This Row],[Close Price]])-1</f>
        <v>7.3811258592835216E-3</v>
      </c>
      <c r="AE484" s="1">
        <f>(Table2[[#This Row],[Close Price]]/Table2[[#This Row],[Current Week Low]])-1</f>
        <v>1.4526755584123308E-2</v>
      </c>
      <c r="AF484" s="1">
        <f>(Table2[[#This Row],[Current Week High]]/Table2[[#This Row],[Close Price]])-1</f>
        <v>2.0052586561915886E-2</v>
      </c>
      <c r="AG484" s="1">
        <f>(Table2[[#This Row],[Close Price]]/Table2[[#This Row],[Current Month Low]])-1</f>
        <v>1.4526755584123308E-2</v>
      </c>
      <c r="AH484" s="1">
        <f>(Table2[[#This Row],[Current Month High]]/Table2[[#This Row],[Close Price]])-1</f>
        <v>3.8362847277219947E-2</v>
      </c>
      <c r="AI484">
        <v>17.844584534482198</v>
      </c>
      <c r="AJ484">
        <v>53.992877701351198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0.05</v>
      </c>
      <c r="AM484" t="s">
        <v>3180</v>
      </c>
      <c r="AN484">
        <v>-2.85</v>
      </c>
      <c r="AO484" t="s">
        <v>3179</v>
      </c>
      <c r="AP484">
        <v>-5.9842753058499003E-2</v>
      </c>
      <c r="AQ484">
        <f>(Table2[[#This Row],[Sharpe Ratio]]-AVERAGE(Table2[Sharpe Ratio]))/_xlfn.STDEV.P(Table2[Sharpe Ratio])</f>
        <v>-1.4504911647770808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366</v>
      </c>
      <c r="AT484">
        <f>_xlfn.RANK.AVG(Table2[[#This Row],[6M Return vs Nifty Z-Score]],Table2[6M Return vs Nifty Z-Score])</f>
        <v>293</v>
      </c>
      <c r="AU484">
        <f>_xlfn.RANK.AVG(Table2[[#This Row],[Sharpe Ratio Z-Score]],Table2[Sharpe Ratio Z-Score])</f>
        <v>681</v>
      </c>
      <c r="AV484">
        <f>(Table2[[#This Row],[Rank 1Y]]+Table2[[#This Row],[Rank 6M]]+Table2[[#This Row],[Rank Sharpe]])/3</f>
        <v>446.66666666666669</v>
      </c>
    </row>
    <row r="485" spans="1:48" x14ac:dyDescent="0.3">
      <c r="A485" t="s">
        <v>1447</v>
      </c>
      <c r="B485" t="s">
        <v>1448</v>
      </c>
      <c r="C485" t="s">
        <v>3132</v>
      </c>
      <c r="D485" t="s">
        <v>1449</v>
      </c>
      <c r="E485">
        <v>7272.1280174399899</v>
      </c>
      <c r="F485">
        <v>448.8</v>
      </c>
      <c r="G485">
        <v>40.893708822422496</v>
      </c>
      <c r="H485">
        <f>(Table2[[#This Row],[1Y Return vs Nifty]]-AVERAGE(Table2[1Y Return vs Nifty]))/_xlfn.STDEV.P(Table2[1Y Return vs Nifty])</f>
        <v>0.37165219340614225</v>
      </c>
      <c r="I485">
        <v>-6.2483892385570199</v>
      </c>
      <c r="J485">
        <f>(Table2[[#This Row],[1M Return vs Nifty]]-AVERAGE(Table2[1M Return vs Nifty]))/_xlfn.STDEV.P(Table2[1M Return vs Nifty])</f>
        <v>-0.57786283851228659</v>
      </c>
      <c r="K485">
        <v>-19.095953352329001</v>
      </c>
      <c r="L485">
        <f>(Table2[[#This Row],[6M Return vs Nifty]]-AVERAGE(Table2[6M Return vs Nifty]))/_xlfn.STDEV.P(Table2[6M Return vs Nifty])</f>
        <v>-0.8555579047300198</v>
      </c>
      <c r="M485">
        <v>6.1544571251967701</v>
      </c>
      <c r="N485">
        <f>(Table2[[#This Row],[1W Return vs Nifty]]-AVERAGE(Table2[1W Return vs Nifty]))/_xlfn.STDEV.P(Table2[1W Return vs Nifty])</f>
        <v>0.67698920675837915</v>
      </c>
      <c r="O485">
        <v>448.32</v>
      </c>
      <c r="P485">
        <v>470.52687426669598</v>
      </c>
      <c r="Q485">
        <v>463.27568355788998</v>
      </c>
      <c r="R485">
        <v>53.9228999063956</v>
      </c>
      <c r="S485" s="1">
        <f>(Table2[[#This Row],[Close Price]]-Table2[[#This Row],[20D EMA]])/Table2[[#This Row],[20D EMA]]</f>
        <v>1.0706638115632098E-3</v>
      </c>
      <c r="T485" s="1">
        <f>(Table2[[#This Row],[Close Price]]-Table2[[#This Row],[50D EMA]])/Table2[[#This Row],[50D EMA]]</f>
        <v>-4.6175628757776581E-2</v>
      </c>
      <c r="U485" s="1">
        <f>(Table2[[#This Row],[Close Price]]-Table2[[#This Row],[200D EMA]])/Table2[[#This Row],[200D EMA]]</f>
        <v>-3.1246370296664001E-2</v>
      </c>
      <c r="V485">
        <v>0.68164200350582105</v>
      </c>
      <c r="W485">
        <v>443</v>
      </c>
      <c r="X485">
        <v>460</v>
      </c>
      <c r="Y485">
        <v>440.9</v>
      </c>
      <c r="Z485">
        <v>460</v>
      </c>
      <c r="AA485">
        <v>440.9</v>
      </c>
      <c r="AB485">
        <v>469.95</v>
      </c>
      <c r="AC485" s="1">
        <f>(Table2[[#This Row],[Close Price]]/Table2[[#This Row],[Day Low]])-1</f>
        <v>1.3092550790067659E-2</v>
      </c>
      <c r="AD485" s="1">
        <f>(Table2[[#This Row],[Day High]]/Table2[[#This Row],[Close Price]])-1</f>
        <v>2.4955436720142554E-2</v>
      </c>
      <c r="AE485" s="1">
        <f>(Table2[[#This Row],[Close Price]]/Table2[[#This Row],[Current Week Low]])-1</f>
        <v>1.7917895214334401E-2</v>
      </c>
      <c r="AF485" s="1">
        <f>(Table2[[#This Row],[Current Week High]]/Table2[[#This Row],[Close Price]])-1</f>
        <v>2.4955436720142554E-2</v>
      </c>
      <c r="AG485" s="1">
        <f>(Table2[[#This Row],[Close Price]]/Table2[[#This Row],[Current Month Low]])-1</f>
        <v>1.7917895214334401E-2</v>
      </c>
      <c r="AH485" s="1">
        <f>(Table2[[#This Row],[Current Month High]]/Table2[[#This Row],[Close Price]])-1</f>
        <v>4.7125668449197855E-2</v>
      </c>
      <c r="AI485">
        <v>41.443850267379602</v>
      </c>
      <c r="AJ485">
        <v>87.834821428571402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-0.16</v>
      </c>
      <c r="AM485" t="s">
        <v>3179</v>
      </c>
      <c r="AN485">
        <v>-2.67</v>
      </c>
      <c r="AO485" t="s">
        <v>3179</v>
      </c>
      <c r="AQ485">
        <f>(Table2[[#This Row],[Sharpe Ratio]]-AVERAGE(Table2[Sharpe Ratio]))/_xlfn.STDEV.P(Table2[Sharpe Ratio])</f>
        <v>-0.73432109200939777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192</v>
      </c>
      <c r="AT485">
        <f>_xlfn.RANK.AVG(Table2[[#This Row],[6M Return vs Nifty Z-Score]],Table2[6M Return vs Nifty Z-Score])</f>
        <v>611</v>
      </c>
      <c r="AU485">
        <f>_xlfn.RANK.AVG(Table2[[#This Row],[Sharpe Ratio Z-Score]],Table2[Sharpe Ratio Z-Score])</f>
        <v>537.5</v>
      </c>
      <c r="AV485">
        <f>(Table2[[#This Row],[Rank 1Y]]+Table2[[#This Row],[Rank 6M]]+Table2[[#This Row],[Rank Sharpe]])/3</f>
        <v>446.83333333333331</v>
      </c>
    </row>
    <row r="486" spans="1:48" x14ac:dyDescent="0.3">
      <c r="A486" t="s">
        <v>735</v>
      </c>
      <c r="B486" t="s">
        <v>736</v>
      </c>
      <c r="C486" t="s">
        <v>3148</v>
      </c>
      <c r="D486" t="s">
        <v>160</v>
      </c>
      <c r="E486">
        <v>23140.188968574999</v>
      </c>
      <c r="F486">
        <v>7859.65</v>
      </c>
      <c r="G486">
        <v>-8.7541871004951801</v>
      </c>
      <c r="H486">
        <f>(Table2[[#This Row],[1Y Return vs Nifty]]-AVERAGE(Table2[1Y Return vs Nifty]))/_xlfn.STDEV.P(Table2[1Y Return vs Nifty])</f>
        <v>-0.52170217786844897</v>
      </c>
      <c r="I486">
        <v>4.2864391056506896</v>
      </c>
      <c r="J486">
        <f>(Table2[[#This Row],[1M Return vs Nifty]]-AVERAGE(Table2[1M Return vs Nifty]))/_xlfn.STDEV.P(Table2[1M Return vs Nifty])</f>
        <v>0.58941940593794218</v>
      </c>
      <c r="K486">
        <v>19.738300516249101</v>
      </c>
      <c r="L486">
        <f>(Table2[[#This Row],[6M Return vs Nifty]]-AVERAGE(Table2[6M Return vs Nifty]))/_xlfn.STDEV.P(Table2[6M Return vs Nifty])</f>
        <v>0.4719877908812265</v>
      </c>
      <c r="M486">
        <v>2.6572054413778901</v>
      </c>
      <c r="N486">
        <f>(Table2[[#This Row],[1W Return vs Nifty]]-AVERAGE(Table2[1W Return vs Nifty]))/_xlfn.STDEV.P(Table2[1W Return vs Nifty])</f>
        <v>-0.13233093300518473</v>
      </c>
      <c r="O486">
        <v>7732.62</v>
      </c>
      <c r="P486">
        <v>7687.7462067471297</v>
      </c>
      <c r="Q486">
        <v>7142.9225706595298</v>
      </c>
      <c r="R486">
        <v>58.9974144154247</v>
      </c>
      <c r="S486" s="1">
        <f>(Table2[[#This Row],[Close Price]]-Table2[[#This Row],[20D EMA]])/Table2[[#This Row],[20D EMA]]</f>
        <v>1.6427808427156611E-2</v>
      </c>
      <c r="T486" s="1">
        <f>(Table2[[#This Row],[Close Price]]-Table2[[#This Row],[50D EMA]])/Table2[[#This Row],[50D EMA]]</f>
        <v>2.2360752895562427E-2</v>
      </c>
      <c r="U486" s="1">
        <f>(Table2[[#This Row],[Close Price]]-Table2[[#This Row],[200D EMA]])/Table2[[#This Row],[200D EMA]]</f>
        <v>0.10034092099563274</v>
      </c>
      <c r="V486">
        <v>1.3047058955084401</v>
      </c>
      <c r="W486">
        <v>7782.35</v>
      </c>
      <c r="X486">
        <v>7917.95</v>
      </c>
      <c r="Y486">
        <v>7684.05</v>
      </c>
      <c r="Z486">
        <v>7917.95</v>
      </c>
      <c r="AA486">
        <v>7684.05</v>
      </c>
      <c r="AB486">
        <v>7935</v>
      </c>
      <c r="AC486" s="1">
        <f>(Table2[[#This Row],[Close Price]]/Table2[[#This Row],[Day Low]])-1</f>
        <v>9.9327324008813278E-3</v>
      </c>
      <c r="AD486" s="1">
        <f>(Table2[[#This Row],[Day High]]/Table2[[#This Row],[Close Price]])-1</f>
        <v>7.4176331007105301E-3</v>
      </c>
      <c r="AE486" s="1">
        <f>(Table2[[#This Row],[Close Price]]/Table2[[#This Row],[Current Week Low]])-1</f>
        <v>2.2852532193309516E-2</v>
      </c>
      <c r="AF486" s="1">
        <f>(Table2[[#This Row],[Current Week High]]/Table2[[#This Row],[Close Price]])-1</f>
        <v>7.4176331007105301E-3</v>
      </c>
      <c r="AG486" s="1">
        <f>(Table2[[#This Row],[Close Price]]/Table2[[#This Row],[Current Month Low]])-1</f>
        <v>2.2852532193309516E-2</v>
      </c>
      <c r="AH486" s="1">
        <f>(Table2[[#This Row],[Current Month High]]/Table2[[#This Row],[Close Price]])-1</f>
        <v>9.5869408943147771E-3</v>
      </c>
      <c r="AI486">
        <v>4.0758812415311096</v>
      </c>
      <c r="AJ486">
        <v>51.881697054020798</v>
      </c>
      <c r="AK486" t="str">
        <f>IF(AND(Table2[[#This Row],[20D EMA]]&gt;Table2[[#This Row],[50D EMA]],Table2[[#This Row],[50D EMA]]&gt;Table2[[#This Row],[200D EMA]]),"Uptrend","Downtrend/NoTrend")</f>
        <v>Uptrend</v>
      </c>
      <c r="AL486">
        <v>0.05</v>
      </c>
      <c r="AM486" t="s">
        <v>3180</v>
      </c>
      <c r="AN486">
        <v>1.1000000000000001</v>
      </c>
      <c r="AO486" t="s">
        <v>3180</v>
      </c>
      <c r="AP486">
        <v>-5.8125538465679999E-2</v>
      </c>
      <c r="AQ486">
        <f>(Table2[[#This Row],[Sharpe Ratio]]-AVERAGE(Table2[Sharpe Ratio]))/_xlfn.STDEV.P(Table2[Sharpe Ratio])</f>
        <v>-1.4299403438832843</v>
      </c>
      <c r="AR4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-1.0225662579377495</v>
      </c>
      <c r="AS486">
        <f>_xlfn.RANK.AVG(Table2[[#This Row],[1Y Return vs Nifty Z-Score]],Table2[1Y Return vs Nifty Z-Score])</f>
        <v>492</v>
      </c>
      <c r="AT486">
        <f>_xlfn.RANK.AVG(Table2[[#This Row],[6M Return vs Nifty Z-Score]],Table2[6M Return vs Nifty Z-Score])</f>
        <v>173</v>
      </c>
      <c r="AU486">
        <f>_xlfn.RANK.AVG(Table2[[#This Row],[Sharpe Ratio Z-Score]],Table2[Sharpe Ratio Z-Score])</f>
        <v>677</v>
      </c>
      <c r="AV486">
        <f>(Table2[[#This Row],[Rank 1Y]]+Table2[[#This Row],[Rank 6M]]+Table2[[#This Row],[Rank Sharpe]])/3</f>
        <v>447.33333333333331</v>
      </c>
    </row>
    <row r="487" spans="1:48" x14ac:dyDescent="0.3">
      <c r="A487" t="s">
        <v>1011</v>
      </c>
      <c r="B487" t="s">
        <v>1012</v>
      </c>
      <c r="C487" t="s">
        <v>3132</v>
      </c>
      <c r="D487" t="s">
        <v>204</v>
      </c>
      <c r="E487">
        <v>13626.88836399</v>
      </c>
      <c r="F487">
        <v>1379.55</v>
      </c>
      <c r="G487">
        <v>4.9706199930568999</v>
      </c>
      <c r="H487">
        <f>(Table2[[#This Row],[1Y Return vs Nifty]]-AVERAGE(Table2[1Y Return vs Nifty]))/_xlfn.STDEV.P(Table2[1Y Return vs Nifty])</f>
        <v>-0.2747407269549676</v>
      </c>
      <c r="I487">
        <v>-24.515420744285301</v>
      </c>
      <c r="J487">
        <f>(Table2[[#This Row],[1M Return vs Nifty]]-AVERAGE(Table2[1M Return vs Nifty]))/_xlfn.STDEV.P(Table2[1M Return vs Nifty])</f>
        <v>-2.6018902681735687</v>
      </c>
      <c r="K487">
        <v>-10.0906907025261</v>
      </c>
      <c r="L487">
        <f>(Table2[[#This Row],[6M Return vs Nifty]]-AVERAGE(Table2[6M Return vs Nifty]))/_xlfn.STDEV.P(Table2[6M Return vs Nifty])</f>
        <v>-0.54771375999501259</v>
      </c>
      <c r="M487">
        <v>-1.5708088846535799</v>
      </c>
      <c r="N487">
        <f>(Table2[[#This Row],[1W Return vs Nifty]]-AVERAGE(Table2[1W Return vs Nifty]))/_xlfn.STDEV.P(Table2[1W Return vs Nifty])</f>
        <v>-1.1107612704893979</v>
      </c>
      <c r="O487">
        <v>1563.02</v>
      </c>
      <c r="P487">
        <v>1680.2987283300999</v>
      </c>
      <c r="Q487">
        <v>1561.5307533970299</v>
      </c>
      <c r="R487">
        <v>18.3725099620737</v>
      </c>
      <c r="S487" s="1">
        <f>(Table2[[#This Row],[Close Price]]-Table2[[#This Row],[20D EMA]])/Table2[[#This Row],[20D EMA]]</f>
        <v>-0.11738173535847272</v>
      </c>
      <c r="T487" s="1">
        <f>(Table2[[#This Row],[Close Price]]-Table2[[#This Row],[50D EMA]])/Table2[[#This Row],[50D EMA]]</f>
        <v>-0.1789852740226659</v>
      </c>
      <c r="U487" s="1">
        <f>(Table2[[#This Row],[Close Price]]-Table2[[#This Row],[200D EMA]])/Table2[[#This Row],[200D EMA]]</f>
        <v>-0.11653997399739978</v>
      </c>
      <c r="V487">
        <v>0.92755903775817306</v>
      </c>
      <c r="W487">
        <v>1350</v>
      </c>
      <c r="X487">
        <v>1390</v>
      </c>
      <c r="Y487">
        <v>1350</v>
      </c>
      <c r="Z487">
        <v>1453.7</v>
      </c>
      <c r="AA487">
        <v>1350</v>
      </c>
      <c r="AB487">
        <v>1455.25</v>
      </c>
      <c r="AC487" s="1">
        <f>(Table2[[#This Row],[Close Price]]/Table2[[#This Row],[Day Low]])-1</f>
        <v>2.1888888888888847E-2</v>
      </c>
      <c r="AD487" s="1">
        <f>(Table2[[#This Row],[Day High]]/Table2[[#This Row],[Close Price]])-1</f>
        <v>7.5749338552426604E-3</v>
      </c>
      <c r="AE487" s="1">
        <f>(Table2[[#This Row],[Close Price]]/Table2[[#This Row],[Current Week Low]])-1</f>
        <v>2.1888888888888847E-2</v>
      </c>
      <c r="AF487" s="1">
        <f>(Table2[[#This Row],[Current Week High]]/Table2[[#This Row],[Close Price]])-1</f>
        <v>5.3749411039831996E-2</v>
      </c>
      <c r="AG487" s="1">
        <f>(Table2[[#This Row],[Close Price]]/Table2[[#This Row],[Current Month Low]])-1</f>
        <v>2.1888888888888847E-2</v>
      </c>
      <c r="AH487" s="1">
        <f>(Table2[[#This Row],[Current Month High]]/Table2[[#This Row],[Close Price]])-1</f>
        <v>5.487296582218848E-2</v>
      </c>
      <c r="AI487">
        <v>44.104961762893701</v>
      </c>
      <c r="AJ487">
        <v>36.386554621848703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-0.17</v>
      </c>
      <c r="AM487" t="s">
        <v>3179</v>
      </c>
      <c r="AN487">
        <v>-12.81</v>
      </c>
      <c r="AO487" t="s">
        <v>3179</v>
      </c>
      <c r="AP487">
        <v>2.8197622132529999E-2</v>
      </c>
      <c r="AQ487">
        <f>(Table2[[#This Row],[Sharpe Ratio]]-AVERAGE(Table2[Sharpe Ratio]))/_xlfn.STDEV.P(Table2[Sharpe Ratio])</f>
        <v>-0.39686514183296118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395</v>
      </c>
      <c r="AT487">
        <f>_xlfn.RANK.AVG(Table2[[#This Row],[6M Return vs Nifty Z-Score]],Table2[6M Return vs Nifty Z-Score])</f>
        <v>511</v>
      </c>
      <c r="AU487">
        <f>_xlfn.RANK.AVG(Table2[[#This Row],[Sharpe Ratio Z-Score]],Table2[Sharpe Ratio Z-Score])</f>
        <v>441</v>
      </c>
      <c r="AV487">
        <f>(Table2[[#This Row],[Rank 1Y]]+Table2[[#This Row],[Rank 6M]]+Table2[[#This Row],[Rank Sharpe]])/3</f>
        <v>449</v>
      </c>
    </row>
    <row r="488" spans="1:48" x14ac:dyDescent="0.3">
      <c r="A488" t="s">
        <v>1402</v>
      </c>
      <c r="B488" t="s">
        <v>1403</v>
      </c>
      <c r="C488" t="s">
        <v>3134</v>
      </c>
      <c r="D488" t="s">
        <v>21</v>
      </c>
      <c r="E488">
        <v>7786.2346960160003</v>
      </c>
      <c r="F488">
        <v>28.01</v>
      </c>
      <c r="G488">
        <v>16.765376448965199</v>
      </c>
      <c r="H488">
        <f>(Table2[[#This Row],[1Y Return vs Nifty]]-AVERAGE(Table2[1Y Return vs Nifty]))/_xlfn.STDEV.P(Table2[1Y Return vs Nifty])</f>
        <v>-6.2508223600459684E-2</v>
      </c>
      <c r="I488">
        <v>-4.2933682343777999</v>
      </c>
      <c r="J488">
        <f>(Table2[[#This Row],[1M Return vs Nifty]]-AVERAGE(Table2[1M Return vs Nifty]))/_xlfn.STDEV.P(Table2[1M Return vs Nifty])</f>
        <v>-0.36124219400407404</v>
      </c>
      <c r="K488">
        <v>-18.800848596778401</v>
      </c>
      <c r="L488">
        <f>(Table2[[#This Row],[6M Return vs Nifty]]-AVERAGE(Table2[6M Return vs Nifty]))/_xlfn.STDEV.P(Table2[6M Return vs Nifty])</f>
        <v>-0.84546977353245878</v>
      </c>
      <c r="M488">
        <v>3.18801421403142</v>
      </c>
      <c r="N488">
        <f>(Table2[[#This Row],[1W Return vs Nifty]]-AVERAGE(Table2[1W Return vs Nifty]))/_xlfn.STDEV.P(Table2[1W Return vs Nifty])</f>
        <v>-9.4932682013241197E-3</v>
      </c>
      <c r="O488">
        <v>28.29</v>
      </c>
      <c r="P488">
        <v>28.5941438526268</v>
      </c>
      <c r="Q488">
        <v>28.0989381894479</v>
      </c>
      <c r="R488">
        <v>47.8417366148811</v>
      </c>
      <c r="S488" s="1">
        <f>(Table2[[#This Row],[Close Price]]-Table2[[#This Row],[20D EMA]])/Table2[[#This Row],[20D EMA]]</f>
        <v>-9.8974902792505343E-3</v>
      </c>
      <c r="T488" s="1">
        <f>(Table2[[#This Row],[Close Price]]-Table2[[#This Row],[50D EMA]])/Table2[[#This Row],[50D EMA]]</f>
        <v>-2.0428793239533772E-2</v>
      </c>
      <c r="U488" s="1">
        <f>(Table2[[#This Row],[Close Price]]-Table2[[#This Row],[200D EMA]])/Table2[[#This Row],[200D EMA]]</f>
        <v>-3.1651797248800416E-3</v>
      </c>
      <c r="V488">
        <v>0.43277007063511302</v>
      </c>
      <c r="W488">
        <v>27.76</v>
      </c>
      <c r="X488">
        <v>28.23</v>
      </c>
      <c r="Y488">
        <v>27.76</v>
      </c>
      <c r="Z488">
        <v>29.27</v>
      </c>
      <c r="AA488">
        <v>27.76</v>
      </c>
      <c r="AB488">
        <v>29.5</v>
      </c>
      <c r="AC488" s="1">
        <f>(Table2[[#This Row],[Close Price]]/Table2[[#This Row],[Day Low]])-1</f>
        <v>9.0057636887608261E-3</v>
      </c>
      <c r="AD488" s="1">
        <f>(Table2[[#This Row],[Day High]]/Table2[[#This Row],[Close Price]])-1</f>
        <v>7.8543377365225542E-3</v>
      </c>
      <c r="AE488" s="1">
        <f>(Table2[[#This Row],[Close Price]]/Table2[[#This Row],[Current Week Low]])-1</f>
        <v>9.0057636887608261E-3</v>
      </c>
      <c r="AF488" s="1">
        <f>(Table2[[#This Row],[Current Week High]]/Table2[[#This Row],[Close Price]])-1</f>
        <v>4.4983934309175133E-2</v>
      </c>
      <c r="AG488" s="1">
        <f>(Table2[[#This Row],[Close Price]]/Table2[[#This Row],[Current Month Low]])-1</f>
        <v>9.0057636887608261E-3</v>
      </c>
      <c r="AH488" s="1">
        <f>(Table2[[#This Row],[Current Month High]]/Table2[[#This Row],[Close Price]])-1</f>
        <v>5.3195287397358015E-2</v>
      </c>
      <c r="AI488">
        <v>44.601189918205499</v>
      </c>
      <c r="AJ488">
        <v>52.285921029122697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-0.08</v>
      </c>
      <c r="AM488" t="s">
        <v>3179</v>
      </c>
      <c r="AN488">
        <v>-2.94</v>
      </c>
      <c r="AO488" t="s">
        <v>3179</v>
      </c>
      <c r="AP488">
        <v>3.3579280617724999E-2</v>
      </c>
      <c r="AQ488">
        <f>(Table2[[#This Row],[Sharpe Ratio]]-AVERAGE(Table2[Sharpe Ratio]))/_xlfn.STDEV.P(Table2[Sharpe Ratio])</f>
        <v>-0.33245997074757871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313</v>
      </c>
      <c r="AT488">
        <f>_xlfn.RANK.AVG(Table2[[#This Row],[6M Return vs Nifty Z-Score]],Table2[6M Return vs Nifty Z-Score])</f>
        <v>608</v>
      </c>
      <c r="AU488">
        <f>_xlfn.RANK.AVG(Table2[[#This Row],[Sharpe Ratio Z-Score]],Table2[Sharpe Ratio Z-Score])</f>
        <v>428</v>
      </c>
      <c r="AV488">
        <f>(Table2[[#This Row],[Rank 1Y]]+Table2[[#This Row],[Rank 6M]]+Table2[[#This Row],[Rank Sharpe]])/3</f>
        <v>449.66666666666669</v>
      </c>
    </row>
    <row r="489" spans="1:48" x14ac:dyDescent="0.3">
      <c r="A489" t="s">
        <v>1764</v>
      </c>
      <c r="B489" t="s">
        <v>1765</v>
      </c>
      <c r="C489" t="s">
        <v>3144</v>
      </c>
      <c r="D489" t="s">
        <v>839</v>
      </c>
      <c r="E489">
        <v>4566.6441898000003</v>
      </c>
      <c r="F489">
        <v>372.4</v>
      </c>
      <c r="G489">
        <v>-15.683836161905001</v>
      </c>
      <c r="H489">
        <f>(Table2[[#This Row],[1Y Return vs Nifty]]-AVERAGE(Table2[1Y Return vs Nifty]))/_xlfn.STDEV.P(Table2[1Y Return vs Nifty])</f>
        <v>-0.64639290574986374</v>
      </c>
      <c r="I489">
        <v>-0.37224838724391002</v>
      </c>
      <c r="J489">
        <f>(Table2[[#This Row],[1M Return vs Nifty]]-AVERAGE(Table2[1M Return vs Nifty]))/_xlfn.STDEV.P(Table2[1M Return vs Nifty])</f>
        <v>7.3226544011705266E-2</v>
      </c>
      <c r="K489">
        <v>17.425138875520201</v>
      </c>
      <c r="L489">
        <f>(Table2[[#This Row],[6M Return vs Nifty]]-AVERAGE(Table2[6M Return vs Nifty]))/_xlfn.STDEV.P(Table2[6M Return vs Nifty])</f>
        <v>0.3929125551423111</v>
      </c>
      <c r="M489">
        <v>4.6855300520756504</v>
      </c>
      <c r="N489">
        <f>(Table2[[#This Row],[1W Return vs Nifty]]-AVERAGE(Table2[1W Return vs Nifty]))/_xlfn.STDEV.P(Table2[1W Return vs Nifty])</f>
        <v>0.33705591867923729</v>
      </c>
      <c r="O489">
        <v>384.33</v>
      </c>
      <c r="P489">
        <v>382.35074823653503</v>
      </c>
      <c r="Q489">
        <v>359.439029854674</v>
      </c>
      <c r="R489">
        <v>37.318959248513799</v>
      </c>
      <c r="S489" s="1">
        <f>(Table2[[#This Row],[Close Price]]-Table2[[#This Row],[20D EMA]])/Table2[[#This Row],[20D EMA]]</f>
        <v>-3.1041032446075006E-2</v>
      </c>
      <c r="T489" s="1">
        <f>(Table2[[#This Row],[Close Price]]-Table2[[#This Row],[50D EMA]])/Table2[[#This Row],[50D EMA]]</f>
        <v>-2.6025183113749736E-2</v>
      </c>
      <c r="U489" s="1">
        <f>(Table2[[#This Row],[Close Price]]-Table2[[#This Row],[200D EMA]])/Table2[[#This Row],[200D EMA]]</f>
        <v>3.6058883618081947E-2</v>
      </c>
      <c r="V489">
        <v>0.59333091423106199</v>
      </c>
      <c r="W489">
        <v>368.05</v>
      </c>
      <c r="X489">
        <v>374.6</v>
      </c>
      <c r="Y489">
        <v>368.05</v>
      </c>
      <c r="Z489">
        <v>386.1</v>
      </c>
      <c r="AA489">
        <v>368.05</v>
      </c>
      <c r="AB489">
        <v>395.45</v>
      </c>
      <c r="AC489" s="1">
        <f>(Table2[[#This Row],[Close Price]]/Table2[[#This Row],[Day Low]])-1</f>
        <v>1.1819046325227456E-2</v>
      </c>
      <c r="AD489" s="1">
        <f>(Table2[[#This Row],[Day High]]/Table2[[#This Row],[Close Price]])-1</f>
        <v>5.9076262083781472E-3</v>
      </c>
      <c r="AE489" s="1">
        <f>(Table2[[#This Row],[Close Price]]/Table2[[#This Row],[Current Week Low]])-1</f>
        <v>1.1819046325227456E-2</v>
      </c>
      <c r="AF489" s="1">
        <f>(Table2[[#This Row],[Current Week High]]/Table2[[#This Row],[Close Price]])-1</f>
        <v>3.6788399570354624E-2</v>
      </c>
      <c r="AG489" s="1">
        <f>(Table2[[#This Row],[Close Price]]/Table2[[#This Row],[Current Month Low]])-1</f>
        <v>1.1819046325227456E-2</v>
      </c>
      <c r="AH489" s="1">
        <f>(Table2[[#This Row],[Current Month High]]/Table2[[#This Row],[Close Price]])-1</f>
        <v>6.1895810955961306E-2</v>
      </c>
      <c r="AI489">
        <v>20.810955961331899</v>
      </c>
      <c r="AJ489">
        <v>38.981153200223901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0.1</v>
      </c>
      <c r="AM489" t="s">
        <v>3180</v>
      </c>
      <c r="AN489">
        <v>-7.74</v>
      </c>
      <c r="AO489" t="s">
        <v>3179</v>
      </c>
      <c r="AP489">
        <v>-2.4444753548470002E-2</v>
      </c>
      <c r="AQ489">
        <f>(Table2[[#This Row],[Sharpe Ratio]]-AVERAGE(Table2[Sharpe Ratio]))/_xlfn.STDEV.P(Table2[Sharpe Ratio])</f>
        <v>-1.0268644666513089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-0.87006235456791892</v>
      </c>
      <c r="AS489">
        <f>_xlfn.RANK.AVG(Table2[[#This Row],[1Y Return vs Nifty Z-Score]],Table2[1Y Return vs Nifty Z-Score])</f>
        <v>545</v>
      </c>
      <c r="AT489">
        <f>_xlfn.RANK.AVG(Table2[[#This Row],[6M Return vs Nifty Z-Score]],Table2[6M Return vs Nifty Z-Score])</f>
        <v>186</v>
      </c>
      <c r="AU489">
        <f>_xlfn.RANK.AVG(Table2[[#This Row],[Sharpe Ratio Z-Score]],Table2[Sharpe Ratio Z-Score])</f>
        <v>619</v>
      </c>
      <c r="AV489">
        <f>(Table2[[#This Row],[Rank 1Y]]+Table2[[#This Row],[Rank 6M]]+Table2[[#This Row],[Rank Sharpe]])/3</f>
        <v>450</v>
      </c>
    </row>
    <row r="490" spans="1:48" x14ac:dyDescent="0.3">
      <c r="A490" t="s">
        <v>179</v>
      </c>
      <c r="B490" t="s">
        <v>180</v>
      </c>
      <c r="C490" t="s">
        <v>3142</v>
      </c>
      <c r="D490" t="s">
        <v>75</v>
      </c>
      <c r="E490">
        <v>140890.66294159999</v>
      </c>
      <c r="F490">
        <v>572</v>
      </c>
      <c r="G490">
        <v>9.8760821380094495</v>
      </c>
      <c r="H490">
        <f>(Table2[[#This Row],[1Y Return vs Nifty]]-AVERAGE(Table2[1Y Return vs Nifty]))/_xlfn.STDEV.P(Table2[1Y Return vs Nifty])</f>
        <v>-0.18647281612307073</v>
      </c>
      <c r="I490">
        <v>-3.7044582972341802</v>
      </c>
      <c r="J490">
        <f>(Table2[[#This Row],[1M Return vs Nifty]]-AVERAGE(Table2[1M Return vs Nifty]))/_xlfn.STDEV.P(Table2[1M Return vs Nifty])</f>
        <v>-0.2959896724870994</v>
      </c>
      <c r="K490">
        <v>-13.566168450770601</v>
      </c>
      <c r="L490">
        <f>(Table2[[#This Row],[6M Return vs Nifty]]-AVERAGE(Table2[6M Return vs Nifty]))/_xlfn.STDEV.P(Table2[6M Return vs Nifty])</f>
        <v>-0.66652267391128739</v>
      </c>
      <c r="M490">
        <v>1.2731214681777501</v>
      </c>
      <c r="N490">
        <f>(Table2[[#This Row],[1W Return vs Nifty]]-AVERAGE(Table2[1W Return vs Nifty]))/_xlfn.STDEV.P(Table2[1W Return vs Nifty])</f>
        <v>-0.45263016677713386</v>
      </c>
      <c r="O490">
        <v>579.79</v>
      </c>
      <c r="P490">
        <v>598.89107566036603</v>
      </c>
      <c r="Q490">
        <v>596.12205414247205</v>
      </c>
      <c r="R490">
        <v>44.7268265564785</v>
      </c>
      <c r="S490" s="1">
        <f>(Table2[[#This Row],[Close Price]]-Table2[[#This Row],[20D EMA]])/Table2[[#This Row],[20D EMA]]</f>
        <v>-1.3435899204884465E-2</v>
      </c>
      <c r="T490" s="1">
        <f>(Table2[[#This Row],[Close Price]]-Table2[[#This Row],[50D EMA]])/Table2[[#This Row],[50D EMA]]</f>
        <v>-4.490144661233203E-2</v>
      </c>
      <c r="U490" s="1">
        <f>(Table2[[#This Row],[Close Price]]-Table2[[#This Row],[200D EMA]])/Table2[[#This Row],[200D EMA]]</f>
        <v>-4.0464958434010441E-2</v>
      </c>
      <c r="V490">
        <v>0.88284666218182095</v>
      </c>
      <c r="W490">
        <v>565.35</v>
      </c>
      <c r="X490">
        <v>575</v>
      </c>
      <c r="Y490">
        <v>565.35</v>
      </c>
      <c r="Z490">
        <v>580.70000000000005</v>
      </c>
      <c r="AA490">
        <v>565.35</v>
      </c>
      <c r="AB490">
        <v>585.5</v>
      </c>
      <c r="AC490" s="1">
        <f>(Table2[[#This Row],[Close Price]]/Table2[[#This Row],[Day Low]])-1</f>
        <v>1.1762624922614373E-2</v>
      </c>
      <c r="AD490" s="1">
        <f>(Table2[[#This Row],[Day High]]/Table2[[#This Row],[Close Price]])-1</f>
        <v>5.2447552447552059E-3</v>
      </c>
      <c r="AE490" s="1">
        <f>(Table2[[#This Row],[Close Price]]/Table2[[#This Row],[Current Week Low]])-1</f>
        <v>1.1762624922614373E-2</v>
      </c>
      <c r="AF490" s="1">
        <f>(Table2[[#This Row],[Current Week High]]/Table2[[#This Row],[Close Price]])-1</f>
        <v>1.5209790209790297E-2</v>
      </c>
      <c r="AG490" s="1">
        <f>(Table2[[#This Row],[Close Price]]/Table2[[#This Row],[Current Month Low]])-1</f>
        <v>1.1762624922614373E-2</v>
      </c>
      <c r="AH490" s="1">
        <f>(Table2[[#This Row],[Current Month High]]/Table2[[#This Row],[Close Price]])-1</f>
        <v>2.3601398601398538E-2</v>
      </c>
      <c r="AI490">
        <v>23.592657342657301</v>
      </c>
      <c r="AJ490">
        <v>39.990210474791901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-0.05</v>
      </c>
      <c r="AM490" t="s">
        <v>3179</v>
      </c>
      <c r="AN490">
        <v>-0.34</v>
      </c>
      <c r="AO490" t="s">
        <v>3179</v>
      </c>
      <c r="AP490">
        <v>2.9004963657392E-2</v>
      </c>
      <c r="AQ490">
        <f>(Table2[[#This Row],[Sharpe Ratio]]-AVERAGE(Table2[Sharpe Ratio]))/_xlfn.STDEV.P(Table2[Sharpe Ratio])</f>
        <v>-0.38720325615661905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356</v>
      </c>
      <c r="AT490">
        <f>_xlfn.RANK.AVG(Table2[[#This Row],[6M Return vs Nifty Z-Score]],Table2[6M Return vs Nifty Z-Score])</f>
        <v>555</v>
      </c>
      <c r="AU490">
        <f>_xlfn.RANK.AVG(Table2[[#This Row],[Sharpe Ratio Z-Score]],Table2[Sharpe Ratio Z-Score])</f>
        <v>440</v>
      </c>
      <c r="AV490">
        <f>(Table2[[#This Row],[Rank 1Y]]+Table2[[#This Row],[Rank 6M]]+Table2[[#This Row],[Rank Sharpe]])/3</f>
        <v>450.33333333333331</v>
      </c>
    </row>
    <row r="491" spans="1:48" x14ac:dyDescent="0.3">
      <c r="A491" t="s">
        <v>1766</v>
      </c>
      <c r="B491" t="s">
        <v>1767</v>
      </c>
      <c r="C491" t="s">
        <v>3143</v>
      </c>
      <c r="D491" t="s">
        <v>69</v>
      </c>
      <c r="E491">
        <v>4562.9759999999997</v>
      </c>
      <c r="F491">
        <v>648.15</v>
      </c>
      <c r="G491">
        <v>22.4417576247982</v>
      </c>
      <c r="H491">
        <f>(Table2[[#This Row],[1Y Return vs Nifty]]-AVERAGE(Table2[1Y Return vs Nifty]))/_xlfn.STDEV.P(Table2[1Y Return vs Nifty])</f>
        <v>3.9631451046062666E-2</v>
      </c>
      <c r="I491">
        <v>2.5094202348973802</v>
      </c>
      <c r="J491">
        <f>(Table2[[#This Row],[1M Return vs Nifty]]-AVERAGE(Table2[1M Return vs Nifty]))/_xlfn.STDEV.P(Table2[1M Return vs Nifty])</f>
        <v>0.39252179089290712</v>
      </c>
      <c r="K491">
        <v>-32.933689950056497</v>
      </c>
      <c r="L491">
        <f>(Table2[[#This Row],[6M Return vs Nifty]]-AVERAGE(Table2[6M Return vs Nifty]))/_xlfn.STDEV.P(Table2[6M Return vs Nifty])</f>
        <v>-1.3285997641019909</v>
      </c>
      <c r="M491">
        <v>1.8503264360267999</v>
      </c>
      <c r="N491">
        <f>(Table2[[#This Row],[1W Return vs Nifty]]-AVERAGE(Table2[1W Return vs Nifty]))/_xlfn.STDEV.P(Table2[1W Return vs Nifty])</f>
        <v>-0.31905567815419567</v>
      </c>
      <c r="O491">
        <v>670.8</v>
      </c>
      <c r="P491">
        <v>710.55312050317696</v>
      </c>
      <c r="Q491">
        <v>753.42436949667399</v>
      </c>
      <c r="R491">
        <v>40.343703958684202</v>
      </c>
      <c r="S491" s="1">
        <f>(Table2[[#This Row],[Close Price]]-Table2[[#This Row],[20D EMA]])/Table2[[#This Row],[20D EMA]]</f>
        <v>-3.3765652951699435E-2</v>
      </c>
      <c r="T491" s="1">
        <f>(Table2[[#This Row],[Close Price]]-Table2[[#This Row],[50D EMA]])/Table2[[#This Row],[50D EMA]]</f>
        <v>-8.7823300894078568E-2</v>
      </c>
      <c r="U491" s="1">
        <f>(Table2[[#This Row],[Close Price]]-Table2[[#This Row],[200D EMA]])/Table2[[#This Row],[200D EMA]]</f>
        <v>-0.13972785293234233</v>
      </c>
      <c r="V491">
        <v>0.66607862253504302</v>
      </c>
      <c r="W491">
        <v>636</v>
      </c>
      <c r="X491">
        <v>657.05</v>
      </c>
      <c r="Y491">
        <v>636</v>
      </c>
      <c r="Z491">
        <v>668.7</v>
      </c>
      <c r="AA491">
        <v>636</v>
      </c>
      <c r="AB491">
        <v>672</v>
      </c>
      <c r="AC491" s="1">
        <f>(Table2[[#This Row],[Close Price]]/Table2[[#This Row],[Day Low]])-1</f>
        <v>1.9103773584905559E-2</v>
      </c>
      <c r="AD491" s="1">
        <f>(Table2[[#This Row],[Day High]]/Table2[[#This Row],[Close Price]])-1</f>
        <v>1.3731389338887512E-2</v>
      </c>
      <c r="AE491" s="1">
        <f>(Table2[[#This Row],[Close Price]]/Table2[[#This Row],[Current Week Low]])-1</f>
        <v>1.9103773584905559E-2</v>
      </c>
      <c r="AF491" s="1">
        <f>(Table2[[#This Row],[Current Week High]]/Table2[[#This Row],[Close Price]])-1</f>
        <v>3.1705623698218055E-2</v>
      </c>
      <c r="AG491" s="1">
        <f>(Table2[[#This Row],[Close Price]]/Table2[[#This Row],[Current Month Low]])-1</f>
        <v>1.9103773584905559E-2</v>
      </c>
      <c r="AH491" s="1">
        <f>(Table2[[#This Row],[Current Month High]]/Table2[[#This Row],[Close Price]])-1</f>
        <v>3.6797037722749337E-2</v>
      </c>
      <c r="AI491">
        <v>79.742343593304</v>
      </c>
      <c r="AJ491">
        <v>55.319913731128601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-0.19</v>
      </c>
      <c r="AM491" t="s">
        <v>3179</v>
      </c>
      <c r="AN491">
        <v>-6.65</v>
      </c>
      <c r="AO491" t="s">
        <v>3179</v>
      </c>
      <c r="AP491">
        <v>5.7341178551636E-2</v>
      </c>
      <c r="AQ491">
        <f>(Table2[[#This Row],[Sharpe Ratio]]-AVERAGE(Table2[Sharpe Ratio]))/_xlfn.STDEV.P(Table2[Sharpe Ratio])</f>
        <v>-4.8088692644917476E-2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288</v>
      </c>
      <c r="AT491">
        <f>_xlfn.RANK.AVG(Table2[[#This Row],[6M Return vs Nifty Z-Score]],Table2[6M Return vs Nifty Z-Score])</f>
        <v>705</v>
      </c>
      <c r="AU491">
        <f>_xlfn.RANK.AVG(Table2[[#This Row],[Sharpe Ratio Z-Score]],Table2[Sharpe Ratio Z-Score])</f>
        <v>359</v>
      </c>
      <c r="AV491">
        <f>(Table2[[#This Row],[Rank 1Y]]+Table2[[#This Row],[Rank 6M]]+Table2[[#This Row],[Rank Sharpe]])/3</f>
        <v>450.66666666666669</v>
      </c>
    </row>
    <row r="492" spans="1:48" x14ac:dyDescent="0.3">
      <c r="A492" t="s">
        <v>1815</v>
      </c>
      <c r="B492" t="s">
        <v>1816</v>
      </c>
      <c r="C492" t="s">
        <v>3136</v>
      </c>
      <c r="D492" t="s">
        <v>987</v>
      </c>
      <c r="E492">
        <v>4328.0427432059996</v>
      </c>
      <c r="F492">
        <v>33.93</v>
      </c>
      <c r="G492">
        <v>-26.116150363299599</v>
      </c>
      <c r="H492">
        <f>(Table2[[#This Row],[1Y Return vs Nifty]]-AVERAGE(Table2[1Y Return vs Nifty]))/_xlfn.STDEV.P(Table2[1Y Return vs Nifty])</f>
        <v>-0.8341098939742092</v>
      </c>
      <c r="I492">
        <v>-15.1770388424448</v>
      </c>
      <c r="J492">
        <f>(Table2[[#This Row],[1M Return vs Nifty]]-AVERAGE(Table2[1M Return vs Nifty]))/_xlfn.STDEV.P(Table2[1M Return vs Nifty])</f>
        <v>-1.5671769316333357</v>
      </c>
      <c r="K492">
        <v>-8.2288309099861099</v>
      </c>
      <c r="L492">
        <f>(Table2[[#This Row],[6M Return vs Nifty]]-AVERAGE(Table2[6M Return vs Nifty]))/_xlfn.STDEV.P(Table2[6M Return vs Nifty])</f>
        <v>-0.48406623990146874</v>
      </c>
      <c r="M492">
        <v>0.40887258965852502</v>
      </c>
      <c r="N492">
        <f>(Table2[[#This Row],[1W Return vs Nifty]]-AVERAGE(Table2[1W Return vs Nifty]))/_xlfn.STDEV.P(Table2[1W Return vs Nifty])</f>
        <v>-0.65263122085909309</v>
      </c>
      <c r="O492">
        <v>35.6</v>
      </c>
      <c r="P492">
        <v>37.512499092302797</v>
      </c>
      <c r="Q492">
        <v>35.641274669554299</v>
      </c>
      <c r="R492">
        <v>41.525320798945302</v>
      </c>
      <c r="S492" s="1">
        <f>(Table2[[#This Row],[Close Price]]-Table2[[#This Row],[20D EMA]])/Table2[[#This Row],[20D EMA]]</f>
        <v>-4.6910112359550608E-2</v>
      </c>
      <c r="T492" s="1">
        <f>(Table2[[#This Row],[Close Price]]-Table2[[#This Row],[50D EMA]])/Table2[[#This Row],[50D EMA]]</f>
        <v>-9.5501477613841285E-2</v>
      </c>
      <c r="U492" s="1">
        <f>(Table2[[#This Row],[Close Price]]-Table2[[#This Row],[200D EMA]])/Table2[[#This Row],[200D EMA]]</f>
        <v>-4.8013845896934623E-2</v>
      </c>
      <c r="V492">
        <v>0.57751728251621304</v>
      </c>
      <c r="W492">
        <v>32.909999999999997</v>
      </c>
      <c r="X492">
        <v>34.369999999999997</v>
      </c>
      <c r="Y492">
        <v>32.909999999999997</v>
      </c>
      <c r="Z492">
        <v>35</v>
      </c>
      <c r="AA492">
        <v>32.909999999999997</v>
      </c>
      <c r="AB492">
        <v>35.4</v>
      </c>
      <c r="AC492" s="1">
        <f>(Table2[[#This Row],[Close Price]]/Table2[[#This Row],[Day Low]])-1</f>
        <v>3.0993618960802216E-2</v>
      </c>
      <c r="AD492" s="1">
        <f>(Table2[[#This Row],[Day High]]/Table2[[#This Row],[Close Price]])-1</f>
        <v>1.2967875036840493E-2</v>
      </c>
      <c r="AE492" s="1">
        <f>(Table2[[#This Row],[Close Price]]/Table2[[#This Row],[Current Week Low]])-1</f>
        <v>3.0993618960802216E-2</v>
      </c>
      <c r="AF492" s="1">
        <f>(Table2[[#This Row],[Current Week High]]/Table2[[#This Row],[Close Price]])-1</f>
        <v>3.1535514294134925E-2</v>
      </c>
      <c r="AG492" s="1">
        <f>(Table2[[#This Row],[Close Price]]/Table2[[#This Row],[Current Month Low]])-1</f>
        <v>3.0993618960802216E-2</v>
      </c>
      <c r="AH492" s="1">
        <f>(Table2[[#This Row],[Current Month High]]/Table2[[#This Row],[Close Price]])-1</f>
        <v>4.3324491600353676E-2</v>
      </c>
      <c r="AI492">
        <v>35.867963454170301</v>
      </c>
      <c r="AJ492">
        <v>37.090909090909001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-0.12</v>
      </c>
      <c r="AM492" t="s">
        <v>3179</v>
      </c>
      <c r="AN492">
        <v>-9.1300000000000008</v>
      </c>
      <c r="AO492" t="s">
        <v>3179</v>
      </c>
      <c r="AP492">
        <v>8.9348539556091996E-2</v>
      </c>
      <c r="AQ492">
        <f>(Table2[[#This Row],[Sharpe Ratio]]-AVERAGE(Table2[Sharpe Ratio]))/_xlfn.STDEV.P(Table2[Sharpe Ratio])</f>
        <v>0.3349604300659772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608</v>
      </c>
      <c r="AT492">
        <f>_xlfn.RANK.AVG(Table2[[#This Row],[6M Return vs Nifty Z-Score]],Table2[6M Return vs Nifty Z-Score])</f>
        <v>489</v>
      </c>
      <c r="AU492">
        <f>_xlfn.RANK.AVG(Table2[[#This Row],[Sharpe Ratio Z-Score]],Table2[Sharpe Ratio Z-Score])</f>
        <v>257</v>
      </c>
      <c r="AV492">
        <f>(Table2[[#This Row],[Rank 1Y]]+Table2[[#This Row],[Rank 6M]]+Table2[[#This Row],[Rank Sharpe]])/3</f>
        <v>451.33333333333331</v>
      </c>
    </row>
    <row r="493" spans="1:48" x14ac:dyDescent="0.3">
      <c r="A493" t="s">
        <v>1066</v>
      </c>
      <c r="B493" t="s">
        <v>1067</v>
      </c>
      <c r="C493" t="s">
        <v>3136</v>
      </c>
      <c r="D493" t="s">
        <v>125</v>
      </c>
      <c r="E493">
        <v>12394.58716904</v>
      </c>
      <c r="F493">
        <v>1947.85</v>
      </c>
      <c r="G493">
        <v>-0.69491702038677805</v>
      </c>
      <c r="H493">
        <f>(Table2[[#This Row],[1Y Return vs Nifty]]-AVERAGE(Table2[1Y Return vs Nifty]))/_xlfn.STDEV.P(Table2[1Y Return vs Nifty])</f>
        <v>-0.37668527389883055</v>
      </c>
      <c r="I493">
        <v>2.8969879915463701</v>
      </c>
      <c r="J493">
        <f>(Table2[[#This Row],[1M Return vs Nifty]]-AVERAGE(Table2[1M Return vs Nifty]))/_xlfn.STDEV.P(Table2[1M Return vs Nifty])</f>
        <v>0.43546515418999526</v>
      </c>
      <c r="K493">
        <v>11.0736429198708</v>
      </c>
      <c r="L493">
        <f>(Table2[[#This Row],[6M Return vs Nifty]]-AVERAGE(Table2[6M Return vs Nifty]))/_xlfn.STDEV.P(Table2[6M Return vs Nifty])</f>
        <v>0.17578720119191391</v>
      </c>
      <c r="M493">
        <v>6.5965109760181901</v>
      </c>
      <c r="N493">
        <f>(Table2[[#This Row],[1W Return vs Nifty]]-AVERAGE(Table2[1W Return vs Nifty]))/_xlfn.STDEV.P(Table2[1W Return vs Nifty])</f>
        <v>0.77928755891447798</v>
      </c>
      <c r="O493">
        <v>1929.36</v>
      </c>
      <c r="P493">
        <v>2001.16265671664</v>
      </c>
      <c r="Q493">
        <v>1908.72688083703</v>
      </c>
      <c r="R493">
        <v>59.562372913784401</v>
      </c>
      <c r="S493" s="1">
        <f>(Table2[[#This Row],[Close Price]]-Table2[[#This Row],[20D EMA]])/Table2[[#This Row],[20D EMA]]</f>
        <v>9.5834888253099517E-3</v>
      </c>
      <c r="T493" s="1">
        <f>(Table2[[#This Row],[Close Price]]-Table2[[#This Row],[50D EMA]])/Table2[[#This Row],[50D EMA]]</f>
        <v>-2.6640841281793417E-2</v>
      </c>
      <c r="U493" s="1">
        <f>(Table2[[#This Row],[Close Price]]-Table2[[#This Row],[200D EMA]])/Table2[[#This Row],[200D EMA]]</f>
        <v>2.0496970811147881E-2</v>
      </c>
      <c r="V493">
        <v>1.5172135072684401</v>
      </c>
      <c r="W493">
        <v>1925.55</v>
      </c>
      <c r="X493">
        <v>1981.85</v>
      </c>
      <c r="Y493">
        <v>1925.55</v>
      </c>
      <c r="Z493">
        <v>1981.85</v>
      </c>
      <c r="AA493">
        <v>1925.55</v>
      </c>
      <c r="AB493">
        <v>1981.85</v>
      </c>
      <c r="AC493" s="1">
        <f>(Table2[[#This Row],[Close Price]]/Table2[[#This Row],[Day Low]])-1</f>
        <v>1.1581106696787913E-2</v>
      </c>
      <c r="AD493" s="1">
        <f>(Table2[[#This Row],[Day High]]/Table2[[#This Row],[Close Price]])-1</f>
        <v>1.7455142849808869E-2</v>
      </c>
      <c r="AE493" s="1">
        <f>(Table2[[#This Row],[Close Price]]/Table2[[#This Row],[Current Week Low]])-1</f>
        <v>1.1581106696787913E-2</v>
      </c>
      <c r="AF493" s="1">
        <f>(Table2[[#This Row],[Current Week High]]/Table2[[#This Row],[Close Price]])-1</f>
        <v>1.7455142849808869E-2</v>
      </c>
      <c r="AG493" s="1">
        <f>(Table2[[#This Row],[Close Price]]/Table2[[#This Row],[Current Month Low]])-1</f>
        <v>1.1581106696787913E-2</v>
      </c>
      <c r="AH493" s="1">
        <f>(Table2[[#This Row],[Current Month High]]/Table2[[#This Row],[Close Price]])-1</f>
        <v>1.7455142849808869E-2</v>
      </c>
      <c r="AI493">
        <v>27.525220114485201</v>
      </c>
      <c r="AJ493">
        <v>35.2532722285872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-0.06</v>
      </c>
      <c r="AM493" t="s">
        <v>3179</v>
      </c>
      <c r="AN493">
        <v>-0.7</v>
      </c>
      <c r="AO493" t="s">
        <v>3179</v>
      </c>
      <c r="AP493">
        <v>-4.5486293880697998E-2</v>
      </c>
      <c r="AQ493">
        <f>(Table2[[#This Row],[Sharpe Ratio]]-AVERAGE(Table2[Sharpe Ratio]))/_xlfn.STDEV.P(Table2[Sharpe Ratio])</f>
        <v>-1.278679777623799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445</v>
      </c>
      <c r="AT493">
        <f>_xlfn.RANK.AVG(Table2[[#This Row],[6M Return vs Nifty Z-Score]],Table2[6M Return vs Nifty Z-Score])</f>
        <v>252</v>
      </c>
      <c r="AU493">
        <f>_xlfn.RANK.AVG(Table2[[#This Row],[Sharpe Ratio Z-Score]],Table2[Sharpe Ratio Z-Score])</f>
        <v>661</v>
      </c>
      <c r="AV493">
        <f>(Table2[[#This Row],[Rank 1Y]]+Table2[[#This Row],[Rank 6M]]+Table2[[#This Row],[Rank Sharpe]])/3</f>
        <v>452.66666666666669</v>
      </c>
    </row>
    <row r="494" spans="1:48" x14ac:dyDescent="0.3">
      <c r="A494" t="s">
        <v>423</v>
      </c>
      <c r="B494" t="s">
        <v>424</v>
      </c>
      <c r="C494" t="s">
        <v>3134</v>
      </c>
      <c r="D494" t="s">
        <v>399</v>
      </c>
      <c r="E494">
        <v>52624.724498042997</v>
      </c>
      <c r="F494">
        <v>201.99</v>
      </c>
      <c r="G494">
        <v>-7.7874609928146299</v>
      </c>
      <c r="H494">
        <f>(Table2[[#This Row],[1Y Return vs Nifty]]-AVERAGE(Table2[1Y Return vs Nifty]))/_xlfn.STDEV.P(Table2[1Y Return vs Nifty])</f>
        <v>-0.50430710043228644</v>
      </c>
      <c r="I494">
        <v>-10.4754047568585</v>
      </c>
      <c r="J494">
        <f>(Table2[[#This Row],[1M Return vs Nifty]]-AVERAGE(Table2[1M Return vs Nifty]))/_xlfn.STDEV.P(Table2[1M Return vs Nifty])</f>
        <v>-1.046225492398507</v>
      </c>
      <c r="K494">
        <v>-18.787100356055401</v>
      </c>
      <c r="L494">
        <f>(Table2[[#This Row],[6M Return vs Nifty]]-AVERAGE(Table2[6M Return vs Nifty]))/_xlfn.STDEV.P(Table2[6M Return vs Nifty])</f>
        <v>-0.84499979108202172</v>
      </c>
      <c r="M494">
        <v>-1.42781586779133</v>
      </c>
      <c r="N494">
        <f>(Table2[[#This Row],[1W Return vs Nifty]]-AVERAGE(Table2[1W Return vs Nifty]))/_xlfn.STDEV.P(Table2[1W Return vs Nifty])</f>
        <v>-1.0776703926073119</v>
      </c>
      <c r="O494">
        <v>211.82</v>
      </c>
      <c r="P494">
        <v>217.85508535685599</v>
      </c>
      <c r="Q494">
        <v>210.46136199808501</v>
      </c>
      <c r="R494">
        <v>39.544615672091702</v>
      </c>
      <c r="S494" s="1">
        <f>(Table2[[#This Row],[Close Price]]-Table2[[#This Row],[20D EMA]])/Table2[[#This Row],[20D EMA]]</f>
        <v>-4.6407326975734041E-2</v>
      </c>
      <c r="T494" s="1">
        <f>(Table2[[#This Row],[Close Price]]-Table2[[#This Row],[50D EMA]])/Table2[[#This Row],[50D EMA]]</f>
        <v>-7.282403039097432E-2</v>
      </c>
      <c r="U494" s="1">
        <f>(Table2[[#This Row],[Close Price]]-Table2[[#This Row],[200D EMA]])/Table2[[#This Row],[200D EMA]]</f>
        <v>-4.0251388272219212E-2</v>
      </c>
      <c r="V494">
        <v>1.52143816953962</v>
      </c>
      <c r="W494">
        <v>197</v>
      </c>
      <c r="X494">
        <v>202.48</v>
      </c>
      <c r="Y494">
        <v>197</v>
      </c>
      <c r="Z494">
        <v>207.19</v>
      </c>
      <c r="AA494">
        <v>197</v>
      </c>
      <c r="AB494">
        <v>208.8</v>
      </c>
      <c r="AC494" s="1">
        <f>(Table2[[#This Row],[Close Price]]/Table2[[#This Row],[Day Low]])-1</f>
        <v>2.5329949238578786E-2</v>
      </c>
      <c r="AD494" s="1">
        <f>(Table2[[#This Row],[Day High]]/Table2[[#This Row],[Close Price]])-1</f>
        <v>2.4258626664686034E-3</v>
      </c>
      <c r="AE494" s="1">
        <f>(Table2[[#This Row],[Close Price]]/Table2[[#This Row],[Current Week Low]])-1</f>
        <v>2.5329949238578786E-2</v>
      </c>
      <c r="AF494" s="1">
        <f>(Table2[[#This Row],[Current Week High]]/Table2[[#This Row],[Close Price]])-1</f>
        <v>2.5743848705381378E-2</v>
      </c>
      <c r="AG494" s="1">
        <f>(Table2[[#This Row],[Close Price]]/Table2[[#This Row],[Current Month Low]])-1</f>
        <v>2.5329949238578786E-2</v>
      </c>
      <c r="AH494" s="1">
        <f>(Table2[[#This Row],[Current Month High]]/Table2[[#This Row],[Close Price]])-1</f>
        <v>3.3714540323778408E-2</v>
      </c>
      <c r="AI494">
        <v>22.2337739492054</v>
      </c>
      <c r="AJ494">
        <v>30.316129032258001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</v>
      </c>
      <c r="AM494" t="s">
        <v>3179</v>
      </c>
      <c r="AN494">
        <v>-9.0500000000000007</v>
      </c>
      <c r="AO494" t="s">
        <v>3179</v>
      </c>
      <c r="AP494">
        <v>8.6282747183045003E-2</v>
      </c>
      <c r="AQ494">
        <f>(Table2[[#This Row],[Sharpe Ratio]]-AVERAGE(Table2[Sharpe Ratio]))/_xlfn.STDEV.P(Table2[Sharpe Ratio])</f>
        <v>0.2982704611945694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488</v>
      </c>
      <c r="AT494">
        <f>_xlfn.RANK.AVG(Table2[[#This Row],[6M Return vs Nifty Z-Score]],Table2[6M Return vs Nifty Z-Score])</f>
        <v>607</v>
      </c>
      <c r="AU494">
        <f>_xlfn.RANK.AVG(Table2[[#This Row],[Sharpe Ratio Z-Score]],Table2[Sharpe Ratio Z-Score])</f>
        <v>266</v>
      </c>
      <c r="AV494">
        <f>(Table2[[#This Row],[Rank 1Y]]+Table2[[#This Row],[Rank 6M]]+Table2[[#This Row],[Rank Sharpe]])/3</f>
        <v>453.66666666666669</v>
      </c>
    </row>
    <row r="495" spans="1:48" x14ac:dyDescent="0.3">
      <c r="A495" t="s">
        <v>1511</v>
      </c>
      <c r="B495" t="s">
        <v>1512</v>
      </c>
      <c r="C495" t="s">
        <v>3141</v>
      </c>
      <c r="D495" t="s">
        <v>1449</v>
      </c>
      <c r="E495">
        <v>6719.0816672199999</v>
      </c>
      <c r="F495">
        <v>330.2</v>
      </c>
      <c r="G495">
        <v>11.415579359156901</v>
      </c>
      <c r="H495">
        <f>(Table2[[#This Row],[1Y Return vs Nifty]]-AVERAGE(Table2[1Y Return vs Nifty]))/_xlfn.STDEV.P(Table2[1Y Return vs Nifty])</f>
        <v>-0.1587714091145552</v>
      </c>
      <c r="I495">
        <v>-14.053081000695499</v>
      </c>
      <c r="J495">
        <f>(Table2[[#This Row],[1M Return vs Nifty]]-AVERAGE(Table2[1M Return vs Nifty]))/_xlfn.STDEV.P(Table2[1M Return vs Nifty])</f>
        <v>-1.4426399207473528</v>
      </c>
      <c r="K495">
        <v>-29.474579683572198</v>
      </c>
      <c r="L495">
        <f>(Table2[[#This Row],[6M Return vs Nifty]]-AVERAGE(Table2[6M Return vs Nifty]))/_xlfn.STDEV.P(Table2[6M Return vs Nifty])</f>
        <v>-1.2103503711702648</v>
      </c>
      <c r="M495">
        <v>-0.77413649800218698</v>
      </c>
      <c r="N495">
        <f>(Table2[[#This Row],[1W Return vs Nifty]]-AVERAGE(Table2[1W Return vs Nifty]))/_xlfn.STDEV.P(Table2[1W Return vs Nifty])</f>
        <v>-0.92639850063395013</v>
      </c>
      <c r="O495">
        <v>347.61</v>
      </c>
      <c r="P495">
        <v>375.75162617471801</v>
      </c>
      <c r="Q495">
        <v>382.10207124231903</v>
      </c>
      <c r="R495">
        <v>37.4551273122621</v>
      </c>
      <c r="S495" s="1">
        <f>(Table2[[#This Row],[Close Price]]-Table2[[#This Row],[20D EMA]])/Table2[[#This Row],[20D EMA]]</f>
        <v>-5.0084865222519558E-2</v>
      </c>
      <c r="T495" s="1">
        <f>(Table2[[#This Row],[Close Price]]-Table2[[#This Row],[50D EMA]])/Table2[[#This Row],[50D EMA]]</f>
        <v>-0.1212280213886215</v>
      </c>
      <c r="U495" s="1">
        <f>(Table2[[#This Row],[Close Price]]-Table2[[#This Row],[200D EMA]])/Table2[[#This Row],[200D EMA]]</f>
        <v>-0.13583300156832731</v>
      </c>
      <c r="V495">
        <v>0.74161642771229097</v>
      </c>
      <c r="W495">
        <v>322.35000000000002</v>
      </c>
      <c r="X495">
        <v>332.9</v>
      </c>
      <c r="Y495">
        <v>319.3</v>
      </c>
      <c r="Z495">
        <v>336.5</v>
      </c>
      <c r="AA495">
        <v>319.3</v>
      </c>
      <c r="AB495">
        <v>336.5</v>
      </c>
      <c r="AC495" s="1">
        <f>(Table2[[#This Row],[Close Price]]/Table2[[#This Row],[Day Low]])-1</f>
        <v>2.4352411974561727E-2</v>
      </c>
      <c r="AD495" s="1">
        <f>(Table2[[#This Row],[Day High]]/Table2[[#This Row],[Close Price]])-1</f>
        <v>8.1768625075711032E-3</v>
      </c>
      <c r="AE495" s="1">
        <f>(Table2[[#This Row],[Close Price]]/Table2[[#This Row],[Current Week Low]])-1</f>
        <v>3.4137175070466652E-2</v>
      </c>
      <c r="AF495" s="1">
        <f>(Table2[[#This Row],[Current Week High]]/Table2[[#This Row],[Close Price]])-1</f>
        <v>1.9079345850999463E-2</v>
      </c>
      <c r="AG495" s="1">
        <f>(Table2[[#This Row],[Close Price]]/Table2[[#This Row],[Current Month Low]])-1</f>
        <v>3.4137175070466652E-2</v>
      </c>
      <c r="AH495" s="1">
        <f>(Table2[[#This Row],[Current Month High]]/Table2[[#This Row],[Close Price]])-1</f>
        <v>1.9079345850999463E-2</v>
      </c>
      <c r="AI495">
        <v>78.073894609327596</v>
      </c>
      <c r="AJ495">
        <v>41.262032085561401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-0.22</v>
      </c>
      <c r="AM495" t="s">
        <v>3179</v>
      </c>
      <c r="AN495">
        <v>-10.28</v>
      </c>
      <c r="AO495" t="s">
        <v>3179</v>
      </c>
      <c r="AP495">
        <v>6.7621450625501997E-2</v>
      </c>
      <c r="AQ495">
        <f>(Table2[[#This Row],[Sharpe Ratio]]-AVERAGE(Table2[Sharpe Ratio]))/_xlfn.STDEV.P(Table2[Sharpe Ratio])</f>
        <v>7.494079418392359E-2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344</v>
      </c>
      <c r="AT495">
        <f>_xlfn.RANK.AVG(Table2[[#This Row],[6M Return vs Nifty Z-Score]],Table2[6M Return vs Nifty Z-Score])</f>
        <v>693</v>
      </c>
      <c r="AU495">
        <f>_xlfn.RANK.AVG(Table2[[#This Row],[Sharpe Ratio Z-Score]],Table2[Sharpe Ratio Z-Score])</f>
        <v>324</v>
      </c>
      <c r="AV495">
        <f>(Table2[[#This Row],[Rank 1Y]]+Table2[[#This Row],[Rank 6M]]+Table2[[#This Row],[Rank Sharpe]])/3</f>
        <v>453.66666666666669</v>
      </c>
    </row>
    <row r="496" spans="1:48" x14ac:dyDescent="0.3">
      <c r="A496" t="s">
        <v>197</v>
      </c>
      <c r="B496" t="s">
        <v>198</v>
      </c>
      <c r="C496" t="s">
        <v>3136</v>
      </c>
      <c r="D496" t="s">
        <v>199</v>
      </c>
      <c r="E496">
        <v>129538.368626375</v>
      </c>
      <c r="F496">
        <v>1266.25</v>
      </c>
      <c r="G496">
        <v>-2.3977826416499499</v>
      </c>
      <c r="H496">
        <f>(Table2[[#This Row],[1Y Return vs Nifty]]-AVERAGE(Table2[1Y Return vs Nifty]))/_xlfn.STDEV.P(Table2[1Y Return vs Nifty])</f>
        <v>-0.40732629942810084</v>
      </c>
      <c r="I496">
        <v>-2.2973392927922398</v>
      </c>
      <c r="J496">
        <f>(Table2[[#This Row],[1M Return vs Nifty]]-AVERAGE(Table2[1M Return vs Nifty]))/_xlfn.STDEV.P(Table2[1M Return vs Nifty])</f>
        <v>-0.14007777947399239</v>
      </c>
      <c r="K496">
        <v>-6.44245172710096</v>
      </c>
      <c r="L496">
        <f>(Table2[[#This Row],[6M Return vs Nifty]]-AVERAGE(Table2[6M Return vs Nifty]))/_xlfn.STDEV.P(Table2[6M Return vs Nifty])</f>
        <v>-0.42299901808759571</v>
      </c>
      <c r="M496">
        <v>-0.34742079351695698</v>
      </c>
      <c r="N496">
        <f>(Table2[[#This Row],[1W Return vs Nifty]]-AVERAGE(Table2[1W Return vs Nifty]))/_xlfn.STDEV.P(Table2[1W Return vs Nifty])</f>
        <v>-0.82764964158238086</v>
      </c>
      <c r="O496">
        <v>1307.2</v>
      </c>
      <c r="P496">
        <v>1353.89827004313</v>
      </c>
      <c r="Q496">
        <v>1312.0415700313099</v>
      </c>
      <c r="R496">
        <v>34.843933576103296</v>
      </c>
      <c r="S496" s="1">
        <f>(Table2[[#This Row],[Close Price]]-Table2[[#This Row],[20D EMA]])/Table2[[#This Row],[20D EMA]]</f>
        <v>-3.1326499388004928E-2</v>
      </c>
      <c r="T496" s="1">
        <f>(Table2[[#This Row],[Close Price]]-Table2[[#This Row],[50D EMA]])/Table2[[#This Row],[50D EMA]]</f>
        <v>-6.4737707390923716E-2</v>
      </c>
      <c r="U496" s="1">
        <f>(Table2[[#This Row],[Close Price]]-Table2[[#This Row],[200D EMA]])/Table2[[#This Row],[200D EMA]]</f>
        <v>-3.4901005484313394E-2</v>
      </c>
      <c r="V496">
        <v>0.80776018236390601</v>
      </c>
      <c r="W496">
        <v>1256.5</v>
      </c>
      <c r="X496">
        <v>1280.55</v>
      </c>
      <c r="Y496">
        <v>1256.5</v>
      </c>
      <c r="Z496">
        <v>1282.5</v>
      </c>
      <c r="AA496">
        <v>1250</v>
      </c>
      <c r="AB496">
        <v>1293.5</v>
      </c>
      <c r="AC496" s="1">
        <f>(Table2[[#This Row],[Close Price]]/Table2[[#This Row],[Day Low]])-1</f>
        <v>7.759649820931136E-3</v>
      </c>
      <c r="AD496" s="1">
        <f>(Table2[[#This Row],[Day High]]/Table2[[#This Row],[Close Price]])-1</f>
        <v>1.1293188548864741E-2</v>
      </c>
      <c r="AE496" s="1">
        <f>(Table2[[#This Row],[Close Price]]/Table2[[#This Row],[Current Week Low]])-1</f>
        <v>7.759649820931136E-3</v>
      </c>
      <c r="AF496" s="1">
        <f>(Table2[[#This Row],[Current Week High]]/Table2[[#This Row],[Close Price]])-1</f>
        <v>1.2833168805528095E-2</v>
      </c>
      <c r="AG496" s="1">
        <f>(Table2[[#This Row],[Close Price]]/Table2[[#This Row],[Current Month Low]])-1</f>
        <v>1.2999999999999901E-2</v>
      </c>
      <c r="AH496" s="1">
        <f>(Table2[[#This Row],[Current Month High]]/Table2[[#This Row],[Close Price]])-1</f>
        <v>2.152023692003957E-2</v>
      </c>
      <c r="AI496">
        <v>21.765054294175702</v>
      </c>
      <c r="AJ496">
        <v>29.965103150980099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-0.04</v>
      </c>
      <c r="AM496" t="s">
        <v>3179</v>
      </c>
      <c r="AN496">
        <v>-5.23</v>
      </c>
      <c r="AO496" t="s">
        <v>3179</v>
      </c>
      <c r="AP496">
        <v>2.4615113871674001E-2</v>
      </c>
      <c r="AQ496">
        <f>(Table2[[#This Row],[Sharpe Ratio]]-AVERAGE(Table2[Sharpe Ratio]))/_xlfn.STDEV.P(Table2[Sharpe Ratio])</f>
        <v>-0.43973892471791615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452</v>
      </c>
      <c r="AT496">
        <f>_xlfn.RANK.AVG(Table2[[#This Row],[6M Return vs Nifty Z-Score]],Table2[6M Return vs Nifty Z-Score])</f>
        <v>460</v>
      </c>
      <c r="AU496">
        <f>_xlfn.RANK.AVG(Table2[[#This Row],[Sharpe Ratio Z-Score]],Table2[Sharpe Ratio Z-Score])</f>
        <v>455</v>
      </c>
      <c r="AV496">
        <f>(Table2[[#This Row],[Rank 1Y]]+Table2[[#This Row],[Rank 6M]]+Table2[[#This Row],[Rank Sharpe]])/3</f>
        <v>455.66666666666669</v>
      </c>
    </row>
    <row r="497" spans="1:48" x14ac:dyDescent="0.3">
      <c r="A497" t="s">
        <v>1237</v>
      </c>
      <c r="B497" t="s">
        <v>1238</v>
      </c>
      <c r="C497" t="s">
        <v>3132</v>
      </c>
      <c r="D497" t="s">
        <v>18</v>
      </c>
      <c r="E497">
        <v>9417.1569359999994</v>
      </c>
      <c r="F497">
        <v>632.4</v>
      </c>
      <c r="G497">
        <v>-16.8005371614972</v>
      </c>
      <c r="H497">
        <f>(Table2[[#This Row],[1Y Return vs Nifty]]-AVERAGE(Table2[1Y Return vs Nifty]))/_xlfn.STDEV.P(Table2[1Y Return vs Nifty])</f>
        <v>-0.66648660158223627</v>
      </c>
      <c r="I497">
        <v>-31.862428944253601</v>
      </c>
      <c r="J497">
        <f>(Table2[[#This Row],[1M Return vs Nifty]]-AVERAGE(Table2[1M Return vs Nifty]))/_xlfn.STDEV.P(Table2[1M Return vs Nifty])</f>
        <v>-3.4159550010240598</v>
      </c>
      <c r="K497">
        <v>-42.651830501828002</v>
      </c>
      <c r="L497">
        <f>(Table2[[#This Row],[6M Return vs Nifty]]-AVERAGE(Table2[6M Return vs Nifty]))/_xlfn.STDEV.P(Table2[6M Return vs Nifty])</f>
        <v>-1.6608135798356349</v>
      </c>
      <c r="M497">
        <v>-11.4307699950038</v>
      </c>
      <c r="N497">
        <f>(Table2[[#This Row],[1W Return vs Nifty]]-AVERAGE(Table2[1W Return vs Nifty]))/_xlfn.STDEV.P(Table2[1W Return vs Nifty])</f>
        <v>-3.3925144370725371</v>
      </c>
      <c r="O497">
        <v>758.82</v>
      </c>
      <c r="P497">
        <v>845.91635645338602</v>
      </c>
      <c r="Q497">
        <v>858.91228493061999</v>
      </c>
      <c r="R497">
        <v>21.805176942563701</v>
      </c>
      <c r="S497" s="1">
        <f>(Table2[[#This Row],[Close Price]]-Table2[[#This Row],[20D EMA]])/Table2[[#This Row],[20D EMA]]</f>
        <v>-0.16660077488732514</v>
      </c>
      <c r="T497" s="1">
        <f>(Table2[[#This Row],[Close Price]]-Table2[[#This Row],[50D EMA]])/Table2[[#This Row],[50D EMA]]</f>
        <v>-0.25240835553597879</v>
      </c>
      <c r="U497" s="1">
        <f>(Table2[[#This Row],[Close Price]]-Table2[[#This Row],[200D EMA]])/Table2[[#This Row],[200D EMA]]</f>
        <v>-0.26371992682456147</v>
      </c>
      <c r="V497">
        <v>2.0668135255242501</v>
      </c>
      <c r="W497">
        <v>610</v>
      </c>
      <c r="X497">
        <v>645.20000000000005</v>
      </c>
      <c r="Y497">
        <v>610</v>
      </c>
      <c r="Z497">
        <v>658.4</v>
      </c>
      <c r="AA497">
        <v>610</v>
      </c>
      <c r="AB497">
        <v>658.4</v>
      </c>
      <c r="AC497" s="1">
        <f>(Table2[[#This Row],[Close Price]]/Table2[[#This Row],[Day Low]])-1</f>
        <v>3.672131147540969E-2</v>
      </c>
      <c r="AD497" s="1">
        <f>(Table2[[#This Row],[Day High]]/Table2[[#This Row],[Close Price]])-1</f>
        <v>2.024035420619863E-2</v>
      </c>
      <c r="AE497" s="1">
        <f>(Table2[[#This Row],[Close Price]]/Table2[[#This Row],[Current Week Low]])-1</f>
        <v>3.672131147540969E-2</v>
      </c>
      <c r="AF497" s="1">
        <f>(Table2[[#This Row],[Current Week High]]/Table2[[#This Row],[Close Price]])-1</f>
        <v>4.1113219481340835E-2</v>
      </c>
      <c r="AG497" s="1">
        <f>(Table2[[#This Row],[Close Price]]/Table2[[#This Row],[Current Month Low]])-1</f>
        <v>3.672131147540969E-2</v>
      </c>
      <c r="AH497" s="1">
        <f>(Table2[[#This Row],[Current Month High]]/Table2[[#This Row],[Close Price]])-1</f>
        <v>4.1113219481340835E-2</v>
      </c>
      <c r="AI497">
        <v>101.61290322580599</v>
      </c>
      <c r="AJ497">
        <v>11.122825513969399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-0.28999999999999998</v>
      </c>
      <c r="AM497" t="s">
        <v>3179</v>
      </c>
      <c r="AN497">
        <v>-32</v>
      </c>
      <c r="AO497" t="s">
        <v>3179</v>
      </c>
      <c r="AP497">
        <v>0.15553787520319801</v>
      </c>
      <c r="AQ497">
        <f>(Table2[[#This Row],[Sharpe Ratio]]-AVERAGE(Table2[Sharpe Ratio]))/_xlfn.STDEV.P(Table2[Sharpe Ratio])</f>
        <v>1.1270834341746636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551</v>
      </c>
      <c r="AT497">
        <f>_xlfn.RANK.AVG(Table2[[#This Row],[6M Return vs Nifty Z-Score]],Table2[6M Return vs Nifty Z-Score])</f>
        <v>726</v>
      </c>
      <c r="AU497">
        <f>_xlfn.RANK.AVG(Table2[[#This Row],[Sharpe Ratio Z-Score]],Table2[Sharpe Ratio Z-Score])</f>
        <v>94</v>
      </c>
      <c r="AV497">
        <f>(Table2[[#This Row],[Rank 1Y]]+Table2[[#This Row],[Rank 6M]]+Table2[[#This Row],[Rank Sharpe]])/3</f>
        <v>457</v>
      </c>
    </row>
    <row r="498" spans="1:48" x14ac:dyDescent="0.3">
      <c r="A498" t="s">
        <v>502</v>
      </c>
      <c r="B498" t="s">
        <v>503</v>
      </c>
      <c r="C498" t="s">
        <v>3140</v>
      </c>
      <c r="D498" t="s">
        <v>196</v>
      </c>
      <c r="E498">
        <v>42796.196450099997</v>
      </c>
      <c r="F498">
        <v>688.9</v>
      </c>
      <c r="G498">
        <v>-2.0408083322141</v>
      </c>
      <c r="H498">
        <f>(Table2[[#This Row],[1Y Return vs Nifty]]-AVERAGE(Table2[1Y Return vs Nifty]))/_xlfn.STDEV.P(Table2[1Y Return vs Nifty])</f>
        <v>-0.40090297465594188</v>
      </c>
      <c r="I498">
        <v>2.6403962303105</v>
      </c>
      <c r="J498">
        <f>(Table2[[#This Row],[1M Return vs Nifty]]-AVERAGE(Table2[1M Return vs Nifty]))/_xlfn.STDEV.P(Table2[1M Return vs Nifty])</f>
        <v>0.40703422041711385</v>
      </c>
      <c r="K498">
        <v>5.8277675963535698</v>
      </c>
      <c r="L498">
        <f>(Table2[[#This Row],[6M Return vs Nifty]]-AVERAGE(Table2[6M Return vs Nifty]))/_xlfn.STDEV.P(Table2[6M Return vs Nifty])</f>
        <v>-3.5426046289064352E-3</v>
      </c>
      <c r="M498">
        <v>-0.422718601662327</v>
      </c>
      <c r="N498">
        <f>(Table2[[#This Row],[1W Return vs Nifty]]-AVERAGE(Table2[1W Return vs Nifty]))/_xlfn.STDEV.P(Table2[1W Return vs Nifty])</f>
        <v>-0.84507476225472455</v>
      </c>
      <c r="O498">
        <v>684.06</v>
      </c>
      <c r="P498">
        <v>688.70551443562897</v>
      </c>
      <c r="Q498">
        <v>660.21542990721105</v>
      </c>
      <c r="R498">
        <v>53.892974259347397</v>
      </c>
      <c r="S498" s="1">
        <f>(Table2[[#This Row],[Close Price]]-Table2[[#This Row],[20D EMA]])/Table2[[#This Row],[20D EMA]]</f>
        <v>7.0754027424495399E-3</v>
      </c>
      <c r="T498" s="1">
        <f>(Table2[[#This Row],[Close Price]]-Table2[[#This Row],[50D EMA]])/Table2[[#This Row],[50D EMA]]</f>
        <v>2.8239292454392711E-4</v>
      </c>
      <c r="U498" s="1">
        <f>(Table2[[#This Row],[Close Price]]-Table2[[#This Row],[200D EMA]])/Table2[[#This Row],[200D EMA]]</f>
        <v>4.3447288253805824E-2</v>
      </c>
      <c r="V498">
        <v>1.85407473662761</v>
      </c>
      <c r="W498">
        <v>675.25</v>
      </c>
      <c r="X498">
        <v>697.75</v>
      </c>
      <c r="Y498">
        <v>675.25</v>
      </c>
      <c r="Z498">
        <v>700.85</v>
      </c>
      <c r="AA498">
        <v>675.25</v>
      </c>
      <c r="AB498">
        <v>720</v>
      </c>
      <c r="AC498" s="1">
        <f>(Table2[[#This Row],[Close Price]]/Table2[[#This Row],[Day Low]])-1</f>
        <v>2.021473528322848E-2</v>
      </c>
      <c r="AD498" s="1">
        <f>(Table2[[#This Row],[Day High]]/Table2[[#This Row],[Close Price]])-1</f>
        <v>1.2846566990855068E-2</v>
      </c>
      <c r="AE498" s="1">
        <f>(Table2[[#This Row],[Close Price]]/Table2[[#This Row],[Current Week Low]])-1</f>
        <v>2.021473528322848E-2</v>
      </c>
      <c r="AF498" s="1">
        <f>(Table2[[#This Row],[Current Week High]]/Table2[[#This Row],[Close Price]])-1</f>
        <v>1.7346494411380586E-2</v>
      </c>
      <c r="AG498" s="1">
        <f>(Table2[[#This Row],[Close Price]]/Table2[[#This Row],[Current Month Low]])-1</f>
        <v>2.021473528322848E-2</v>
      </c>
      <c r="AH498" s="1">
        <f>(Table2[[#This Row],[Current Month High]]/Table2[[#This Row],[Close Price]])-1</f>
        <v>4.5144433154304053E-2</v>
      </c>
      <c r="AI498">
        <v>11.5764261866744</v>
      </c>
      <c r="AJ498">
        <v>29.589917231000701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0.06</v>
      </c>
      <c r="AM498" t="s">
        <v>3180</v>
      </c>
      <c r="AN498">
        <v>8.1</v>
      </c>
      <c r="AO498" t="s">
        <v>3180</v>
      </c>
      <c r="AP498">
        <v>-2.0758616233367E-2</v>
      </c>
      <c r="AQ498">
        <f>(Table2[[#This Row],[Sharpe Ratio]]-AVERAGE(Table2[Sharpe Ratio]))/_xlfn.STDEV.P(Table2[Sharpe Ratio])</f>
        <v>-0.98275049972521555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449</v>
      </c>
      <c r="AT498">
        <f>_xlfn.RANK.AVG(Table2[[#This Row],[6M Return vs Nifty Z-Score]],Table2[6M Return vs Nifty Z-Score])</f>
        <v>316</v>
      </c>
      <c r="AU498">
        <f>_xlfn.RANK.AVG(Table2[[#This Row],[Sharpe Ratio Z-Score]],Table2[Sharpe Ratio Z-Score])</f>
        <v>612</v>
      </c>
      <c r="AV498">
        <f>(Table2[[#This Row],[Rank 1Y]]+Table2[[#This Row],[Rank 6M]]+Table2[[#This Row],[Rank Sharpe]])/3</f>
        <v>459</v>
      </c>
    </row>
    <row r="499" spans="1:48" x14ac:dyDescent="0.3">
      <c r="A499" t="s">
        <v>1788</v>
      </c>
      <c r="B499" t="s">
        <v>1789</v>
      </c>
      <c r="C499" t="s">
        <v>3145</v>
      </c>
      <c r="D499" t="s">
        <v>1790</v>
      </c>
      <c r="E499">
        <v>4444.0552136400001</v>
      </c>
      <c r="F499">
        <v>65.819999999999993</v>
      </c>
      <c r="G499">
        <v>-14.8216604154218</v>
      </c>
      <c r="H499">
        <f>(Table2[[#This Row],[1Y Return vs Nifty]]-AVERAGE(Table2[1Y Return vs Nifty]))/_xlfn.STDEV.P(Table2[1Y Return vs Nifty])</f>
        <v>-0.63087908673276905</v>
      </c>
      <c r="I499">
        <v>4.8283292557146602</v>
      </c>
      <c r="J499">
        <f>(Table2[[#This Row],[1M Return vs Nifty]]-AVERAGE(Table2[1M Return vs Nifty]))/_xlfn.STDEV.P(Table2[1M Return vs Nifty])</f>
        <v>0.64946203121336277</v>
      </c>
      <c r="K499">
        <v>-4.9668311434913601</v>
      </c>
      <c r="L499">
        <f>(Table2[[#This Row],[6M Return vs Nifty]]-AVERAGE(Table2[6M Return vs Nifty]))/_xlfn.STDEV.P(Table2[6M Return vs Nifty])</f>
        <v>-0.37255505279974133</v>
      </c>
      <c r="M499">
        <v>23.016795260496501</v>
      </c>
      <c r="N499">
        <f>(Table2[[#This Row],[1W Return vs Nifty]]-AVERAGE(Table2[1W Return vs Nifty]))/_xlfn.STDEV.P(Table2[1W Return vs Nifty])</f>
        <v>4.5792047434735288</v>
      </c>
      <c r="O499">
        <v>61.96</v>
      </c>
      <c r="P499">
        <v>64.092307780164703</v>
      </c>
      <c r="Q499">
        <v>64.217838978784698</v>
      </c>
      <c r="R499">
        <v>65.08442984669</v>
      </c>
      <c r="S499" s="1">
        <f>(Table2[[#This Row],[Close Price]]-Table2[[#This Row],[20D EMA]])/Table2[[#This Row],[20D EMA]]</f>
        <v>6.229825693996114E-2</v>
      </c>
      <c r="T499" s="1">
        <f>(Table2[[#This Row],[Close Price]]-Table2[[#This Row],[50D EMA]])/Table2[[#This Row],[50D EMA]]</f>
        <v>2.6956311602341413E-2</v>
      </c>
      <c r="U499" s="1">
        <f>(Table2[[#This Row],[Close Price]]-Table2[[#This Row],[200D EMA]])/Table2[[#This Row],[200D EMA]]</f>
        <v>2.4948846717570056E-2</v>
      </c>
      <c r="V499">
        <v>1.3261183110413799</v>
      </c>
      <c r="W499">
        <v>64.5</v>
      </c>
      <c r="X499">
        <v>67.45</v>
      </c>
      <c r="Y499">
        <v>62.74</v>
      </c>
      <c r="Z499">
        <v>67.45</v>
      </c>
      <c r="AA499">
        <v>62.74</v>
      </c>
      <c r="AB499">
        <v>67.5</v>
      </c>
      <c r="AC499" s="1">
        <f>(Table2[[#This Row],[Close Price]]/Table2[[#This Row],[Day Low]])-1</f>
        <v>2.0465116279069662E-2</v>
      </c>
      <c r="AD499" s="1">
        <f>(Table2[[#This Row],[Day High]]/Table2[[#This Row],[Close Price]])-1</f>
        <v>2.4764509267700019E-2</v>
      </c>
      <c r="AE499" s="1">
        <f>(Table2[[#This Row],[Close Price]]/Table2[[#This Row],[Current Week Low]])-1</f>
        <v>4.9091488683455475E-2</v>
      </c>
      <c r="AF499" s="1">
        <f>(Table2[[#This Row],[Current Week High]]/Table2[[#This Row],[Close Price]])-1</f>
        <v>2.4764509267700019E-2</v>
      </c>
      <c r="AG499" s="1">
        <f>(Table2[[#This Row],[Close Price]]/Table2[[#This Row],[Current Month Low]])-1</f>
        <v>4.9091488683455475E-2</v>
      </c>
      <c r="AH499" s="1">
        <f>(Table2[[#This Row],[Current Month High]]/Table2[[#This Row],[Close Price]])-1</f>
        <v>2.5524156791248975E-2</v>
      </c>
      <c r="AI499">
        <v>27.909450015192899</v>
      </c>
      <c r="AJ499">
        <v>50.963302752293501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0</v>
      </c>
      <c r="AM499" t="s">
        <v>3181</v>
      </c>
      <c r="AN499">
        <v>6.13</v>
      </c>
      <c r="AO499" t="s">
        <v>3180</v>
      </c>
      <c r="AP499">
        <v>4.2307254828052997E-2</v>
      </c>
      <c r="AQ499">
        <f>(Table2[[#This Row],[Sharpe Ratio]]-AVERAGE(Table2[Sharpe Ratio]))/_xlfn.STDEV.P(Table2[Sharpe Ratio])</f>
        <v>-0.22800765854839383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536</v>
      </c>
      <c r="AT499">
        <f>_xlfn.RANK.AVG(Table2[[#This Row],[6M Return vs Nifty Z-Score]],Table2[6M Return vs Nifty Z-Score])</f>
        <v>444</v>
      </c>
      <c r="AU499">
        <f>_xlfn.RANK.AVG(Table2[[#This Row],[Sharpe Ratio Z-Score]],Table2[Sharpe Ratio Z-Score])</f>
        <v>399</v>
      </c>
      <c r="AV499">
        <f>(Table2[[#This Row],[Rank 1Y]]+Table2[[#This Row],[Rank 6M]]+Table2[[#This Row],[Rank Sharpe]])/3</f>
        <v>459.66666666666669</v>
      </c>
    </row>
    <row r="500" spans="1:48" x14ac:dyDescent="0.3">
      <c r="A500" t="s">
        <v>538</v>
      </c>
      <c r="B500" t="s">
        <v>539</v>
      </c>
      <c r="C500" t="s">
        <v>3138</v>
      </c>
      <c r="D500" t="s">
        <v>540</v>
      </c>
      <c r="E500">
        <v>37809.951175920003</v>
      </c>
      <c r="F500">
        <v>315.7</v>
      </c>
      <c r="G500">
        <v>14.4944462435885</v>
      </c>
      <c r="H500">
        <f>(Table2[[#This Row],[1Y Return vs Nifty]]-AVERAGE(Table2[1Y Return vs Nifty]))/_xlfn.STDEV.P(Table2[1Y Return vs Nifty])</f>
        <v>-0.10337089034836314</v>
      </c>
      <c r="I500">
        <v>-7.2130372620781698</v>
      </c>
      <c r="J500">
        <f>(Table2[[#This Row],[1M Return vs Nifty]]-AVERAGE(Table2[1M Return vs Nifty]))/_xlfn.STDEV.P(Table2[1M Return vs Nifty])</f>
        <v>-0.6847479697369786</v>
      </c>
      <c r="K500">
        <v>-2.7070104258322298</v>
      </c>
      <c r="L500">
        <f>(Table2[[#This Row],[6M Return vs Nifty]]-AVERAGE(Table2[6M Return vs Nifty]))/_xlfn.STDEV.P(Table2[6M Return vs Nifty])</f>
        <v>-0.29530327202048201</v>
      </c>
      <c r="M500">
        <v>-2.9476405674227699</v>
      </c>
      <c r="N500">
        <f>(Table2[[#This Row],[1W Return vs Nifty]]-AVERAGE(Table2[1W Return vs Nifty]))/_xlfn.STDEV.P(Table2[1W Return vs Nifty])</f>
        <v>-1.4293822079201546</v>
      </c>
      <c r="O500">
        <v>329.45</v>
      </c>
      <c r="P500">
        <v>341.92839781763797</v>
      </c>
      <c r="Q500">
        <v>322.66909074934199</v>
      </c>
      <c r="R500">
        <v>37.268594870703502</v>
      </c>
      <c r="S500" s="1">
        <f>(Table2[[#This Row],[Close Price]]-Table2[[#This Row],[20D EMA]])/Table2[[#This Row],[20D EMA]]</f>
        <v>-4.1736227045075125E-2</v>
      </c>
      <c r="T500" s="1">
        <f>(Table2[[#This Row],[Close Price]]-Table2[[#This Row],[50D EMA]])/Table2[[#This Row],[50D EMA]]</f>
        <v>-7.670728136370375E-2</v>
      </c>
      <c r="U500" s="1">
        <f>(Table2[[#This Row],[Close Price]]-Table2[[#This Row],[200D EMA]])/Table2[[#This Row],[200D EMA]]</f>
        <v>-2.1598259483601355E-2</v>
      </c>
      <c r="V500">
        <v>0.83445165349375805</v>
      </c>
      <c r="W500">
        <v>309.25</v>
      </c>
      <c r="X500">
        <v>316.89999999999998</v>
      </c>
      <c r="Y500">
        <v>306.10000000000002</v>
      </c>
      <c r="Z500">
        <v>317.5</v>
      </c>
      <c r="AA500">
        <v>306.10000000000002</v>
      </c>
      <c r="AB500">
        <v>318.89999999999998</v>
      </c>
      <c r="AC500" s="1">
        <f>(Table2[[#This Row],[Close Price]]/Table2[[#This Row],[Day Low]])-1</f>
        <v>2.0856911883589291E-2</v>
      </c>
      <c r="AD500" s="1">
        <f>(Table2[[#This Row],[Day High]]/Table2[[#This Row],[Close Price]])-1</f>
        <v>3.8010769718086479E-3</v>
      </c>
      <c r="AE500" s="1">
        <f>(Table2[[#This Row],[Close Price]]/Table2[[#This Row],[Current Week Low]])-1</f>
        <v>3.1362299901992685E-2</v>
      </c>
      <c r="AF500" s="1">
        <f>(Table2[[#This Row],[Current Week High]]/Table2[[#This Row],[Close Price]])-1</f>
        <v>5.7016154577129718E-3</v>
      </c>
      <c r="AG500" s="1">
        <f>(Table2[[#This Row],[Close Price]]/Table2[[#This Row],[Current Month Low]])-1</f>
        <v>3.1362299901992685E-2</v>
      </c>
      <c r="AH500" s="1">
        <f>(Table2[[#This Row],[Current Month High]]/Table2[[#This Row],[Close Price]])-1</f>
        <v>1.0136205258156394E-2</v>
      </c>
      <c r="AI500">
        <v>25.3721887868229</v>
      </c>
      <c r="AJ500">
        <v>41.8557627499438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-0.1</v>
      </c>
      <c r="AM500" t="s">
        <v>3179</v>
      </c>
      <c r="AN500">
        <v>-7.13</v>
      </c>
      <c r="AO500" t="s">
        <v>3179</v>
      </c>
      <c r="AP500">
        <v>-3.5088757572681997E-2</v>
      </c>
      <c r="AQ500">
        <f>(Table2[[#This Row],[Sharpe Ratio]]-AVERAGE(Table2[Sharpe Ratio]))/_xlfn.STDEV.P(Table2[Sharpe Ratio])</f>
        <v>-1.1542469272995961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323</v>
      </c>
      <c r="AT500">
        <f>_xlfn.RANK.AVG(Table2[[#This Row],[6M Return vs Nifty Z-Score]],Table2[6M Return vs Nifty Z-Score])</f>
        <v>418</v>
      </c>
      <c r="AU500">
        <f>_xlfn.RANK.AVG(Table2[[#This Row],[Sharpe Ratio Z-Score]],Table2[Sharpe Ratio Z-Score])</f>
        <v>640</v>
      </c>
      <c r="AV500">
        <f>(Table2[[#This Row],[Rank 1Y]]+Table2[[#This Row],[Rank 6M]]+Table2[[#This Row],[Rank Sharpe]])/3</f>
        <v>460.33333333333331</v>
      </c>
    </row>
    <row r="501" spans="1:48" x14ac:dyDescent="0.3">
      <c r="A501" t="s">
        <v>416</v>
      </c>
      <c r="B501" t="s">
        <v>417</v>
      </c>
      <c r="C501" t="s">
        <v>3140</v>
      </c>
      <c r="D501" t="s">
        <v>418</v>
      </c>
      <c r="E501">
        <v>53987.691651300003</v>
      </c>
      <c r="F501">
        <v>2792.7</v>
      </c>
      <c r="G501">
        <v>-17.0521729393183</v>
      </c>
      <c r="H501">
        <f>(Table2[[#This Row],[1Y Return vs Nifty]]-AVERAGE(Table2[1Y Return vs Nifty]))/_xlfn.STDEV.P(Table2[1Y Return vs Nifty])</f>
        <v>-0.67101448575349276</v>
      </c>
      <c r="I501">
        <v>0.80959597600280697</v>
      </c>
      <c r="J501">
        <f>(Table2[[#This Row],[1M Return vs Nifty]]-AVERAGE(Table2[1M Return vs Nifty]))/_xlfn.STDEV.P(Table2[1M Return vs Nifty])</f>
        <v>0.2041775093095865</v>
      </c>
      <c r="K501">
        <v>5.5316568233575998</v>
      </c>
      <c r="L501">
        <f>(Table2[[#This Row],[6M Return vs Nifty]]-AVERAGE(Table2[6M Return vs Nifty]))/_xlfn.STDEV.P(Table2[6M Return vs Nifty])</f>
        <v>-1.3665126448051972E-2</v>
      </c>
      <c r="M501">
        <v>-3.5170041293355299</v>
      </c>
      <c r="N501">
        <f>(Table2[[#This Row],[1W Return vs Nifty]]-AVERAGE(Table2[1W Return vs Nifty]))/_xlfn.STDEV.P(Table2[1W Return vs Nifty])</f>
        <v>-1.5611420694238427</v>
      </c>
      <c r="O501">
        <v>2912.31</v>
      </c>
      <c r="P501">
        <v>2961.1252142164999</v>
      </c>
      <c r="Q501">
        <v>2836.3354345734701</v>
      </c>
      <c r="R501">
        <v>24.014735131389799</v>
      </c>
      <c r="S501" s="1">
        <f>(Table2[[#This Row],[Close Price]]-Table2[[#This Row],[20D EMA]])/Table2[[#This Row],[20D EMA]]</f>
        <v>-4.1070490435427591E-2</v>
      </c>
      <c r="T501" s="1">
        <f>(Table2[[#This Row],[Close Price]]-Table2[[#This Row],[50D EMA]])/Table2[[#This Row],[50D EMA]]</f>
        <v>-5.6878788309215292E-2</v>
      </c>
      <c r="U501" s="1">
        <f>(Table2[[#This Row],[Close Price]]-Table2[[#This Row],[200D EMA]])/Table2[[#This Row],[200D EMA]]</f>
        <v>-1.5384440796944119E-2</v>
      </c>
      <c r="V501">
        <v>0.60847414205009498</v>
      </c>
      <c r="W501">
        <v>2745.5</v>
      </c>
      <c r="X501">
        <v>2819.9</v>
      </c>
      <c r="Y501">
        <v>2745.5</v>
      </c>
      <c r="Z501">
        <v>2858</v>
      </c>
      <c r="AA501">
        <v>2745.5</v>
      </c>
      <c r="AB501">
        <v>2866.3</v>
      </c>
      <c r="AC501" s="1">
        <f>(Table2[[#This Row],[Close Price]]/Table2[[#This Row],[Day Low]])-1</f>
        <v>1.7191768348206127E-2</v>
      </c>
      <c r="AD501" s="1">
        <f>(Table2[[#This Row],[Day High]]/Table2[[#This Row],[Close Price]])-1</f>
        <v>9.7396784473806619E-3</v>
      </c>
      <c r="AE501" s="1">
        <f>(Table2[[#This Row],[Close Price]]/Table2[[#This Row],[Current Week Low]])-1</f>
        <v>1.7191768348206127E-2</v>
      </c>
      <c r="AF501" s="1">
        <f>(Table2[[#This Row],[Current Week High]]/Table2[[#This Row],[Close Price]])-1</f>
        <v>2.3382389801983816E-2</v>
      </c>
      <c r="AG501" s="1">
        <f>(Table2[[#This Row],[Close Price]]/Table2[[#This Row],[Current Month Low]])-1</f>
        <v>1.7191768348206127E-2</v>
      </c>
      <c r="AH501" s="1">
        <f>(Table2[[#This Row],[Current Month High]]/Table2[[#This Row],[Close Price]])-1</f>
        <v>2.6354424034088941E-2</v>
      </c>
      <c r="AI501">
        <v>20.850789558491801</v>
      </c>
      <c r="AJ501">
        <v>27.2996626857507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0.06</v>
      </c>
      <c r="AM501" t="s">
        <v>3180</v>
      </c>
      <c r="AN501">
        <v>-6.87</v>
      </c>
      <c r="AO501" t="s">
        <v>3179</v>
      </c>
      <c r="AP501">
        <v>2.6386478784299998E-3</v>
      </c>
      <c r="AQ501">
        <f>(Table2[[#This Row],[Sharpe Ratio]]-AVERAGE(Table2[Sharpe Ratio]))/_xlfn.STDEV.P(Table2[Sharpe Ratio])</f>
        <v>-0.70274298862140328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556</v>
      </c>
      <c r="AT501">
        <f>_xlfn.RANK.AVG(Table2[[#This Row],[6M Return vs Nifty Z-Score]],Table2[6M Return vs Nifty Z-Score])</f>
        <v>320</v>
      </c>
      <c r="AU501">
        <f>_xlfn.RANK.AVG(Table2[[#This Row],[Sharpe Ratio Z-Score]],Table2[Sharpe Ratio Z-Score])</f>
        <v>509</v>
      </c>
      <c r="AV501">
        <f>(Table2[[#This Row],[Rank 1Y]]+Table2[[#This Row],[Rank 6M]]+Table2[[#This Row],[Rank Sharpe]])/3</f>
        <v>461.66666666666669</v>
      </c>
    </row>
    <row r="502" spans="1:48" x14ac:dyDescent="0.3">
      <c r="A502" t="s">
        <v>679</v>
      </c>
      <c r="B502" t="s">
        <v>680</v>
      </c>
      <c r="C502" t="s">
        <v>3145</v>
      </c>
      <c r="D502" t="s">
        <v>266</v>
      </c>
      <c r="E502">
        <v>26574.228514479899</v>
      </c>
      <c r="F502">
        <v>1396.1</v>
      </c>
      <c r="G502">
        <v>3.3762069630174301</v>
      </c>
      <c r="H502">
        <f>(Table2[[#This Row],[1Y Return vs Nifty]]-AVERAGE(Table2[1Y Return vs Nifty]))/_xlfn.STDEV.P(Table2[1Y Return vs Nifty])</f>
        <v>-0.30343027811367895</v>
      </c>
      <c r="I502">
        <v>-1.2240895523401301</v>
      </c>
      <c r="J502">
        <f>(Table2[[#This Row],[1M Return vs Nifty]]-AVERAGE(Table2[1M Return vs Nifty]))/_xlfn.STDEV.P(Table2[1M Return vs Nifty])</f>
        <v>-2.1159338189718938E-2</v>
      </c>
      <c r="K502">
        <v>-15.6544521732799</v>
      </c>
      <c r="L502">
        <f>(Table2[[#This Row],[6M Return vs Nifty]]-AVERAGE(Table2[6M Return vs Nifty]))/_xlfn.STDEV.P(Table2[6M Return vs Nifty])</f>
        <v>-0.73791047696820122</v>
      </c>
      <c r="M502">
        <v>4.6833589602449903</v>
      </c>
      <c r="N502">
        <f>(Table2[[#This Row],[1W Return vs Nifty]]-AVERAGE(Table2[1W Return vs Nifty]))/_xlfn.STDEV.P(Table2[1W Return vs Nifty])</f>
        <v>0.33655349320269545</v>
      </c>
      <c r="O502">
        <v>1423.82</v>
      </c>
      <c r="P502">
        <v>1471.64571201594</v>
      </c>
      <c r="Q502">
        <v>1438.88810301934</v>
      </c>
      <c r="R502">
        <v>44.253845896618998</v>
      </c>
      <c r="S502" s="1">
        <f>(Table2[[#This Row],[Close Price]]-Table2[[#This Row],[20D EMA]])/Table2[[#This Row],[20D EMA]]</f>
        <v>-1.9468753072719888E-2</v>
      </c>
      <c r="T502" s="1">
        <f>(Table2[[#This Row],[Close Price]]-Table2[[#This Row],[50D EMA]])/Table2[[#This Row],[50D EMA]]</f>
        <v>-5.1334170581351077E-2</v>
      </c>
      <c r="U502" s="1">
        <f>(Table2[[#This Row],[Close Price]]-Table2[[#This Row],[200D EMA]])/Table2[[#This Row],[200D EMA]]</f>
        <v>-2.9736921814527598E-2</v>
      </c>
      <c r="V502">
        <v>0.52087399351857699</v>
      </c>
      <c r="W502">
        <v>1376.45</v>
      </c>
      <c r="X502">
        <v>1416.65</v>
      </c>
      <c r="Y502">
        <v>1358.1</v>
      </c>
      <c r="Z502">
        <v>1416.65</v>
      </c>
      <c r="AA502">
        <v>1358.1</v>
      </c>
      <c r="AB502">
        <v>1416.65</v>
      </c>
      <c r="AC502" s="1">
        <f>(Table2[[#This Row],[Close Price]]/Table2[[#This Row],[Day Low]])-1</f>
        <v>1.4275854553379874E-2</v>
      </c>
      <c r="AD502" s="1">
        <f>(Table2[[#This Row],[Day High]]/Table2[[#This Row],[Close Price]])-1</f>
        <v>1.4719575961607445E-2</v>
      </c>
      <c r="AE502" s="1">
        <f>(Table2[[#This Row],[Close Price]]/Table2[[#This Row],[Current Week Low]])-1</f>
        <v>2.7980266548855104E-2</v>
      </c>
      <c r="AF502" s="1">
        <f>(Table2[[#This Row],[Current Week High]]/Table2[[#This Row],[Close Price]])-1</f>
        <v>1.4719575961607445E-2</v>
      </c>
      <c r="AG502" s="1">
        <f>(Table2[[#This Row],[Close Price]]/Table2[[#This Row],[Current Month Low]])-1</f>
        <v>2.7980266548855104E-2</v>
      </c>
      <c r="AH502" s="1">
        <f>(Table2[[#This Row],[Current Month High]]/Table2[[#This Row],[Close Price]])-1</f>
        <v>1.4719575961607445E-2</v>
      </c>
      <c r="AI502">
        <v>31.878088962108698</v>
      </c>
      <c r="AJ502">
        <v>36.125195007800301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-0.06</v>
      </c>
      <c r="AM502" t="s">
        <v>3179</v>
      </c>
      <c r="AN502">
        <v>-5.76</v>
      </c>
      <c r="AO502" t="s">
        <v>3179</v>
      </c>
      <c r="AP502">
        <v>4.3444338905026997E-2</v>
      </c>
      <c r="AQ502">
        <f>(Table2[[#This Row],[Sharpe Ratio]]-AVERAGE(Table2[Sharpe Ratio]))/_xlfn.STDEV.P(Table2[Sharpe Ratio])</f>
        <v>-0.21439956826963635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415</v>
      </c>
      <c r="AT502">
        <f>_xlfn.RANK.AVG(Table2[[#This Row],[6M Return vs Nifty Z-Score]],Table2[6M Return vs Nifty Z-Score])</f>
        <v>575</v>
      </c>
      <c r="AU502">
        <f>_xlfn.RANK.AVG(Table2[[#This Row],[Sharpe Ratio Z-Score]],Table2[Sharpe Ratio Z-Score])</f>
        <v>395</v>
      </c>
      <c r="AV502">
        <f>(Table2[[#This Row],[Rank 1Y]]+Table2[[#This Row],[Rank 6M]]+Table2[[#This Row],[Rank Sharpe]])/3</f>
        <v>461.66666666666669</v>
      </c>
    </row>
    <row r="503" spans="1:48" x14ac:dyDescent="0.3">
      <c r="A503" t="s">
        <v>41</v>
      </c>
      <c r="B503" t="s">
        <v>42</v>
      </c>
      <c r="C503" t="s">
        <v>3134</v>
      </c>
      <c r="D503" t="s">
        <v>43</v>
      </c>
      <c r="E503">
        <v>587370.91150336503</v>
      </c>
      <c r="F503">
        <v>928.65</v>
      </c>
      <c r="G503">
        <v>25.978838957256801</v>
      </c>
      <c r="H503">
        <f>(Table2[[#This Row],[1Y Return vs Nifty]]-AVERAGE(Table2[1Y Return vs Nifty]))/_xlfn.STDEV.P(Table2[1Y Return vs Nifty])</f>
        <v>0.1032769895158418</v>
      </c>
      <c r="I503">
        <v>-1.67748215343943</v>
      </c>
      <c r="J503">
        <f>(Table2[[#This Row],[1M Return vs Nifty]]-AVERAGE(Table2[1M Return vs Nifty]))/_xlfn.STDEV.P(Table2[1M Return vs Nifty])</f>
        <v>-7.1396239611971807E-2</v>
      </c>
      <c r="K503">
        <v>-8.3031023248322207</v>
      </c>
      <c r="L503">
        <f>(Table2[[#This Row],[6M Return vs Nifty]]-AVERAGE(Table2[6M Return vs Nifty]))/_xlfn.STDEV.P(Table2[6M Return vs Nifty])</f>
        <v>-0.48660520195851209</v>
      </c>
      <c r="M503">
        <v>1.6791066955214899</v>
      </c>
      <c r="N503">
        <f>(Table2[[#This Row],[1W Return vs Nifty]]-AVERAGE(Table2[1W Return vs Nifty]))/_xlfn.STDEV.P(Table2[1W Return vs Nifty])</f>
        <v>-0.35867867267791925</v>
      </c>
      <c r="O503">
        <v>938.33</v>
      </c>
      <c r="P503">
        <v>976.01026742220301</v>
      </c>
      <c r="Q503">
        <v>962.85050441879196</v>
      </c>
      <c r="R503">
        <v>48.150877601504597</v>
      </c>
      <c r="S503" s="1">
        <f>(Table2[[#This Row],[Close Price]]-Table2[[#This Row],[20D EMA]])/Table2[[#This Row],[20D EMA]]</f>
        <v>-1.0316200057549118E-2</v>
      </c>
      <c r="T503" s="1">
        <f>(Table2[[#This Row],[Close Price]]-Table2[[#This Row],[50D EMA]])/Table2[[#This Row],[50D EMA]]</f>
        <v>-4.8524353690754675E-2</v>
      </c>
      <c r="U503" s="1">
        <f>(Table2[[#This Row],[Close Price]]-Table2[[#This Row],[200D EMA]])/Table2[[#This Row],[200D EMA]]</f>
        <v>-3.5520056604671481E-2</v>
      </c>
      <c r="V503">
        <v>0.57273503141539595</v>
      </c>
      <c r="W503">
        <v>915.8</v>
      </c>
      <c r="X503">
        <v>930.35</v>
      </c>
      <c r="Y503">
        <v>911.25</v>
      </c>
      <c r="Z503">
        <v>936.4</v>
      </c>
      <c r="AA503">
        <v>911.25</v>
      </c>
      <c r="AB503">
        <v>936.4</v>
      </c>
      <c r="AC503" s="1">
        <f>(Table2[[#This Row],[Close Price]]/Table2[[#This Row],[Day Low]])-1</f>
        <v>1.4031447914391704E-2</v>
      </c>
      <c r="AD503" s="1">
        <f>(Table2[[#This Row],[Day High]]/Table2[[#This Row],[Close Price]])-1</f>
        <v>1.830614332633429E-3</v>
      </c>
      <c r="AE503" s="1">
        <f>(Table2[[#This Row],[Close Price]]/Table2[[#This Row],[Current Week Low]])-1</f>
        <v>1.9094650205761399E-2</v>
      </c>
      <c r="AF503" s="1">
        <f>(Table2[[#This Row],[Current Week High]]/Table2[[#This Row],[Close Price]])-1</f>
        <v>8.3454476928874755E-3</v>
      </c>
      <c r="AG503" s="1">
        <f>(Table2[[#This Row],[Close Price]]/Table2[[#This Row],[Current Month Low]])-1</f>
        <v>1.9094650205761399E-2</v>
      </c>
      <c r="AH503" s="1">
        <f>(Table2[[#This Row],[Current Month High]]/Table2[[#This Row],[Close Price]])-1</f>
        <v>8.3454476928874755E-3</v>
      </c>
      <c r="AI503">
        <v>31.588865557529701</v>
      </c>
      <c r="AJ503">
        <v>55.227747597158299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-0.18</v>
      </c>
      <c r="AM503" t="s">
        <v>3179</v>
      </c>
      <c r="AN503">
        <v>-0.67</v>
      </c>
      <c r="AO503" t="s">
        <v>3179</v>
      </c>
      <c r="AP503">
        <v>-3.1569652053777E-2</v>
      </c>
      <c r="AQ503">
        <f>(Table2[[#This Row],[Sharpe Ratio]]-AVERAGE(Table2[Sharpe Ratio]))/_xlfn.STDEV.P(Table2[Sharpe Ratio])</f>
        <v>-1.1121319187690282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264</v>
      </c>
      <c r="AT503">
        <f>_xlfn.RANK.AVG(Table2[[#This Row],[6M Return vs Nifty Z-Score]],Table2[6M Return vs Nifty Z-Score])</f>
        <v>490</v>
      </c>
      <c r="AU503">
        <f>_xlfn.RANK.AVG(Table2[[#This Row],[Sharpe Ratio Z-Score]],Table2[Sharpe Ratio Z-Score])</f>
        <v>632</v>
      </c>
      <c r="AV503">
        <f>(Table2[[#This Row],[Rank 1Y]]+Table2[[#This Row],[Rank 6M]]+Table2[[#This Row],[Rank Sharpe]])/3</f>
        <v>462</v>
      </c>
    </row>
    <row r="504" spans="1:48" x14ac:dyDescent="0.3">
      <c r="A504" t="s">
        <v>953</v>
      </c>
      <c r="B504" t="s">
        <v>954</v>
      </c>
      <c r="C504" t="s">
        <v>3143</v>
      </c>
      <c r="D504" t="s">
        <v>955</v>
      </c>
      <c r="E504">
        <v>15411.901132733999</v>
      </c>
      <c r="F504">
        <v>197.14</v>
      </c>
      <c r="G504">
        <v>7.9254414261655803</v>
      </c>
      <c r="H504">
        <f>(Table2[[#This Row],[1Y Return vs Nifty]]-AVERAGE(Table2[1Y Return vs Nifty]))/_xlfn.STDEV.P(Table2[1Y Return vs Nifty])</f>
        <v>-0.22157225738473965</v>
      </c>
      <c r="I504">
        <v>4.86479823087328</v>
      </c>
      <c r="J504">
        <f>(Table2[[#This Row],[1M Return vs Nifty]]-AVERAGE(Table2[1M Return vs Nifty]))/_xlfn.STDEV.P(Table2[1M Return vs Nifty])</f>
        <v>0.65350287419485842</v>
      </c>
      <c r="K504">
        <v>-13.80938246435</v>
      </c>
      <c r="L504">
        <f>(Table2[[#This Row],[6M Return vs Nifty]]-AVERAGE(Table2[6M Return vs Nifty]))/_xlfn.STDEV.P(Table2[6M Return vs Nifty])</f>
        <v>-0.67483692446782806</v>
      </c>
      <c r="M504">
        <v>13.0844215068708</v>
      </c>
      <c r="N504">
        <f>(Table2[[#This Row],[1W Return vs Nifty]]-AVERAGE(Table2[1W Return vs Nifty]))/_xlfn.STDEV.P(Table2[1W Return vs Nifty])</f>
        <v>2.280694129650457</v>
      </c>
      <c r="O504">
        <v>181.87</v>
      </c>
      <c r="P504">
        <v>186.31965589128501</v>
      </c>
      <c r="Q504">
        <v>193.283271727716</v>
      </c>
      <c r="R504">
        <v>70.825123691481295</v>
      </c>
      <c r="S504" s="1">
        <f>(Table2[[#This Row],[Close Price]]-Table2[[#This Row],[20D EMA]])/Table2[[#This Row],[20D EMA]]</f>
        <v>8.3961071094737896E-2</v>
      </c>
      <c r="T504" s="1">
        <f>(Table2[[#This Row],[Close Price]]-Table2[[#This Row],[50D EMA]])/Table2[[#This Row],[50D EMA]]</f>
        <v>5.8074088087778031E-2</v>
      </c>
      <c r="U504" s="1">
        <f>(Table2[[#This Row],[Close Price]]-Table2[[#This Row],[200D EMA]])/Table2[[#This Row],[200D EMA]]</f>
        <v>1.9953761325589923E-2</v>
      </c>
      <c r="V504">
        <v>2.9041364927734001</v>
      </c>
      <c r="W504">
        <v>187.08</v>
      </c>
      <c r="X504">
        <v>198.82</v>
      </c>
      <c r="Y504">
        <v>186.31</v>
      </c>
      <c r="Z504">
        <v>200</v>
      </c>
      <c r="AA504">
        <v>186.31</v>
      </c>
      <c r="AB504">
        <v>200</v>
      </c>
      <c r="AC504" s="1">
        <f>(Table2[[#This Row],[Close Price]]/Table2[[#This Row],[Day Low]])-1</f>
        <v>5.3773786615351593E-2</v>
      </c>
      <c r="AD504" s="1">
        <f>(Table2[[#This Row],[Day High]]/Table2[[#This Row],[Close Price]])-1</f>
        <v>8.5218626356904359E-3</v>
      </c>
      <c r="AE504" s="1">
        <f>(Table2[[#This Row],[Close Price]]/Table2[[#This Row],[Current Week Low]])-1</f>
        <v>5.8128924910096025E-2</v>
      </c>
      <c r="AF504" s="1">
        <f>(Table2[[#This Row],[Current Week High]]/Table2[[#This Row],[Close Price]])-1</f>
        <v>1.4507456629806237E-2</v>
      </c>
      <c r="AG504" s="1">
        <f>(Table2[[#This Row],[Close Price]]/Table2[[#This Row],[Current Month Low]])-1</f>
        <v>5.8128924910096025E-2</v>
      </c>
      <c r="AH504" s="1">
        <f>(Table2[[#This Row],[Current Month High]]/Table2[[#This Row],[Close Price]])-1</f>
        <v>1.4507456629806237E-2</v>
      </c>
      <c r="AI504">
        <v>20.4981231612052</v>
      </c>
      <c r="AJ504">
        <v>36.193436960276301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-0.05</v>
      </c>
      <c r="AM504" t="s">
        <v>3179</v>
      </c>
      <c r="AN504">
        <v>12.72</v>
      </c>
      <c r="AO504" t="s">
        <v>3180</v>
      </c>
      <c r="AP504">
        <v>2.4344289455453E-2</v>
      </c>
      <c r="AQ504">
        <f>(Table2[[#This Row],[Sharpe Ratio]]-AVERAGE(Table2[Sharpe Ratio]))/_xlfn.STDEV.P(Table2[Sharpe Ratio])</f>
        <v>-0.44298002463326702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374</v>
      </c>
      <c r="AT504">
        <f>_xlfn.RANK.AVG(Table2[[#This Row],[6M Return vs Nifty Z-Score]],Table2[6M Return vs Nifty Z-Score])</f>
        <v>559</v>
      </c>
      <c r="AU504">
        <f>_xlfn.RANK.AVG(Table2[[#This Row],[Sharpe Ratio Z-Score]],Table2[Sharpe Ratio Z-Score])</f>
        <v>457</v>
      </c>
      <c r="AV504">
        <f>(Table2[[#This Row],[Rank 1Y]]+Table2[[#This Row],[Rank 6M]]+Table2[[#This Row],[Rank Sharpe]])/3</f>
        <v>463.33333333333331</v>
      </c>
    </row>
    <row r="505" spans="1:48" x14ac:dyDescent="0.3">
      <c r="A505" t="s">
        <v>675</v>
      </c>
      <c r="B505" t="s">
        <v>676</v>
      </c>
      <c r="C505" t="s">
        <v>3140</v>
      </c>
      <c r="D505" t="s">
        <v>196</v>
      </c>
      <c r="E505">
        <v>27506.885154719999</v>
      </c>
      <c r="F505">
        <v>14502.05</v>
      </c>
      <c r="G505">
        <v>-35.687760987995802</v>
      </c>
      <c r="H505">
        <f>(Table2[[#This Row],[1Y Return vs Nifty]]-AVERAGE(Table2[1Y Return vs Nifty]))/_xlfn.STDEV.P(Table2[1Y Return vs Nifty])</f>
        <v>-1.0063395531119605</v>
      </c>
      <c r="I505">
        <v>-1.8492421654347</v>
      </c>
      <c r="J505">
        <f>(Table2[[#This Row],[1M Return vs Nifty]]-AVERAGE(Table2[1M Return vs Nifty]))/_xlfn.STDEV.P(Table2[1M Return vs Nifty])</f>
        <v>-9.0427628236246102E-2</v>
      </c>
      <c r="K505">
        <v>0.20880399481761899</v>
      </c>
      <c r="L505">
        <f>(Table2[[#This Row],[6M Return vs Nifty]]-AVERAGE(Table2[6M Return vs Nifty]))/_xlfn.STDEV.P(Table2[6M Return vs Nifty])</f>
        <v>-0.19562640179053942</v>
      </c>
      <c r="M505">
        <v>6.2130923384349499</v>
      </c>
      <c r="N505">
        <f>(Table2[[#This Row],[1W Return vs Nifty]]-AVERAGE(Table2[1W Return vs Nifty]))/_xlfn.STDEV.P(Table2[1W Return vs Nifty])</f>
        <v>0.69055833568111402</v>
      </c>
      <c r="O505">
        <v>14562.46</v>
      </c>
      <c r="P505">
        <v>15089.6361081127</v>
      </c>
      <c r="Q505">
        <v>15134.4615146877</v>
      </c>
      <c r="R505">
        <v>53.740157116123598</v>
      </c>
      <c r="S505" s="1">
        <f>(Table2[[#This Row],[Close Price]]-Table2[[#This Row],[20D EMA]])/Table2[[#This Row],[20D EMA]]</f>
        <v>-4.1483375748328135E-3</v>
      </c>
      <c r="T505" s="1">
        <f>(Table2[[#This Row],[Close Price]]-Table2[[#This Row],[50D EMA]])/Table2[[#This Row],[50D EMA]]</f>
        <v>-3.8939713582410003E-2</v>
      </c>
      <c r="U505" s="1">
        <f>(Table2[[#This Row],[Close Price]]-Table2[[#This Row],[200D EMA]])/Table2[[#This Row],[200D EMA]]</f>
        <v>-4.1786192001212467E-2</v>
      </c>
      <c r="V505">
        <v>0.66497936258521995</v>
      </c>
      <c r="W505">
        <v>14425.05</v>
      </c>
      <c r="X505">
        <v>14919.95</v>
      </c>
      <c r="Y505">
        <v>14255</v>
      </c>
      <c r="Z505">
        <v>14919.95</v>
      </c>
      <c r="AA505">
        <v>14255</v>
      </c>
      <c r="AB505">
        <v>14919.95</v>
      </c>
      <c r="AC505" s="1">
        <f>(Table2[[#This Row],[Close Price]]/Table2[[#This Row],[Day Low]])-1</f>
        <v>5.3379364369621207E-3</v>
      </c>
      <c r="AD505" s="1">
        <f>(Table2[[#This Row],[Day High]]/Table2[[#This Row],[Close Price]])-1</f>
        <v>2.8816615581935157E-2</v>
      </c>
      <c r="AE505" s="1">
        <f>(Table2[[#This Row],[Close Price]]/Table2[[#This Row],[Current Week Low]])-1</f>
        <v>1.7330761136443273E-2</v>
      </c>
      <c r="AF505" s="1">
        <f>(Table2[[#This Row],[Current Week High]]/Table2[[#This Row],[Close Price]])-1</f>
        <v>2.8816615581935157E-2</v>
      </c>
      <c r="AG505" s="1">
        <f>(Table2[[#This Row],[Close Price]]/Table2[[#This Row],[Current Month Low]])-1</f>
        <v>1.7330761136443273E-2</v>
      </c>
      <c r="AH505" s="1">
        <f>(Table2[[#This Row],[Current Month High]]/Table2[[#This Row],[Close Price]])-1</f>
        <v>2.8816615581935157E-2</v>
      </c>
      <c r="AI505">
        <v>25.844277188397498</v>
      </c>
      <c r="AJ505">
        <v>11.7691714836223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-0.03</v>
      </c>
      <c r="AM505" t="s">
        <v>3179</v>
      </c>
      <c r="AN505">
        <v>2.17</v>
      </c>
      <c r="AO505" t="s">
        <v>3180</v>
      </c>
      <c r="AP505">
        <v>6.0839082149402E-2</v>
      </c>
      <c r="AQ505">
        <f>(Table2[[#This Row],[Sharpe Ratio]]-AVERAGE(Table2[Sharpe Ratio]))/_xlfn.STDEV.P(Table2[Sharpe Ratio])</f>
        <v>-6.2274187877877085E-3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661</v>
      </c>
      <c r="AT505">
        <f>_xlfn.RANK.AVG(Table2[[#This Row],[6M Return vs Nifty Z-Score]],Table2[6M Return vs Nifty Z-Score])</f>
        <v>385</v>
      </c>
      <c r="AU505">
        <f>_xlfn.RANK.AVG(Table2[[#This Row],[Sharpe Ratio Z-Score]],Table2[Sharpe Ratio Z-Score])</f>
        <v>346</v>
      </c>
      <c r="AV505">
        <f>(Table2[[#This Row],[Rank 1Y]]+Table2[[#This Row],[Rank 6M]]+Table2[[#This Row],[Rank Sharpe]])/3</f>
        <v>464</v>
      </c>
    </row>
    <row r="506" spans="1:48" x14ac:dyDescent="0.3">
      <c r="A506" t="s">
        <v>1551</v>
      </c>
      <c r="B506" t="s">
        <v>1552</v>
      </c>
      <c r="C506" t="s">
        <v>3134</v>
      </c>
      <c r="D506" t="s">
        <v>24</v>
      </c>
      <c r="E506">
        <v>6300.00352828</v>
      </c>
      <c r="F506">
        <v>24.08</v>
      </c>
      <c r="G506">
        <v>-19.3499031109348</v>
      </c>
      <c r="H506">
        <f>(Table2[[#This Row],[1Y Return vs Nifty]]-AVERAGE(Table2[1Y Return vs Nifty]))/_xlfn.STDEV.P(Table2[1Y Return vs Nifty])</f>
        <v>-0.71235938576718261</v>
      </c>
      <c r="I506">
        <v>3.2446686521594601</v>
      </c>
      <c r="J506">
        <f>(Table2[[#This Row],[1M Return vs Nifty]]-AVERAGE(Table2[1M Return vs Nifty]))/_xlfn.STDEV.P(Table2[1M Return vs Nifty])</f>
        <v>0.47398893916419726</v>
      </c>
      <c r="K506">
        <v>-21.883594868355299</v>
      </c>
      <c r="L506">
        <f>(Table2[[#This Row],[6M Return vs Nifty]]-AVERAGE(Table2[6M Return vs Nifty]))/_xlfn.STDEV.P(Table2[6M Return vs Nifty])</f>
        <v>-0.95085319501760479</v>
      </c>
      <c r="M506">
        <v>2.5463672508095501</v>
      </c>
      <c r="N506">
        <f>(Table2[[#This Row],[1W Return vs Nifty]]-AVERAGE(Table2[1W Return vs Nifty]))/_xlfn.STDEV.P(Table2[1W Return vs Nifty])</f>
        <v>-0.15798066828073007</v>
      </c>
      <c r="O506">
        <v>24.27</v>
      </c>
      <c r="P506">
        <v>24.6701566517388</v>
      </c>
      <c r="Q506">
        <v>25.5127861297834</v>
      </c>
      <c r="R506">
        <v>47.335161177266798</v>
      </c>
      <c r="S506" s="1">
        <f>(Table2[[#This Row],[Close Price]]-Table2[[#This Row],[20D EMA]])/Table2[[#This Row],[20D EMA]]</f>
        <v>-7.8285949732180178E-3</v>
      </c>
      <c r="T506" s="1">
        <f>(Table2[[#This Row],[Close Price]]-Table2[[#This Row],[50D EMA]])/Table2[[#This Row],[50D EMA]]</f>
        <v>-2.3921885056096982E-2</v>
      </c>
      <c r="U506" s="1">
        <f>(Table2[[#This Row],[Close Price]]-Table2[[#This Row],[200D EMA]])/Table2[[#This Row],[200D EMA]]</f>
        <v>-5.6159532028169208E-2</v>
      </c>
      <c r="V506">
        <v>1.02237186418985</v>
      </c>
      <c r="W506">
        <v>23.96</v>
      </c>
      <c r="X506">
        <v>24.35</v>
      </c>
      <c r="Y506">
        <v>23.96</v>
      </c>
      <c r="Z506">
        <v>24.77</v>
      </c>
      <c r="AA506">
        <v>23.96</v>
      </c>
      <c r="AB506">
        <v>24.95</v>
      </c>
      <c r="AC506" s="1">
        <f>(Table2[[#This Row],[Close Price]]/Table2[[#This Row],[Day Low]])-1</f>
        <v>5.008347245408995E-3</v>
      </c>
      <c r="AD506" s="1">
        <f>(Table2[[#This Row],[Day High]]/Table2[[#This Row],[Close Price]])-1</f>
        <v>1.1212624584717723E-2</v>
      </c>
      <c r="AE506" s="1">
        <f>(Table2[[#This Row],[Close Price]]/Table2[[#This Row],[Current Week Low]])-1</f>
        <v>5.008347245408995E-3</v>
      </c>
      <c r="AF506" s="1">
        <f>(Table2[[#This Row],[Current Week High]]/Table2[[#This Row],[Close Price]])-1</f>
        <v>2.8654485049834033E-2</v>
      </c>
      <c r="AG506" s="1">
        <f>(Table2[[#This Row],[Close Price]]/Table2[[#This Row],[Current Month Low]])-1</f>
        <v>5.008347245408995E-3</v>
      </c>
      <c r="AH506" s="1">
        <f>(Table2[[#This Row],[Current Month High]]/Table2[[#This Row],[Close Price]])-1</f>
        <v>3.6129568106312293E-2</v>
      </c>
      <c r="AI506">
        <v>53.163310080504303</v>
      </c>
      <c r="AJ506">
        <v>13.479869113671899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-0.09</v>
      </c>
      <c r="AM506" t="s">
        <v>3179</v>
      </c>
      <c r="AN506">
        <v>-3.68</v>
      </c>
      <c r="AO506" t="s">
        <v>3179</v>
      </c>
      <c r="AP506">
        <v>0.115108957746147</v>
      </c>
      <c r="AQ506">
        <f>(Table2[[#This Row],[Sharpe Ratio]]-AVERAGE(Table2[Sharpe Ratio]))/_xlfn.STDEV.P(Table2[Sharpe Ratio])</f>
        <v>0.64324906363975454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570</v>
      </c>
      <c r="AT506">
        <f>_xlfn.RANK.AVG(Table2[[#This Row],[6M Return vs Nifty Z-Score]],Table2[6M Return vs Nifty Z-Score])</f>
        <v>643</v>
      </c>
      <c r="AU506">
        <f>_xlfn.RANK.AVG(Table2[[#This Row],[Sharpe Ratio Z-Score]],Table2[Sharpe Ratio Z-Score])</f>
        <v>182</v>
      </c>
      <c r="AV506">
        <f>(Table2[[#This Row],[Rank 1Y]]+Table2[[#This Row],[Rank 6M]]+Table2[[#This Row],[Rank Sharpe]])/3</f>
        <v>465</v>
      </c>
    </row>
    <row r="507" spans="1:48" x14ac:dyDescent="0.3">
      <c r="A507" t="s">
        <v>844</v>
      </c>
      <c r="B507" t="s">
        <v>845</v>
      </c>
      <c r="C507" t="s">
        <v>3140</v>
      </c>
      <c r="D507" t="s">
        <v>196</v>
      </c>
      <c r="E507">
        <v>18615.31183939</v>
      </c>
      <c r="F507">
        <v>490.7</v>
      </c>
      <c r="G507">
        <v>-24.073596847133398</v>
      </c>
      <c r="H507">
        <f>(Table2[[#This Row],[1Y Return vs Nifty]]-AVERAGE(Table2[1Y Return vs Nifty]))/_xlfn.STDEV.P(Table2[1Y Return vs Nifty])</f>
        <v>-0.79735659198005426</v>
      </c>
      <c r="I507">
        <v>-8.0868497132106292</v>
      </c>
      <c r="J507">
        <f>(Table2[[#This Row],[1M Return vs Nifty]]-AVERAGE(Table2[1M Return vs Nifty]))/_xlfn.STDEV.P(Table2[1M Return vs Nifty])</f>
        <v>-0.78156831895009737</v>
      </c>
      <c r="K507">
        <v>-6.4715270659595898</v>
      </c>
      <c r="L507">
        <f>(Table2[[#This Row],[6M Return vs Nifty]]-AVERAGE(Table2[6M Return vs Nifty]))/_xlfn.STDEV.P(Table2[6M Return vs Nifty])</f>
        <v>-0.42399295609605697</v>
      </c>
      <c r="M507">
        <v>3.1685400137017501</v>
      </c>
      <c r="N507">
        <f>(Table2[[#This Row],[1W Return vs Nifty]]-AVERAGE(Table2[1W Return vs Nifty]))/_xlfn.STDEV.P(Table2[1W Return vs Nifty])</f>
        <v>-1.3999910547230951E-2</v>
      </c>
      <c r="O507">
        <v>512.70000000000005</v>
      </c>
      <c r="P507">
        <v>534.65351749411695</v>
      </c>
      <c r="Q507">
        <v>527.02326138817796</v>
      </c>
      <c r="R507">
        <v>32.245864691742703</v>
      </c>
      <c r="S507" s="1">
        <f>(Table2[[#This Row],[Close Price]]-Table2[[#This Row],[20D EMA]])/Table2[[#This Row],[20D EMA]]</f>
        <v>-4.2910083869709487E-2</v>
      </c>
      <c r="T507" s="1">
        <f>(Table2[[#This Row],[Close Price]]-Table2[[#This Row],[50D EMA]])/Table2[[#This Row],[50D EMA]]</f>
        <v>-8.2209348776239199E-2</v>
      </c>
      <c r="U507" s="1">
        <f>(Table2[[#This Row],[Close Price]]-Table2[[#This Row],[200D EMA]])/Table2[[#This Row],[200D EMA]]</f>
        <v>-6.8921552518389009E-2</v>
      </c>
      <c r="V507">
        <v>0.70938726782889405</v>
      </c>
      <c r="W507">
        <v>489.8</v>
      </c>
      <c r="X507">
        <v>503.9</v>
      </c>
      <c r="Y507">
        <v>488.05</v>
      </c>
      <c r="Z507">
        <v>503.9</v>
      </c>
      <c r="AA507">
        <v>488.05</v>
      </c>
      <c r="AB507">
        <v>509</v>
      </c>
      <c r="AC507" s="1">
        <f>(Table2[[#This Row],[Close Price]]/Table2[[#This Row],[Day Low]])-1</f>
        <v>1.8374846876274553E-3</v>
      </c>
      <c r="AD507" s="1">
        <f>(Table2[[#This Row],[Day High]]/Table2[[#This Row],[Close Price]])-1</f>
        <v>2.6900346443855749E-2</v>
      </c>
      <c r="AE507" s="1">
        <f>(Table2[[#This Row],[Close Price]]/Table2[[#This Row],[Current Week Low]])-1</f>
        <v>5.4297715398012869E-3</v>
      </c>
      <c r="AF507" s="1">
        <f>(Table2[[#This Row],[Current Week High]]/Table2[[#This Row],[Close Price]])-1</f>
        <v>2.6900346443855749E-2</v>
      </c>
      <c r="AG507" s="1">
        <f>(Table2[[#This Row],[Close Price]]/Table2[[#This Row],[Current Month Low]])-1</f>
        <v>5.4297715398012869E-3</v>
      </c>
      <c r="AH507" s="1">
        <f>(Table2[[#This Row],[Current Month High]]/Table2[[#This Row],[Close Price]])-1</f>
        <v>3.7293662115345461E-2</v>
      </c>
      <c r="AI507">
        <v>26.839209292846899</v>
      </c>
      <c r="AJ507">
        <v>20.6243854473942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-0.02</v>
      </c>
      <c r="AM507" t="s">
        <v>3179</v>
      </c>
      <c r="AN507">
        <v>-7.96</v>
      </c>
      <c r="AO507" t="s">
        <v>3179</v>
      </c>
      <c r="AP507">
        <v>6.3818101733857005E-2</v>
      </c>
      <c r="AQ507">
        <f>(Table2[[#This Row],[Sharpe Ratio]]-AVERAGE(Table2[Sharpe Ratio]))/_xlfn.STDEV.P(Table2[Sharpe Ratio])</f>
        <v>2.9424093944086707E-2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595</v>
      </c>
      <c r="AT507">
        <f>_xlfn.RANK.AVG(Table2[[#This Row],[6M Return vs Nifty Z-Score]],Table2[6M Return vs Nifty Z-Score])</f>
        <v>462</v>
      </c>
      <c r="AU507">
        <f>_xlfn.RANK.AVG(Table2[[#This Row],[Sharpe Ratio Z-Score]],Table2[Sharpe Ratio Z-Score])</f>
        <v>341</v>
      </c>
      <c r="AV507">
        <f>(Table2[[#This Row],[Rank 1Y]]+Table2[[#This Row],[Rank 6M]]+Table2[[#This Row],[Rank Sharpe]])/3</f>
        <v>466</v>
      </c>
    </row>
    <row r="508" spans="1:48" x14ac:dyDescent="0.3">
      <c r="A508" t="s">
        <v>1728</v>
      </c>
      <c r="B508" t="s">
        <v>1729</v>
      </c>
      <c r="C508" t="s">
        <v>3146</v>
      </c>
      <c r="D508" t="s">
        <v>1469</v>
      </c>
      <c r="E508">
        <v>4806.7520488350001</v>
      </c>
      <c r="F508">
        <v>849.65</v>
      </c>
      <c r="G508">
        <v>-35.353380187283598</v>
      </c>
      <c r="H508">
        <f>(Table2[[#This Row],[1Y Return vs Nifty]]-AVERAGE(Table2[1Y Return vs Nifty]))/_xlfn.STDEV.P(Table2[1Y Return vs Nifty])</f>
        <v>-1.0003227714451135</v>
      </c>
      <c r="I508">
        <v>2.6960954093834402</v>
      </c>
      <c r="J508">
        <f>(Table2[[#This Row],[1M Return vs Nifty]]-AVERAGE(Table2[1M Return vs Nifty]))/_xlfn.STDEV.P(Table2[1M Return vs Nifty])</f>
        <v>0.41320581245810278</v>
      </c>
      <c r="K508">
        <v>-21.212299120374301</v>
      </c>
      <c r="L508">
        <f>(Table2[[#This Row],[6M Return vs Nifty]]-AVERAGE(Table2[6M Return vs Nifty]))/_xlfn.STDEV.P(Table2[6M Return vs Nifty])</f>
        <v>-0.92790500644855944</v>
      </c>
      <c r="M508">
        <v>1.28021674046725</v>
      </c>
      <c r="N508">
        <f>(Table2[[#This Row],[1W Return vs Nifty]]-AVERAGE(Table2[1W Return vs Nifty]))/_xlfn.STDEV.P(Table2[1W Return vs Nifty])</f>
        <v>-0.45098820695263298</v>
      </c>
      <c r="O508">
        <v>869.36</v>
      </c>
      <c r="P508">
        <v>869.97645724794404</v>
      </c>
      <c r="Q508">
        <v>858.21260639435695</v>
      </c>
      <c r="R508">
        <v>35.470890758723897</v>
      </c>
      <c r="S508" s="1">
        <f>(Table2[[#This Row],[Close Price]]-Table2[[#This Row],[20D EMA]])/Table2[[#This Row],[20D EMA]]</f>
        <v>-2.2671850556731429E-2</v>
      </c>
      <c r="T508" s="1">
        <f>(Table2[[#This Row],[Close Price]]-Table2[[#This Row],[50D EMA]])/Table2[[#This Row],[50D EMA]]</f>
        <v>-2.336437621800035E-2</v>
      </c>
      <c r="U508" s="1">
        <f>(Table2[[#This Row],[Close Price]]-Table2[[#This Row],[200D EMA]])/Table2[[#This Row],[200D EMA]]</f>
        <v>-9.9772554382898167E-3</v>
      </c>
      <c r="V508">
        <v>0.71950098145946295</v>
      </c>
      <c r="W508">
        <v>828</v>
      </c>
      <c r="X508">
        <v>870</v>
      </c>
      <c r="Y508">
        <v>828</v>
      </c>
      <c r="Z508">
        <v>873</v>
      </c>
      <c r="AA508">
        <v>828</v>
      </c>
      <c r="AB508">
        <v>887.95</v>
      </c>
      <c r="AC508" s="1">
        <f>(Table2[[#This Row],[Close Price]]/Table2[[#This Row],[Day Low]])-1</f>
        <v>2.6147342995169076E-2</v>
      </c>
      <c r="AD508" s="1">
        <f>(Table2[[#This Row],[Day High]]/Table2[[#This Row],[Close Price]])-1</f>
        <v>2.3951038662978874E-2</v>
      </c>
      <c r="AE508" s="1">
        <f>(Table2[[#This Row],[Close Price]]/Table2[[#This Row],[Current Week Low]])-1</f>
        <v>2.6147342995169076E-2</v>
      </c>
      <c r="AF508" s="1">
        <f>(Table2[[#This Row],[Current Week High]]/Table2[[#This Row],[Close Price]])-1</f>
        <v>2.7481904313540806E-2</v>
      </c>
      <c r="AG508" s="1">
        <f>(Table2[[#This Row],[Close Price]]/Table2[[#This Row],[Current Month Low]])-1</f>
        <v>2.6147342995169076E-2</v>
      </c>
      <c r="AH508" s="1">
        <f>(Table2[[#This Row],[Current Month High]]/Table2[[#This Row],[Close Price]])-1</f>
        <v>4.5077384805508158E-2</v>
      </c>
      <c r="AI508">
        <v>30.159477431883701</v>
      </c>
      <c r="AJ508">
        <v>10.3369911044737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0.03</v>
      </c>
      <c r="AM508" t="s">
        <v>3180</v>
      </c>
      <c r="AN508">
        <v>-4.66</v>
      </c>
      <c r="AO508" t="s">
        <v>3179</v>
      </c>
      <c r="AP508">
        <v>0.151630102545595</v>
      </c>
      <c r="AQ508">
        <f>(Table2[[#This Row],[Sharpe Ratio]]-AVERAGE(Table2[Sharpe Ratio]))/_xlfn.STDEV.P(Table2[Sharpe Ratio])</f>
        <v>1.080317039155716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658</v>
      </c>
      <c r="AT508">
        <f>_xlfn.RANK.AVG(Table2[[#This Row],[6M Return vs Nifty Z-Score]],Table2[6M Return vs Nifty Z-Score])</f>
        <v>638</v>
      </c>
      <c r="AU508">
        <f>_xlfn.RANK.AVG(Table2[[#This Row],[Sharpe Ratio Z-Score]],Table2[Sharpe Ratio Z-Score])</f>
        <v>102</v>
      </c>
      <c r="AV508">
        <f>(Table2[[#This Row],[Rank 1Y]]+Table2[[#This Row],[Rank 6M]]+Table2[[#This Row],[Rank Sharpe]])/3</f>
        <v>466</v>
      </c>
    </row>
    <row r="509" spans="1:48" x14ac:dyDescent="0.3">
      <c r="A509" t="s">
        <v>824</v>
      </c>
      <c r="B509" t="s">
        <v>825</v>
      </c>
      <c r="C509" t="s">
        <v>3134</v>
      </c>
      <c r="D509" t="s">
        <v>517</v>
      </c>
      <c r="E509">
        <v>19026.209718999999</v>
      </c>
      <c r="F509">
        <v>448.35</v>
      </c>
      <c r="G509">
        <v>-50.826177562003998</v>
      </c>
      <c r="H509">
        <f>(Table2[[#This Row],[1Y Return vs Nifty]]-AVERAGE(Table2[1Y Return vs Nifty]))/_xlfn.STDEV.P(Table2[1Y Return vs Nifty])</f>
        <v>-1.2787372120492697</v>
      </c>
      <c r="I509">
        <v>0.74493700073805602</v>
      </c>
      <c r="J509">
        <f>(Table2[[#This Row],[1M Return vs Nifty]]-AVERAGE(Table2[1M Return vs Nifty]))/_xlfn.STDEV.P(Table2[1M Return vs Nifty])</f>
        <v>0.19701315206475409</v>
      </c>
      <c r="K509">
        <v>9.9468681686847802</v>
      </c>
      <c r="L509">
        <f>(Table2[[#This Row],[6M Return vs Nifty]]-AVERAGE(Table2[6M Return vs Nifty]))/_xlfn.STDEV.P(Table2[6M Return vs Nifty])</f>
        <v>0.13726850128531512</v>
      </c>
      <c r="M509">
        <v>11.290818764528201</v>
      </c>
      <c r="N509">
        <f>(Table2[[#This Row],[1W Return vs Nifty]]-AVERAGE(Table2[1W Return vs Nifty]))/_xlfn.STDEV.P(Table2[1W Return vs Nifty])</f>
        <v>1.8656256835248044</v>
      </c>
      <c r="O509">
        <v>442.03</v>
      </c>
      <c r="P509">
        <v>453.477553548488</v>
      </c>
      <c r="Q509">
        <v>469.85365187319098</v>
      </c>
      <c r="R509">
        <v>58.119115367818701</v>
      </c>
      <c r="S509" s="1">
        <f>(Table2[[#This Row],[Close Price]]-Table2[[#This Row],[20D EMA]])/Table2[[#This Row],[20D EMA]]</f>
        <v>1.4297672103703482E-2</v>
      </c>
      <c r="T509" s="1">
        <f>(Table2[[#This Row],[Close Price]]-Table2[[#This Row],[50D EMA]])/Table2[[#This Row],[50D EMA]]</f>
        <v>-1.1307182700366488E-2</v>
      </c>
      <c r="U509" s="1">
        <f>(Table2[[#This Row],[Close Price]]-Table2[[#This Row],[200D EMA]])/Table2[[#This Row],[200D EMA]]</f>
        <v>-4.5766701583484962E-2</v>
      </c>
      <c r="V509">
        <v>0.82839648870570404</v>
      </c>
      <c r="W509">
        <v>442</v>
      </c>
      <c r="X509">
        <v>452</v>
      </c>
      <c r="Y509">
        <v>441.1</v>
      </c>
      <c r="Z509">
        <v>463.25</v>
      </c>
      <c r="AA509">
        <v>437.9</v>
      </c>
      <c r="AB509">
        <v>463.25</v>
      </c>
      <c r="AC509" s="1">
        <f>(Table2[[#This Row],[Close Price]]/Table2[[#This Row],[Day Low]])-1</f>
        <v>1.4366515837104021E-2</v>
      </c>
      <c r="AD509" s="1">
        <f>(Table2[[#This Row],[Day High]]/Table2[[#This Row],[Close Price]])-1</f>
        <v>8.1409613025538174E-3</v>
      </c>
      <c r="AE509" s="1">
        <f>(Table2[[#This Row],[Close Price]]/Table2[[#This Row],[Current Week Low]])-1</f>
        <v>1.6436182271593713E-2</v>
      </c>
      <c r="AF509" s="1">
        <f>(Table2[[#This Row],[Current Week High]]/Table2[[#This Row],[Close Price]])-1</f>
        <v>3.3232965317274488E-2</v>
      </c>
      <c r="AG509" s="1">
        <f>(Table2[[#This Row],[Close Price]]/Table2[[#This Row],[Current Month Low]])-1</f>
        <v>2.3863895866636398E-2</v>
      </c>
      <c r="AH509" s="1">
        <f>(Table2[[#This Row],[Current Month High]]/Table2[[#This Row],[Close Price]])-1</f>
        <v>3.3232965317274488E-2</v>
      </c>
      <c r="AI509">
        <v>46.173329953406203</v>
      </c>
      <c r="AJ509">
        <v>47.347837518075401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-0.06</v>
      </c>
      <c r="AM509" t="s">
        <v>3179</v>
      </c>
      <c r="AN509">
        <v>-0.49</v>
      </c>
      <c r="AO509" t="s">
        <v>3179</v>
      </c>
      <c r="AP509">
        <v>3.5305619505606997E-2</v>
      </c>
      <c r="AQ509">
        <f>(Table2[[#This Row],[Sharpe Ratio]]-AVERAGE(Table2[Sharpe Ratio]))/_xlfn.STDEV.P(Table2[Sharpe Ratio])</f>
        <v>-0.31179995455902632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710</v>
      </c>
      <c r="AT509">
        <f>_xlfn.RANK.AVG(Table2[[#This Row],[6M Return vs Nifty Z-Score]],Table2[6M Return vs Nifty Z-Score])</f>
        <v>263</v>
      </c>
      <c r="AU509">
        <f>_xlfn.RANK.AVG(Table2[[#This Row],[Sharpe Ratio Z-Score]],Table2[Sharpe Ratio Z-Score])</f>
        <v>426</v>
      </c>
      <c r="AV509">
        <f>(Table2[[#This Row],[Rank 1Y]]+Table2[[#This Row],[Rank 6M]]+Table2[[#This Row],[Rank Sharpe]])/3</f>
        <v>466.33333333333331</v>
      </c>
    </row>
    <row r="510" spans="1:48" x14ac:dyDescent="0.3">
      <c r="A510" t="s">
        <v>572</v>
      </c>
      <c r="B510" t="s">
        <v>573</v>
      </c>
      <c r="C510" t="s">
        <v>3134</v>
      </c>
      <c r="D510" t="s">
        <v>54</v>
      </c>
      <c r="E510">
        <v>34186.608417000003</v>
      </c>
      <c r="F510">
        <v>276.89999999999998</v>
      </c>
      <c r="G510">
        <v>-20.504862604953001</v>
      </c>
      <c r="H510">
        <f>(Table2[[#This Row],[1Y Return vs Nifty]]-AVERAGE(Table2[1Y Return vs Nifty]))/_xlfn.STDEV.P(Table2[1Y Return vs Nifty])</f>
        <v>-0.73314149734403944</v>
      </c>
      <c r="I510">
        <v>-6.4666377409850098</v>
      </c>
      <c r="J510">
        <f>(Table2[[#This Row],[1M Return vs Nifty]]-AVERAGE(Table2[1M Return vs Nifty]))/_xlfn.STDEV.P(Table2[1M Return vs Nifty])</f>
        <v>-0.60204525453638036</v>
      </c>
      <c r="K510">
        <v>-1.1893198866847901</v>
      </c>
      <c r="L510">
        <f>(Table2[[#This Row],[6M Return vs Nifty]]-AVERAGE(Table2[6M Return vs Nifty]))/_xlfn.STDEV.P(Table2[6M Return vs Nifty])</f>
        <v>-0.24342114884815219</v>
      </c>
      <c r="M510">
        <v>1.47666710919265</v>
      </c>
      <c r="N510">
        <f>(Table2[[#This Row],[1W Return vs Nifty]]-AVERAGE(Table2[1W Return vs Nifty]))/_xlfn.STDEV.P(Table2[1W Return vs Nifty])</f>
        <v>-0.40552644032912494</v>
      </c>
      <c r="O510">
        <v>282.26</v>
      </c>
      <c r="P510">
        <v>294.484268884286</v>
      </c>
      <c r="Q510">
        <v>292.20884057449501</v>
      </c>
      <c r="R510">
        <v>47.545281309885702</v>
      </c>
      <c r="S510" s="1">
        <f>(Table2[[#This Row],[Close Price]]-Table2[[#This Row],[20D EMA]])/Table2[[#This Row],[20D EMA]]</f>
        <v>-1.8989584071423558E-2</v>
      </c>
      <c r="T510" s="1">
        <f>(Table2[[#This Row],[Close Price]]-Table2[[#This Row],[50D EMA]])/Table2[[#This Row],[50D EMA]]</f>
        <v>-5.9712082247746628E-2</v>
      </c>
      <c r="U510" s="1">
        <f>(Table2[[#This Row],[Close Price]]-Table2[[#This Row],[200D EMA]])/Table2[[#This Row],[200D EMA]]</f>
        <v>-5.2390066448356608E-2</v>
      </c>
      <c r="V510">
        <v>1.0403461578681501</v>
      </c>
      <c r="W510">
        <v>270.14999999999998</v>
      </c>
      <c r="X510">
        <v>279.14999999999998</v>
      </c>
      <c r="Y510">
        <v>269.85000000000002</v>
      </c>
      <c r="Z510">
        <v>279.14999999999998</v>
      </c>
      <c r="AA510">
        <v>269.85000000000002</v>
      </c>
      <c r="AB510">
        <v>279.14999999999998</v>
      </c>
      <c r="AC510" s="1">
        <f>(Table2[[#This Row],[Close Price]]/Table2[[#This Row],[Day Low]])-1</f>
        <v>2.4986118822876158E-2</v>
      </c>
      <c r="AD510" s="1">
        <f>(Table2[[#This Row],[Day High]]/Table2[[#This Row],[Close Price]])-1</f>
        <v>8.1256771397617555E-3</v>
      </c>
      <c r="AE510" s="1">
        <f>(Table2[[#This Row],[Close Price]]/Table2[[#This Row],[Current Week Low]])-1</f>
        <v>2.6125625347415138E-2</v>
      </c>
      <c r="AF510" s="1">
        <f>(Table2[[#This Row],[Current Week High]]/Table2[[#This Row],[Close Price]])-1</f>
        <v>8.1256771397617555E-3</v>
      </c>
      <c r="AG510" s="1">
        <f>(Table2[[#This Row],[Close Price]]/Table2[[#This Row],[Current Month Low]])-1</f>
        <v>2.6125625347415138E-2</v>
      </c>
      <c r="AH510" s="1">
        <f>(Table2[[#This Row],[Current Month High]]/Table2[[#This Row],[Close Price]])-1</f>
        <v>8.1256771397617555E-3</v>
      </c>
      <c r="AI510">
        <v>23.871433730588599</v>
      </c>
      <c r="AJ510">
        <v>12.4695369618196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-0.11</v>
      </c>
      <c r="AM510" t="s">
        <v>3179</v>
      </c>
      <c r="AN510">
        <v>-4.8499999999999996</v>
      </c>
      <c r="AO510" t="s">
        <v>3179</v>
      </c>
      <c r="AP510">
        <v>3.5659219101483002E-2</v>
      </c>
      <c r="AQ510">
        <f>(Table2[[#This Row],[Sharpe Ratio]]-AVERAGE(Table2[Sharpe Ratio]))/_xlfn.STDEV.P(Table2[Sharpe Ratio])</f>
        <v>-0.3075682400177252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575</v>
      </c>
      <c r="AT510">
        <f>_xlfn.RANK.AVG(Table2[[#This Row],[6M Return vs Nifty Z-Score]],Table2[6M Return vs Nifty Z-Score])</f>
        <v>401</v>
      </c>
      <c r="AU510">
        <f>_xlfn.RANK.AVG(Table2[[#This Row],[Sharpe Ratio Z-Score]],Table2[Sharpe Ratio Z-Score])</f>
        <v>425</v>
      </c>
      <c r="AV510">
        <f>(Table2[[#This Row],[Rank 1Y]]+Table2[[#This Row],[Rank 6M]]+Table2[[#This Row],[Rank Sharpe]])/3</f>
        <v>467</v>
      </c>
    </row>
    <row r="511" spans="1:48" x14ac:dyDescent="0.3">
      <c r="A511" t="s">
        <v>1202</v>
      </c>
      <c r="B511" t="s">
        <v>1203</v>
      </c>
      <c r="C511" t="s">
        <v>3146</v>
      </c>
      <c r="D511" t="s">
        <v>958</v>
      </c>
      <c r="E511">
        <v>9852.6330545399996</v>
      </c>
      <c r="F511">
        <v>71.349999999999994</v>
      </c>
      <c r="G511">
        <v>-6.1955029096873604</v>
      </c>
      <c r="H511">
        <f>(Table2[[#This Row],[1Y Return vs Nifty]]-AVERAGE(Table2[1Y Return vs Nifty]))/_xlfn.STDEV.P(Table2[1Y Return vs Nifty])</f>
        <v>-0.47566172310037058</v>
      </c>
      <c r="I511">
        <v>0.13262218500758699</v>
      </c>
      <c r="J511">
        <f>(Table2[[#This Row],[1M Return vs Nifty]]-AVERAGE(Table2[1M Return vs Nifty]))/_xlfn.STDEV.P(Table2[1M Return vs Nifty])</f>
        <v>0.12916731831569514</v>
      </c>
      <c r="K511">
        <v>-9.3165040821976604</v>
      </c>
      <c r="L511">
        <f>(Table2[[#This Row],[6M Return vs Nifty]]-AVERAGE(Table2[6M Return vs Nifty]))/_xlfn.STDEV.P(Table2[6M Return vs Nifty])</f>
        <v>-0.52124825562624111</v>
      </c>
      <c r="M511">
        <v>14.553650294444299</v>
      </c>
      <c r="N511">
        <f>(Table2[[#This Row],[1W Return vs Nifty]]-AVERAGE(Table2[1W Return vs Nifty]))/_xlfn.STDEV.P(Table2[1W Return vs Nifty])</f>
        <v>2.6206972392937424</v>
      </c>
      <c r="O511">
        <v>70.58</v>
      </c>
      <c r="P511">
        <v>73.458667446734594</v>
      </c>
      <c r="Q511">
        <v>73.9239501526814</v>
      </c>
      <c r="R511">
        <v>54.5568734679484</v>
      </c>
      <c r="S511" s="1">
        <f>(Table2[[#This Row],[Close Price]]-Table2[[#This Row],[20D EMA]])/Table2[[#This Row],[20D EMA]]</f>
        <v>1.0909606120714028E-2</v>
      </c>
      <c r="T511" s="1">
        <f>(Table2[[#This Row],[Close Price]]-Table2[[#This Row],[50D EMA]])/Table2[[#This Row],[50D EMA]]</f>
        <v>-2.8705495485112222E-2</v>
      </c>
      <c r="U511" s="1">
        <f>(Table2[[#This Row],[Close Price]]-Table2[[#This Row],[200D EMA]])/Table2[[#This Row],[200D EMA]]</f>
        <v>-3.4818893570557417E-2</v>
      </c>
      <c r="V511">
        <v>0.79020131499722202</v>
      </c>
      <c r="W511">
        <v>70.66</v>
      </c>
      <c r="X511">
        <v>72.099999999999994</v>
      </c>
      <c r="Y511">
        <v>70.66</v>
      </c>
      <c r="Z511">
        <v>74.489999999999995</v>
      </c>
      <c r="AA511">
        <v>70.66</v>
      </c>
      <c r="AB511">
        <v>77.59</v>
      </c>
      <c r="AC511" s="1">
        <f>(Table2[[#This Row],[Close Price]]/Table2[[#This Row],[Day Low]])-1</f>
        <v>9.7650721766204818E-3</v>
      </c>
      <c r="AD511" s="1">
        <f>(Table2[[#This Row],[Day High]]/Table2[[#This Row],[Close Price]])-1</f>
        <v>1.0511562718990897E-2</v>
      </c>
      <c r="AE511" s="1">
        <f>(Table2[[#This Row],[Close Price]]/Table2[[#This Row],[Current Week Low]])-1</f>
        <v>9.7650721766204818E-3</v>
      </c>
      <c r="AF511" s="1">
        <f>(Table2[[#This Row],[Current Week High]]/Table2[[#This Row],[Close Price]])-1</f>
        <v>4.4008409250175129E-2</v>
      </c>
      <c r="AG511" s="1">
        <f>(Table2[[#This Row],[Close Price]]/Table2[[#This Row],[Current Month Low]])-1</f>
        <v>9.7650721766204818E-3</v>
      </c>
      <c r="AH511" s="1">
        <f>(Table2[[#This Row],[Current Month High]]/Table2[[#This Row],[Close Price]])-1</f>
        <v>8.745620182200442E-2</v>
      </c>
      <c r="AI511">
        <v>32.936229852838103</v>
      </c>
      <c r="AJ511">
        <v>25.065731814197999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0</v>
      </c>
      <c r="AM511">
        <v>0</v>
      </c>
      <c r="AN511">
        <v>0.39</v>
      </c>
      <c r="AO511" t="s">
        <v>3180</v>
      </c>
      <c r="AP511">
        <v>3.7442757566471002E-2</v>
      </c>
      <c r="AQ511">
        <f>(Table2[[#This Row],[Sharpe Ratio]]-AVERAGE(Table2[Sharpe Ratio]))/_xlfn.STDEV.P(Table2[Sharpe Ratio])</f>
        <v>-0.28622368604966525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479</v>
      </c>
      <c r="AT511">
        <f>_xlfn.RANK.AVG(Table2[[#This Row],[6M Return vs Nifty Z-Score]],Table2[6M Return vs Nifty Z-Score])</f>
        <v>503</v>
      </c>
      <c r="AU511">
        <f>_xlfn.RANK.AVG(Table2[[#This Row],[Sharpe Ratio Z-Score]],Table2[Sharpe Ratio Z-Score])</f>
        <v>420</v>
      </c>
      <c r="AV511">
        <f>(Table2[[#This Row],[Rank 1Y]]+Table2[[#This Row],[Rank 6M]]+Table2[[#This Row],[Rank Sharpe]])/3</f>
        <v>467.33333333333331</v>
      </c>
    </row>
    <row r="512" spans="1:48" x14ac:dyDescent="0.3">
      <c r="A512" t="s">
        <v>1284</v>
      </c>
      <c r="B512" t="s">
        <v>1285</v>
      </c>
      <c r="C512" t="s">
        <v>3145</v>
      </c>
      <c r="D512" t="s">
        <v>131</v>
      </c>
      <c r="E512">
        <v>8998.2360542699898</v>
      </c>
      <c r="F512">
        <v>506.7</v>
      </c>
      <c r="G512">
        <v>-29.7348860230755</v>
      </c>
      <c r="H512">
        <f>(Table2[[#This Row],[1Y Return vs Nifty]]-AVERAGE(Table2[1Y Return vs Nifty]))/_xlfn.STDEV.P(Table2[1Y Return vs Nifty])</f>
        <v>-0.89922470418020939</v>
      </c>
      <c r="I512">
        <v>24.2502736668084</v>
      </c>
      <c r="J512">
        <f>(Table2[[#This Row],[1M Return vs Nifty]]-AVERAGE(Table2[1M Return vs Nifty]))/_xlfn.STDEV.P(Table2[1M Return vs Nifty])</f>
        <v>2.8014563611669265</v>
      </c>
      <c r="K512">
        <v>-2.9319517875073502</v>
      </c>
      <c r="L512">
        <f>(Table2[[#This Row],[6M Return vs Nifty]]-AVERAGE(Table2[6M Return vs Nifty]))/_xlfn.STDEV.P(Table2[6M Return vs Nifty])</f>
        <v>-0.30299287351166354</v>
      </c>
      <c r="M512">
        <v>13.5335105808128</v>
      </c>
      <c r="N512">
        <f>(Table2[[#This Row],[1W Return vs Nifty]]-AVERAGE(Table2[1W Return vs Nifty]))/_xlfn.STDEV.P(Table2[1W Return vs Nifty])</f>
        <v>2.3846205452901077</v>
      </c>
      <c r="O512">
        <v>454.37</v>
      </c>
      <c r="P512">
        <v>443.02775224267202</v>
      </c>
      <c r="Q512">
        <v>464.609468457346</v>
      </c>
      <c r="R512">
        <v>75.748681126278399</v>
      </c>
      <c r="S512" s="1">
        <f>(Table2[[#This Row],[Close Price]]-Table2[[#This Row],[20D EMA]])/Table2[[#This Row],[20D EMA]]</f>
        <v>0.1151704557959372</v>
      </c>
      <c r="T512" s="1">
        <f>(Table2[[#This Row],[Close Price]]-Table2[[#This Row],[50D EMA]])/Table2[[#This Row],[50D EMA]]</f>
        <v>0.14372067536403674</v>
      </c>
      <c r="U512" s="1">
        <f>(Table2[[#This Row],[Close Price]]-Table2[[#This Row],[200D EMA]])/Table2[[#This Row],[200D EMA]]</f>
        <v>9.0593357217639572E-2</v>
      </c>
      <c r="V512">
        <v>3.8727771903056101</v>
      </c>
      <c r="W512">
        <v>501.45</v>
      </c>
      <c r="X512">
        <v>522.4</v>
      </c>
      <c r="Y512">
        <v>500</v>
      </c>
      <c r="Z512">
        <v>545</v>
      </c>
      <c r="AA512">
        <v>496.1</v>
      </c>
      <c r="AB512">
        <v>545</v>
      </c>
      <c r="AC512" s="1">
        <f>(Table2[[#This Row],[Close Price]]/Table2[[#This Row],[Day Low]])-1</f>
        <v>1.046963804965606E-2</v>
      </c>
      <c r="AD512" s="1">
        <f>(Table2[[#This Row],[Day High]]/Table2[[#This Row],[Close Price]])-1</f>
        <v>3.0984803631340041E-2</v>
      </c>
      <c r="AE512" s="1">
        <f>(Table2[[#This Row],[Close Price]]/Table2[[#This Row],[Current Week Low]])-1</f>
        <v>1.3400000000000079E-2</v>
      </c>
      <c r="AF512" s="1">
        <f>(Table2[[#This Row],[Current Week High]]/Table2[[#This Row],[Close Price]])-1</f>
        <v>7.5587132425498416E-2</v>
      </c>
      <c r="AG512" s="1">
        <f>(Table2[[#This Row],[Close Price]]/Table2[[#This Row],[Current Month Low]])-1</f>
        <v>2.1366659947591238E-2</v>
      </c>
      <c r="AH512" s="1">
        <f>(Table2[[#This Row],[Current Month High]]/Table2[[#This Row],[Close Price]])-1</f>
        <v>7.5587132425498416E-2</v>
      </c>
      <c r="AI512">
        <v>39.1750542727452</v>
      </c>
      <c r="AJ512">
        <v>34.635312873654797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0.23</v>
      </c>
      <c r="AM512" t="s">
        <v>3180</v>
      </c>
      <c r="AN512">
        <v>24.53</v>
      </c>
      <c r="AO512" t="s">
        <v>3180</v>
      </c>
      <c r="AP512">
        <v>5.8028284056373003E-2</v>
      </c>
      <c r="AQ512">
        <f>(Table2[[#This Row],[Sharpe Ratio]]-AVERAGE(Table2[Sharpe Ratio]))/_xlfn.STDEV.P(Table2[Sharpe Ratio])</f>
        <v>-3.9865735408215149E-2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624</v>
      </c>
      <c r="AT512">
        <f>_xlfn.RANK.AVG(Table2[[#This Row],[6M Return vs Nifty Z-Score]],Table2[6M Return vs Nifty Z-Score])</f>
        <v>421</v>
      </c>
      <c r="AU512">
        <f>_xlfn.RANK.AVG(Table2[[#This Row],[Sharpe Ratio Z-Score]],Table2[Sharpe Ratio Z-Score])</f>
        <v>357</v>
      </c>
      <c r="AV512">
        <f>(Table2[[#This Row],[Rank 1Y]]+Table2[[#This Row],[Rank 6M]]+Table2[[#This Row],[Rank Sharpe]])/3</f>
        <v>467.33333333333331</v>
      </c>
    </row>
    <row r="513" spans="1:48" x14ac:dyDescent="0.3">
      <c r="A513" t="s">
        <v>1679</v>
      </c>
      <c r="B513" t="s">
        <v>1680</v>
      </c>
      <c r="C513" t="s">
        <v>3142</v>
      </c>
      <c r="D513" t="s">
        <v>75</v>
      </c>
      <c r="E513">
        <v>5251.9855764160002</v>
      </c>
      <c r="F513">
        <v>231.76</v>
      </c>
      <c r="G513">
        <v>-3.4479166233043399</v>
      </c>
      <c r="H513">
        <f>(Table2[[#This Row],[1Y Return vs Nifty]]-AVERAGE(Table2[1Y Return vs Nifty]))/_xlfn.STDEV.P(Table2[1Y Return vs Nifty])</f>
        <v>-0.42622220157048935</v>
      </c>
      <c r="I513">
        <v>-2.5796440186874201</v>
      </c>
      <c r="J513">
        <f>(Table2[[#This Row],[1M Return vs Nifty]]-AVERAGE(Table2[1M Return vs Nifty]))/_xlfn.STDEV.P(Table2[1M Return vs Nifty])</f>
        <v>-0.17135776651270057</v>
      </c>
      <c r="K513">
        <v>9.2906571188226206</v>
      </c>
      <c r="L513">
        <f>(Table2[[#This Row],[6M Return vs Nifty]]-AVERAGE(Table2[6M Return vs Nifty]))/_xlfn.STDEV.P(Table2[6M Return vs Nifty])</f>
        <v>0.11483598185014916</v>
      </c>
      <c r="M513">
        <v>8.1208071789691108</v>
      </c>
      <c r="N513">
        <f>(Table2[[#This Row],[1W Return vs Nifty]]-AVERAGE(Table2[1W Return vs Nifty]))/_xlfn.STDEV.P(Table2[1W Return vs Nifty])</f>
        <v>1.1320341518237456</v>
      </c>
      <c r="O513">
        <v>226.46</v>
      </c>
      <c r="P513">
        <v>225.933581205179</v>
      </c>
      <c r="Q513">
        <v>217.23447172796401</v>
      </c>
      <c r="R513">
        <v>59.904760979380399</v>
      </c>
      <c r="S513" s="1">
        <f>(Table2[[#This Row],[Close Price]]-Table2[[#This Row],[20D EMA]])/Table2[[#This Row],[20D EMA]]</f>
        <v>2.3403691601165694E-2</v>
      </c>
      <c r="T513" s="1">
        <f>(Table2[[#This Row],[Close Price]]-Table2[[#This Row],[50D EMA]])/Table2[[#This Row],[50D EMA]]</f>
        <v>2.5788192989026272E-2</v>
      </c>
      <c r="U513" s="1">
        <f>(Table2[[#This Row],[Close Price]]-Table2[[#This Row],[200D EMA]])/Table2[[#This Row],[200D EMA]]</f>
        <v>6.6865668954353863E-2</v>
      </c>
      <c r="V513">
        <v>0.58951073529689502</v>
      </c>
      <c r="W513">
        <v>225.5</v>
      </c>
      <c r="X513">
        <v>232.9</v>
      </c>
      <c r="Y513">
        <v>225</v>
      </c>
      <c r="Z513">
        <v>232.9</v>
      </c>
      <c r="AA513">
        <v>225</v>
      </c>
      <c r="AB513">
        <v>232.95</v>
      </c>
      <c r="AC513" s="1">
        <f>(Table2[[#This Row],[Close Price]]/Table2[[#This Row],[Day Low]])-1</f>
        <v>2.7760532150776118E-2</v>
      </c>
      <c r="AD513" s="1">
        <f>(Table2[[#This Row],[Day High]]/Table2[[#This Row],[Close Price]])-1</f>
        <v>4.9188816016569881E-3</v>
      </c>
      <c r="AE513" s="1">
        <f>(Table2[[#This Row],[Close Price]]/Table2[[#This Row],[Current Week Low]])-1</f>
        <v>3.0044444444444318E-2</v>
      </c>
      <c r="AF513" s="1">
        <f>(Table2[[#This Row],[Current Week High]]/Table2[[#This Row],[Close Price]])-1</f>
        <v>4.9188816016569881E-3</v>
      </c>
      <c r="AG513" s="1">
        <f>(Table2[[#This Row],[Close Price]]/Table2[[#This Row],[Current Month Low]])-1</f>
        <v>3.0044444444444318E-2</v>
      </c>
      <c r="AH513" s="1">
        <f>(Table2[[#This Row],[Current Month High]]/Table2[[#This Row],[Close Price]])-1</f>
        <v>5.1346220227821426E-3</v>
      </c>
      <c r="AI513">
        <v>11.3220573006558</v>
      </c>
      <c r="AJ513">
        <v>24.568664337543598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0.1</v>
      </c>
      <c r="AM513" t="s">
        <v>3180</v>
      </c>
      <c r="AN513">
        <v>-0.19</v>
      </c>
      <c r="AO513" t="s">
        <v>3179</v>
      </c>
      <c r="AP513">
        <v>-5.0702301715094003E-2</v>
      </c>
      <c r="AQ513">
        <f>(Table2[[#This Row],[Sharpe Ratio]]-AVERAGE(Table2[Sharpe Ratio]))/_xlfn.STDEV.P(Table2[Sharpe Ratio])</f>
        <v>-1.3411025192156594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-0.69181235362495452</v>
      </c>
      <c r="AS513">
        <f>_xlfn.RANK.AVG(Table2[[#This Row],[1Y Return vs Nifty Z-Score]],Table2[1Y Return vs Nifty Z-Score])</f>
        <v>464</v>
      </c>
      <c r="AT513">
        <f>_xlfn.RANK.AVG(Table2[[#This Row],[6M Return vs Nifty Z-Score]],Table2[6M Return vs Nifty Z-Score])</f>
        <v>272</v>
      </c>
      <c r="AU513">
        <f>_xlfn.RANK.AVG(Table2[[#This Row],[Sharpe Ratio Z-Score]],Table2[Sharpe Ratio Z-Score])</f>
        <v>669</v>
      </c>
      <c r="AV513">
        <f>(Table2[[#This Row],[Rank 1Y]]+Table2[[#This Row],[Rank 6M]]+Table2[[#This Row],[Rank Sharpe]])/3</f>
        <v>468.33333333333331</v>
      </c>
    </row>
    <row r="514" spans="1:48" x14ac:dyDescent="0.3">
      <c r="A514" t="s">
        <v>644</v>
      </c>
      <c r="B514" t="s">
        <v>645</v>
      </c>
      <c r="C514" t="s">
        <v>3148</v>
      </c>
      <c r="D514" t="s">
        <v>160</v>
      </c>
      <c r="E514">
        <v>28782.36428844</v>
      </c>
      <c r="F514">
        <v>1129.8</v>
      </c>
      <c r="G514">
        <v>-9.8369131020521401</v>
      </c>
      <c r="H514">
        <f>(Table2[[#This Row],[1Y Return vs Nifty]]-AVERAGE(Table2[1Y Return vs Nifty]))/_xlfn.STDEV.P(Table2[1Y Return vs Nifty])</f>
        <v>-0.54118453433900948</v>
      </c>
      <c r="I514">
        <v>2.1268793435881199</v>
      </c>
      <c r="J514">
        <f>(Table2[[#This Row],[1M Return vs Nifty]]-AVERAGE(Table2[1M Return vs Nifty]))/_xlfn.STDEV.P(Table2[1M Return vs Nifty])</f>
        <v>0.35013541537621651</v>
      </c>
      <c r="K514">
        <v>-3.3559611886021901</v>
      </c>
      <c r="L514">
        <f>(Table2[[#This Row],[6M Return vs Nifty]]-AVERAGE(Table2[6M Return vs Nifty]))/_xlfn.STDEV.P(Table2[6M Return vs Nifty])</f>
        <v>-0.317487599153286</v>
      </c>
      <c r="M514">
        <v>3.5216203606675198</v>
      </c>
      <c r="N514">
        <f>(Table2[[#This Row],[1W Return vs Nifty]]-AVERAGE(Table2[1W Return vs Nifty]))/_xlfn.STDEV.P(Table2[1W Return vs Nifty])</f>
        <v>6.7708545574539966E-2</v>
      </c>
      <c r="O514">
        <v>1116.21</v>
      </c>
      <c r="P514">
        <v>1098.02875857902</v>
      </c>
      <c r="Q514">
        <v>1071.9629187365999</v>
      </c>
      <c r="R514">
        <v>52.9104032682407</v>
      </c>
      <c r="S514" s="1">
        <f>(Table2[[#This Row],[Close Price]]-Table2[[#This Row],[20D EMA]])/Table2[[#This Row],[20D EMA]]</f>
        <v>1.2175128336065721E-2</v>
      </c>
      <c r="T514" s="1">
        <f>(Table2[[#This Row],[Close Price]]-Table2[[#This Row],[50D EMA]])/Table2[[#This Row],[50D EMA]]</f>
        <v>2.8934798995698233E-2</v>
      </c>
      <c r="U514" s="1">
        <f>(Table2[[#This Row],[Close Price]]-Table2[[#This Row],[200D EMA]])/Table2[[#This Row],[200D EMA]]</f>
        <v>5.3954367499545575E-2</v>
      </c>
      <c r="V514">
        <v>1.0679189349770899</v>
      </c>
      <c r="W514">
        <v>1112</v>
      </c>
      <c r="X514">
        <v>1141</v>
      </c>
      <c r="Y514">
        <v>1110.9000000000001</v>
      </c>
      <c r="Z514">
        <v>1154.75</v>
      </c>
      <c r="AA514">
        <v>1110.9000000000001</v>
      </c>
      <c r="AB514">
        <v>1163.8499999999999</v>
      </c>
      <c r="AC514" s="1">
        <f>(Table2[[#This Row],[Close Price]]/Table2[[#This Row],[Day Low]])-1</f>
        <v>1.6007194244604284E-2</v>
      </c>
      <c r="AD514" s="1">
        <f>(Table2[[#This Row],[Day High]]/Table2[[#This Row],[Close Price]])-1</f>
        <v>9.9132589838910601E-3</v>
      </c>
      <c r="AE514" s="1">
        <f>(Table2[[#This Row],[Close Price]]/Table2[[#This Row],[Current Week Low]])-1</f>
        <v>1.7013232514177634E-2</v>
      </c>
      <c r="AF514" s="1">
        <f>(Table2[[#This Row],[Current Week High]]/Table2[[#This Row],[Close Price]])-1</f>
        <v>2.2083554611435741E-2</v>
      </c>
      <c r="AG514" s="1">
        <f>(Table2[[#This Row],[Close Price]]/Table2[[#This Row],[Current Month Low]])-1</f>
        <v>1.7013232514177634E-2</v>
      </c>
      <c r="AH514" s="1">
        <f>(Table2[[#This Row],[Current Month High]]/Table2[[#This Row],[Close Price]])-1</f>
        <v>3.0138077535847074E-2</v>
      </c>
      <c r="AI514">
        <v>19.401664011329402</v>
      </c>
      <c r="AJ514">
        <v>21.093247588424401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0.12</v>
      </c>
      <c r="AM514" t="s">
        <v>3180</v>
      </c>
      <c r="AN514">
        <v>3.83</v>
      </c>
      <c r="AO514" t="s">
        <v>3180</v>
      </c>
      <c r="AP514">
        <v>1.2752192364524999E-2</v>
      </c>
      <c r="AQ514">
        <f>(Table2[[#This Row],[Sharpe Ratio]]-AVERAGE(Table2[Sharpe Ratio]))/_xlfn.STDEV.P(Table2[Sharpe Ratio])</f>
        <v>-0.58170881956394904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-1.0225369921054881</v>
      </c>
      <c r="AS514">
        <f>_xlfn.RANK.AVG(Table2[[#This Row],[1Y Return vs Nifty Z-Score]],Table2[1Y Return vs Nifty Z-Score])</f>
        <v>502</v>
      </c>
      <c r="AT514">
        <f>_xlfn.RANK.AVG(Table2[[#This Row],[6M Return vs Nifty Z-Score]],Table2[6M Return vs Nifty Z-Score])</f>
        <v>423</v>
      </c>
      <c r="AU514">
        <f>_xlfn.RANK.AVG(Table2[[#This Row],[Sharpe Ratio Z-Score]],Table2[Sharpe Ratio Z-Score])</f>
        <v>481</v>
      </c>
      <c r="AV514">
        <f>(Table2[[#This Row],[Rank 1Y]]+Table2[[#This Row],[Rank 6M]]+Table2[[#This Row],[Rank Sharpe]])/3</f>
        <v>468.66666666666669</v>
      </c>
    </row>
    <row r="515" spans="1:48" x14ac:dyDescent="0.3">
      <c r="A515" t="s">
        <v>1961</v>
      </c>
      <c r="B515" t="s">
        <v>1962</v>
      </c>
      <c r="C515" t="s">
        <v>3145</v>
      </c>
      <c r="D515" t="s">
        <v>291</v>
      </c>
      <c r="E515">
        <v>3566.02672089</v>
      </c>
      <c r="F515">
        <v>1135.95</v>
      </c>
      <c r="G515">
        <v>-18.7300066526191</v>
      </c>
      <c r="H515">
        <f>(Table2[[#This Row],[1Y Return vs Nifty]]-AVERAGE(Table2[1Y Return vs Nifty]))/_xlfn.STDEV.P(Table2[1Y Return vs Nifty])</f>
        <v>-0.7012050921062033</v>
      </c>
      <c r="I515">
        <v>2.07799827601474</v>
      </c>
      <c r="J515">
        <f>(Table2[[#This Row],[1M Return vs Nifty]]-AVERAGE(Table2[1M Return vs Nifty]))/_xlfn.STDEV.P(Table2[1M Return vs Nifty])</f>
        <v>0.3447192851457177</v>
      </c>
      <c r="K515">
        <v>19.5826756358727</v>
      </c>
      <c r="L515">
        <f>(Table2[[#This Row],[6M Return vs Nifty]]-AVERAGE(Table2[6M Return vs Nifty]))/_xlfn.STDEV.P(Table2[6M Return vs Nifty])</f>
        <v>0.4666677674613644</v>
      </c>
      <c r="M515">
        <v>1.57929062316326</v>
      </c>
      <c r="N515">
        <f>(Table2[[#This Row],[1W Return vs Nifty]]-AVERAGE(Table2[1W Return vs Nifty]))/_xlfn.STDEV.P(Table2[1W Return vs Nifty])</f>
        <v>-0.38177771299159785</v>
      </c>
      <c r="O515">
        <v>1139.76</v>
      </c>
      <c r="P515">
        <v>1147.4866769586499</v>
      </c>
      <c r="Q515">
        <v>1091.49530687268</v>
      </c>
      <c r="R515">
        <v>50.099642985867597</v>
      </c>
      <c r="S515" s="1">
        <f>(Table2[[#This Row],[Close Price]]-Table2[[#This Row],[20D EMA]])/Table2[[#This Row],[20D EMA]]</f>
        <v>-3.3428090124236203E-3</v>
      </c>
      <c r="T515" s="1">
        <f>(Table2[[#This Row],[Close Price]]-Table2[[#This Row],[50D EMA]])/Table2[[#This Row],[50D EMA]]</f>
        <v>-1.0053865713915915E-2</v>
      </c>
      <c r="U515" s="1">
        <f>(Table2[[#This Row],[Close Price]]-Table2[[#This Row],[200D EMA]])/Table2[[#This Row],[200D EMA]]</f>
        <v>4.0728249445882034E-2</v>
      </c>
      <c r="V515">
        <v>0.367583992582173</v>
      </c>
      <c r="W515">
        <v>1114.2</v>
      </c>
      <c r="X515">
        <v>1148</v>
      </c>
      <c r="Y515">
        <v>1103.1500000000001</v>
      </c>
      <c r="Z515">
        <v>1150.0999999999999</v>
      </c>
      <c r="AA515">
        <v>1103.1500000000001</v>
      </c>
      <c r="AB515">
        <v>1152.0999999999999</v>
      </c>
      <c r="AC515" s="1">
        <f>(Table2[[#This Row],[Close Price]]/Table2[[#This Row],[Day Low]])-1</f>
        <v>1.9520732364028071E-2</v>
      </c>
      <c r="AD515" s="1">
        <f>(Table2[[#This Row],[Day High]]/Table2[[#This Row],[Close Price]])-1</f>
        <v>1.0607861261499041E-2</v>
      </c>
      <c r="AE515" s="1">
        <f>(Table2[[#This Row],[Close Price]]/Table2[[#This Row],[Current Week Low]])-1</f>
        <v>2.9733037211621127E-2</v>
      </c>
      <c r="AF515" s="1">
        <f>(Table2[[#This Row],[Current Week High]]/Table2[[#This Row],[Close Price]])-1</f>
        <v>1.2456534178440837E-2</v>
      </c>
      <c r="AG515" s="1">
        <f>(Table2[[#This Row],[Close Price]]/Table2[[#This Row],[Current Month Low]])-1</f>
        <v>2.9733037211621127E-2</v>
      </c>
      <c r="AH515" s="1">
        <f>(Table2[[#This Row],[Current Month High]]/Table2[[#This Row],[Close Price]])-1</f>
        <v>1.42171750517186E-2</v>
      </c>
      <c r="AI515">
        <v>21.044060037853701</v>
      </c>
      <c r="AJ515">
        <v>51.127519457194097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-0.1</v>
      </c>
      <c r="AM515" t="s">
        <v>3179</v>
      </c>
      <c r="AN515">
        <v>-1.82</v>
      </c>
      <c r="AO515" t="s">
        <v>3179</v>
      </c>
      <c r="AP515">
        <v>-4.6527187201689003E-2</v>
      </c>
      <c r="AQ515">
        <f>(Table2[[#This Row],[Sharpe Ratio]]-AVERAGE(Table2[Sharpe Ratio]))/_xlfn.STDEV.P(Table2[Sharpe Ratio])</f>
        <v>-1.2911367019352324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567</v>
      </c>
      <c r="AT515">
        <f>_xlfn.RANK.AVG(Table2[[#This Row],[6M Return vs Nifty Z-Score]],Table2[6M Return vs Nifty Z-Score])</f>
        <v>176</v>
      </c>
      <c r="AU515">
        <f>_xlfn.RANK.AVG(Table2[[#This Row],[Sharpe Ratio Z-Score]],Table2[Sharpe Ratio Z-Score])</f>
        <v>663</v>
      </c>
      <c r="AV515">
        <f>(Table2[[#This Row],[Rank 1Y]]+Table2[[#This Row],[Rank 6M]]+Table2[[#This Row],[Rank Sharpe]])/3</f>
        <v>468.66666666666669</v>
      </c>
    </row>
    <row r="516" spans="1:48" x14ac:dyDescent="0.3">
      <c r="A516" t="s">
        <v>76</v>
      </c>
      <c r="B516" t="s">
        <v>77</v>
      </c>
      <c r="C516" t="s">
        <v>3140</v>
      </c>
      <c r="D516" t="s">
        <v>62</v>
      </c>
      <c r="E516">
        <v>307602.07751074497</v>
      </c>
      <c r="F516">
        <v>835.65</v>
      </c>
      <c r="G516">
        <v>3.4373057068460602</v>
      </c>
      <c r="H516">
        <f>(Table2[[#This Row],[1Y Return vs Nifty]]-AVERAGE(Table2[1Y Return vs Nifty]))/_xlfn.STDEV.P(Table2[1Y Return vs Nifty])</f>
        <v>-0.30233087946114723</v>
      </c>
      <c r="I516">
        <v>-9.2754303024841498</v>
      </c>
      <c r="J516">
        <f>(Table2[[#This Row],[1M Return vs Nifty]]-AVERAGE(Table2[1M Return vs Nifty]))/_xlfn.STDEV.P(Table2[1M Return vs Nifty])</f>
        <v>-0.91326567296726091</v>
      </c>
      <c r="K516">
        <v>-25.4974690022174</v>
      </c>
      <c r="L516">
        <f>(Table2[[#This Row],[6M Return vs Nifty]]-AVERAGE(Table2[6M Return vs Nifty]))/_xlfn.STDEV.P(Table2[6M Return vs Nifty])</f>
        <v>-1.0743931777124007</v>
      </c>
      <c r="M516">
        <v>-4.5866957405175697</v>
      </c>
      <c r="N516">
        <f>(Table2[[#This Row],[1W Return vs Nifty]]-AVERAGE(Table2[1W Return vs Nifty]))/_xlfn.STDEV.P(Table2[1W Return vs Nifty])</f>
        <v>-1.8086858673927724</v>
      </c>
      <c r="O516">
        <v>878.66</v>
      </c>
      <c r="P516">
        <v>933.33912950521506</v>
      </c>
      <c r="Q516">
        <v>928.84419380586905</v>
      </c>
      <c r="R516">
        <v>33.218798122181802</v>
      </c>
      <c r="S516" s="1">
        <f>(Table2[[#This Row],[Close Price]]-Table2[[#This Row],[20D EMA]])/Table2[[#This Row],[20D EMA]]</f>
        <v>-4.8949536794664593E-2</v>
      </c>
      <c r="T516" s="1">
        <f>(Table2[[#This Row],[Close Price]]-Table2[[#This Row],[50D EMA]])/Table2[[#This Row],[50D EMA]]</f>
        <v>-0.10466627447303359</v>
      </c>
      <c r="U516" s="1">
        <f>(Table2[[#This Row],[Close Price]]-Table2[[#This Row],[200D EMA]])/Table2[[#This Row],[200D EMA]]</f>
        <v>-0.1003335052609985</v>
      </c>
      <c r="V516">
        <v>0.90258230139250395</v>
      </c>
      <c r="W516">
        <v>820.4</v>
      </c>
      <c r="X516">
        <v>843.6</v>
      </c>
      <c r="Y516">
        <v>814.5</v>
      </c>
      <c r="Z516">
        <v>844.45</v>
      </c>
      <c r="AA516">
        <v>814.5</v>
      </c>
      <c r="AB516">
        <v>847.95</v>
      </c>
      <c r="AC516" s="1">
        <f>(Table2[[#This Row],[Close Price]]/Table2[[#This Row],[Day Low]])-1</f>
        <v>1.8588493417844854E-2</v>
      </c>
      <c r="AD516" s="1">
        <f>(Table2[[#This Row],[Day High]]/Table2[[#This Row],[Close Price]])-1</f>
        <v>9.5135523245377662E-3</v>
      </c>
      <c r="AE516" s="1">
        <f>(Table2[[#This Row],[Close Price]]/Table2[[#This Row],[Current Week Low]])-1</f>
        <v>2.5966850828729182E-2</v>
      </c>
      <c r="AF516" s="1">
        <f>(Table2[[#This Row],[Current Week High]]/Table2[[#This Row],[Close Price]])-1</f>
        <v>1.0530724585652074E-2</v>
      </c>
      <c r="AG516" s="1">
        <f>(Table2[[#This Row],[Close Price]]/Table2[[#This Row],[Current Month Low]])-1</f>
        <v>2.5966850828729182E-2</v>
      </c>
      <c r="AH516" s="1">
        <f>(Table2[[#This Row],[Current Month High]]/Table2[[#This Row],[Close Price]])-1</f>
        <v>1.4719080954945341E-2</v>
      </c>
      <c r="AI516">
        <v>41.087775982767901</v>
      </c>
      <c r="AJ516">
        <v>30.183829256893599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-0.18</v>
      </c>
      <c r="AM516" t="s">
        <v>3179</v>
      </c>
      <c r="AN516">
        <v>-8.19</v>
      </c>
      <c r="AO516" t="s">
        <v>3179</v>
      </c>
      <c r="AP516">
        <v>6.6910144646210007E-2</v>
      </c>
      <c r="AQ516">
        <f>(Table2[[#This Row],[Sharpe Ratio]]-AVERAGE(Table2[Sharpe Ratio]))/_xlfn.STDEV.P(Table2[Sharpe Ratio])</f>
        <v>6.6428216989293937E-2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412</v>
      </c>
      <c r="AT516">
        <f>_xlfn.RANK.AVG(Table2[[#This Row],[6M Return vs Nifty Z-Score]],Table2[6M Return vs Nifty Z-Score])</f>
        <v>671</v>
      </c>
      <c r="AU516">
        <f>_xlfn.RANK.AVG(Table2[[#This Row],[Sharpe Ratio Z-Score]],Table2[Sharpe Ratio Z-Score])</f>
        <v>327</v>
      </c>
      <c r="AV516">
        <f>(Table2[[#This Row],[Rank 1Y]]+Table2[[#This Row],[Rank 6M]]+Table2[[#This Row],[Rank Sharpe]])/3</f>
        <v>470</v>
      </c>
    </row>
    <row r="517" spans="1:48" x14ac:dyDescent="0.3">
      <c r="A517" t="s">
        <v>22</v>
      </c>
      <c r="B517" t="s">
        <v>23</v>
      </c>
      <c r="C517" t="s">
        <v>3134</v>
      </c>
      <c r="D517" t="s">
        <v>24</v>
      </c>
      <c r="E517">
        <v>1343274.3306342899</v>
      </c>
      <c r="F517">
        <v>1757.85</v>
      </c>
      <c r="G517">
        <v>-8.2889899909540095</v>
      </c>
      <c r="H517">
        <f>(Table2[[#This Row],[1Y Return vs Nifty]]-AVERAGE(Table2[1Y Return vs Nifty]))/_xlfn.STDEV.P(Table2[1Y Return vs Nifty])</f>
        <v>-0.51333151354144224</v>
      </c>
      <c r="I517">
        <v>6.8996389955815598</v>
      </c>
      <c r="J517">
        <f>(Table2[[#This Row],[1M Return vs Nifty]]-AVERAGE(Table2[1M Return vs Nifty]))/_xlfn.STDEV.P(Table2[1M Return vs Nifty])</f>
        <v>0.87896772443453597</v>
      </c>
      <c r="K517">
        <v>7.7164568287368702</v>
      </c>
      <c r="L517">
        <f>(Table2[[#This Row],[6M Return vs Nifty]]-AVERAGE(Table2[6M Return vs Nifty]))/_xlfn.STDEV.P(Table2[6M Return vs Nifty])</f>
        <v>6.1022077604540675E-2</v>
      </c>
      <c r="M517">
        <v>0.117224992206918</v>
      </c>
      <c r="N517">
        <f>(Table2[[#This Row],[1W Return vs Nifty]]-AVERAGE(Table2[1W Return vs Nifty]))/_xlfn.STDEV.P(Table2[1W Return vs Nifty])</f>
        <v>-0.72012315328801635</v>
      </c>
      <c r="O517">
        <v>1720.66</v>
      </c>
      <c r="P517">
        <v>1694.70297797991</v>
      </c>
      <c r="Q517">
        <v>1619.5705691757501</v>
      </c>
      <c r="R517">
        <v>62.507664308524902</v>
      </c>
      <c r="S517" s="1">
        <f>(Table2[[#This Row],[Close Price]]-Table2[[#This Row],[20D EMA]])/Table2[[#This Row],[20D EMA]]</f>
        <v>2.1613799356060944E-2</v>
      </c>
      <c r="T517" s="1">
        <f>(Table2[[#This Row],[Close Price]]-Table2[[#This Row],[50D EMA]])/Table2[[#This Row],[50D EMA]]</f>
        <v>3.7261409722287343E-2</v>
      </c>
      <c r="U517" s="1">
        <f>(Table2[[#This Row],[Close Price]]-Table2[[#This Row],[200D EMA]])/Table2[[#This Row],[200D EMA]]</f>
        <v>8.5380306024346056E-2</v>
      </c>
      <c r="V517">
        <v>0.76055381712117198</v>
      </c>
      <c r="W517">
        <v>1697.9</v>
      </c>
      <c r="X517">
        <v>1762.7</v>
      </c>
      <c r="Y517">
        <v>1697.9</v>
      </c>
      <c r="Z517">
        <v>1762.7</v>
      </c>
      <c r="AA517">
        <v>1697.9</v>
      </c>
      <c r="AB517">
        <v>1762.7</v>
      </c>
      <c r="AC517" s="1">
        <f>(Table2[[#This Row],[Close Price]]/Table2[[#This Row],[Day Low]])-1</f>
        <v>3.5308322044878881E-2</v>
      </c>
      <c r="AD517" s="1">
        <f>(Table2[[#This Row],[Day High]]/Table2[[#This Row],[Close Price]])-1</f>
        <v>2.7590522513298854E-3</v>
      </c>
      <c r="AE517" s="1">
        <f>(Table2[[#This Row],[Close Price]]/Table2[[#This Row],[Current Week Low]])-1</f>
        <v>3.5308322044878881E-2</v>
      </c>
      <c r="AF517" s="1">
        <f>(Table2[[#This Row],[Current Week High]]/Table2[[#This Row],[Close Price]])-1</f>
        <v>2.7590522513298854E-3</v>
      </c>
      <c r="AG517" s="1">
        <f>(Table2[[#This Row],[Close Price]]/Table2[[#This Row],[Current Month Low]])-1</f>
        <v>3.5308322044878881E-2</v>
      </c>
      <c r="AH517" s="1">
        <f>(Table2[[#This Row],[Current Month High]]/Table2[[#This Row],[Close Price]])-1</f>
        <v>2.7590522513298854E-3</v>
      </c>
      <c r="AI517">
        <v>2.0564894615581601</v>
      </c>
      <c r="AJ517">
        <v>28.9171647537677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0.04</v>
      </c>
      <c r="AM517" t="s">
        <v>3180</v>
      </c>
      <c r="AN517">
        <v>4.5199999999999996</v>
      </c>
      <c r="AO517" t="s">
        <v>3180</v>
      </c>
      <c r="AP517">
        <v>-3.2618800277067997E-2</v>
      </c>
      <c r="AQ517">
        <f>(Table2[[#This Row],[Sharpe Ratio]]-AVERAGE(Table2[Sharpe Ratio]))/_xlfn.STDEV.P(Table2[Sharpe Ratio])</f>
        <v>-1.1246876338893521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-1.418152498679734</v>
      </c>
      <c r="AS517">
        <f>_xlfn.RANK.AVG(Table2[[#This Row],[1Y Return vs Nifty Z-Score]],Table2[1Y Return vs Nifty Z-Score])</f>
        <v>489</v>
      </c>
      <c r="AT517">
        <f>_xlfn.RANK.AVG(Table2[[#This Row],[6M Return vs Nifty Z-Score]],Table2[6M Return vs Nifty Z-Score])</f>
        <v>291</v>
      </c>
      <c r="AU517">
        <f>_xlfn.RANK.AVG(Table2[[#This Row],[Sharpe Ratio Z-Score]],Table2[Sharpe Ratio Z-Score])</f>
        <v>633</v>
      </c>
      <c r="AV517">
        <f>(Table2[[#This Row],[Rank 1Y]]+Table2[[#This Row],[Rank 6M]]+Table2[[#This Row],[Rank Sharpe]])/3</f>
        <v>471</v>
      </c>
    </row>
    <row r="518" spans="1:48" x14ac:dyDescent="0.3">
      <c r="A518" t="s">
        <v>1926</v>
      </c>
      <c r="B518" t="s">
        <v>1927</v>
      </c>
      <c r="C518" t="s">
        <v>3145</v>
      </c>
      <c r="D518" t="s">
        <v>556</v>
      </c>
      <c r="E518">
        <v>3735.3438294449902</v>
      </c>
      <c r="F518">
        <v>335.35</v>
      </c>
      <c r="G518">
        <v>-7.4957199877596103</v>
      </c>
      <c r="H518">
        <f>(Table2[[#This Row],[1Y Return vs Nifty]]-AVERAGE(Table2[1Y Return vs Nifty]))/_xlfn.STDEV.P(Table2[1Y Return vs Nifty])</f>
        <v>-0.49905757077345481</v>
      </c>
      <c r="I518">
        <v>7.3661556766056</v>
      </c>
      <c r="J518">
        <f>(Table2[[#This Row],[1M Return vs Nifty]]-AVERAGE(Table2[1M Return vs Nifty]))/_xlfn.STDEV.P(Table2[1M Return vs Nifty])</f>
        <v>0.93065880289416969</v>
      </c>
      <c r="K518">
        <v>-4.83063471249464</v>
      </c>
      <c r="L518">
        <f>(Table2[[#This Row],[6M Return vs Nifty]]-AVERAGE(Table2[6M Return vs Nifty]))/_xlfn.STDEV.P(Table2[6M Return vs Nifty])</f>
        <v>-0.36789918928452631</v>
      </c>
      <c r="M518">
        <v>6.5114906795682996</v>
      </c>
      <c r="N518">
        <f>(Table2[[#This Row],[1W Return vs Nifty]]-AVERAGE(Table2[1W Return vs Nifty]))/_xlfn.STDEV.P(Table2[1W Return vs Nifty])</f>
        <v>0.75961249848804957</v>
      </c>
      <c r="O518">
        <v>324.57</v>
      </c>
      <c r="P518">
        <v>329.56366037767498</v>
      </c>
      <c r="Q518">
        <v>330.39641298355099</v>
      </c>
      <c r="R518">
        <v>58.194003938237401</v>
      </c>
      <c r="S518" s="1">
        <f>(Table2[[#This Row],[Close Price]]-Table2[[#This Row],[20D EMA]])/Table2[[#This Row],[20D EMA]]</f>
        <v>3.321317435376045E-2</v>
      </c>
      <c r="T518" s="1">
        <f>(Table2[[#This Row],[Close Price]]-Table2[[#This Row],[50D EMA]])/Table2[[#This Row],[50D EMA]]</f>
        <v>1.7557577846095004E-2</v>
      </c>
      <c r="U518" s="1">
        <f>(Table2[[#This Row],[Close Price]]-Table2[[#This Row],[200D EMA]])/Table2[[#This Row],[200D EMA]]</f>
        <v>1.4992859552308918E-2</v>
      </c>
      <c r="V518">
        <v>0.83395895567414802</v>
      </c>
      <c r="W518">
        <v>333.15</v>
      </c>
      <c r="X518">
        <v>339.9</v>
      </c>
      <c r="Y518">
        <v>333.15</v>
      </c>
      <c r="Z518">
        <v>353.3</v>
      </c>
      <c r="AA518">
        <v>333.15</v>
      </c>
      <c r="AB518">
        <v>358</v>
      </c>
      <c r="AC518" s="1">
        <f>(Table2[[#This Row],[Close Price]]/Table2[[#This Row],[Day Low]])-1</f>
        <v>6.6036319975988356E-3</v>
      </c>
      <c r="AD518" s="1">
        <f>(Table2[[#This Row],[Day High]]/Table2[[#This Row],[Close Price]])-1</f>
        <v>1.3567914119576363E-2</v>
      </c>
      <c r="AE518" s="1">
        <f>(Table2[[#This Row],[Close Price]]/Table2[[#This Row],[Current Week Low]])-1</f>
        <v>6.6036319975988356E-3</v>
      </c>
      <c r="AF518" s="1">
        <f>(Table2[[#This Row],[Current Week High]]/Table2[[#This Row],[Close Price]])-1</f>
        <v>5.352616669151633E-2</v>
      </c>
      <c r="AG518" s="1">
        <f>(Table2[[#This Row],[Close Price]]/Table2[[#This Row],[Current Month Low]])-1</f>
        <v>6.6036319975988356E-3</v>
      </c>
      <c r="AH518" s="1">
        <f>(Table2[[#This Row],[Current Month High]]/Table2[[#This Row],[Close Price]])-1</f>
        <v>6.7541374683166788E-2</v>
      </c>
      <c r="AI518">
        <v>34.754733860145997</v>
      </c>
      <c r="AJ518">
        <v>42.520186995325098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0.02</v>
      </c>
      <c r="AM518" t="s">
        <v>3180</v>
      </c>
      <c r="AN518">
        <v>8.58</v>
      </c>
      <c r="AO518" t="s">
        <v>3180</v>
      </c>
      <c r="AP518">
        <v>1.1604014350177E-2</v>
      </c>
      <c r="AQ518">
        <f>(Table2[[#This Row],[Sharpe Ratio]]-AVERAGE(Table2[Sharpe Ratio]))/_xlfn.STDEV.P(Table2[Sharpe Ratio])</f>
        <v>-0.59544967689519568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486</v>
      </c>
      <c r="AT518">
        <f>_xlfn.RANK.AVG(Table2[[#This Row],[6M Return vs Nifty Z-Score]],Table2[6M Return vs Nifty Z-Score])</f>
        <v>442</v>
      </c>
      <c r="AU518">
        <f>_xlfn.RANK.AVG(Table2[[#This Row],[Sharpe Ratio Z-Score]],Table2[Sharpe Ratio Z-Score])</f>
        <v>487</v>
      </c>
      <c r="AV518">
        <f>(Table2[[#This Row],[Rank 1Y]]+Table2[[#This Row],[Rank 6M]]+Table2[[#This Row],[Rank Sharpe]])/3</f>
        <v>471.66666666666669</v>
      </c>
    </row>
    <row r="519" spans="1:48" x14ac:dyDescent="0.3">
      <c r="A519" t="s">
        <v>956</v>
      </c>
      <c r="B519" t="s">
        <v>957</v>
      </c>
      <c r="C519" t="s">
        <v>3134</v>
      </c>
      <c r="D519" t="s">
        <v>958</v>
      </c>
      <c r="E519">
        <v>15397.180643875001</v>
      </c>
      <c r="F519">
        <v>173.15</v>
      </c>
      <c r="G519">
        <v>3.8387016411963999</v>
      </c>
      <c r="H519">
        <f>(Table2[[#This Row],[1Y Return vs Nifty]]-AVERAGE(Table2[1Y Return vs Nifty]))/_xlfn.STDEV.P(Table2[1Y Return vs Nifty])</f>
        <v>-0.29510824079947134</v>
      </c>
      <c r="I519">
        <v>-14.4946493411937</v>
      </c>
      <c r="J519">
        <f>(Table2[[#This Row],[1M Return vs Nifty]]-AVERAGE(Table2[1M Return vs Nifty]))/_xlfn.STDEV.P(Table2[1M Return vs Nifty])</f>
        <v>-1.4915666679836568</v>
      </c>
      <c r="K519">
        <v>5.4766331837558404</v>
      </c>
      <c r="L519">
        <f>(Table2[[#This Row],[6M Return vs Nifty]]-AVERAGE(Table2[6M Return vs Nifty]))/_xlfn.STDEV.P(Table2[6M Return vs Nifty])</f>
        <v>-1.5546104930537614E-2</v>
      </c>
      <c r="M519">
        <v>-3.9859294038739002</v>
      </c>
      <c r="N519">
        <f>(Table2[[#This Row],[1W Return vs Nifty]]-AVERAGE(Table2[1W Return vs Nifty]))/_xlfn.STDEV.P(Table2[1W Return vs Nifty])</f>
        <v>-1.6696589000780346</v>
      </c>
      <c r="O519">
        <v>185.57</v>
      </c>
      <c r="P519">
        <v>192.76796258431699</v>
      </c>
      <c r="Q519">
        <v>176.86511471666799</v>
      </c>
      <c r="R519">
        <v>27.254639903506899</v>
      </c>
      <c r="S519" s="1">
        <f>(Table2[[#This Row],[Close Price]]-Table2[[#This Row],[20D EMA]])/Table2[[#This Row],[20D EMA]]</f>
        <v>-6.6928921700705871E-2</v>
      </c>
      <c r="T519" s="1">
        <f>(Table2[[#This Row],[Close Price]]-Table2[[#This Row],[50D EMA]])/Table2[[#This Row],[50D EMA]]</f>
        <v>-0.10176982897630647</v>
      </c>
      <c r="U519" s="1">
        <f>(Table2[[#This Row],[Close Price]]-Table2[[#This Row],[200D EMA]])/Table2[[#This Row],[200D EMA]]</f>
        <v>-2.1005356102131691E-2</v>
      </c>
      <c r="V519">
        <v>0.43958793997242201</v>
      </c>
      <c r="W519">
        <v>169.69</v>
      </c>
      <c r="X519">
        <v>173.99</v>
      </c>
      <c r="Y519">
        <v>169.69</v>
      </c>
      <c r="Z519">
        <v>179.3</v>
      </c>
      <c r="AA519">
        <v>169.69</v>
      </c>
      <c r="AB519">
        <v>180</v>
      </c>
      <c r="AC519" s="1">
        <f>(Table2[[#This Row],[Close Price]]/Table2[[#This Row],[Day Low]])-1</f>
        <v>2.0390123165772822E-2</v>
      </c>
      <c r="AD519" s="1">
        <f>(Table2[[#This Row],[Day High]]/Table2[[#This Row],[Close Price]])-1</f>
        <v>4.8512850129944773E-3</v>
      </c>
      <c r="AE519" s="1">
        <f>(Table2[[#This Row],[Close Price]]/Table2[[#This Row],[Current Week Low]])-1</f>
        <v>2.0390123165772822E-2</v>
      </c>
      <c r="AF519" s="1">
        <f>(Table2[[#This Row],[Current Week High]]/Table2[[#This Row],[Close Price]])-1</f>
        <v>3.5518336702281328E-2</v>
      </c>
      <c r="AG519" s="1">
        <f>(Table2[[#This Row],[Close Price]]/Table2[[#This Row],[Current Month Low]])-1</f>
        <v>2.0390123165772822E-2</v>
      </c>
      <c r="AH519" s="1">
        <f>(Table2[[#This Row],[Current Month High]]/Table2[[#This Row],[Close Price]])-1</f>
        <v>3.9561074213110059E-2</v>
      </c>
      <c r="AI519">
        <v>41.149292520935496</v>
      </c>
      <c r="AJ519">
        <v>35.4851330203443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-0.02</v>
      </c>
      <c r="AM519" t="s">
        <v>3179</v>
      </c>
      <c r="AN519">
        <v>-9.33</v>
      </c>
      <c r="AO519" t="s">
        <v>3179</v>
      </c>
      <c r="AP519">
        <v>-6.9628051230519003E-2</v>
      </c>
      <c r="AQ519">
        <f>(Table2[[#This Row],[Sharpe Ratio]]-AVERAGE(Table2[Sharpe Ratio]))/_xlfn.STDEV.P(Table2[Sharpe Ratio])</f>
        <v>-1.5675970355089717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407</v>
      </c>
      <c r="AT519">
        <f>_xlfn.RANK.AVG(Table2[[#This Row],[6M Return vs Nifty Z-Score]],Table2[6M Return vs Nifty Z-Score])</f>
        <v>321</v>
      </c>
      <c r="AU519">
        <f>_xlfn.RANK.AVG(Table2[[#This Row],[Sharpe Ratio Z-Score]],Table2[Sharpe Ratio Z-Score])</f>
        <v>690</v>
      </c>
      <c r="AV519">
        <f>(Table2[[#This Row],[Rank 1Y]]+Table2[[#This Row],[Rank 6M]]+Table2[[#This Row],[Rank Sharpe]])/3</f>
        <v>472.66666666666669</v>
      </c>
    </row>
    <row r="520" spans="1:48" x14ac:dyDescent="0.3">
      <c r="A520" t="s">
        <v>1055</v>
      </c>
      <c r="B520" t="s">
        <v>1056</v>
      </c>
      <c r="C520" t="s">
        <v>3151</v>
      </c>
      <c r="D520" t="s">
        <v>1057</v>
      </c>
      <c r="E520">
        <v>12892.662150497999</v>
      </c>
      <c r="F520">
        <v>83.61</v>
      </c>
      <c r="G520">
        <v>-9.2993893492706299</v>
      </c>
      <c r="H520">
        <f>(Table2[[#This Row],[1Y Return vs Nifty]]-AVERAGE(Table2[1Y Return vs Nifty]))/_xlfn.STDEV.P(Table2[1Y Return vs Nifty])</f>
        <v>-0.53151243876910192</v>
      </c>
      <c r="I520">
        <v>9.2351150146935197</v>
      </c>
      <c r="J520">
        <f>(Table2[[#This Row],[1M Return vs Nifty]]-AVERAGE(Table2[1M Return vs Nifty]))/_xlfn.STDEV.P(Table2[1M Return vs Nifty])</f>
        <v>1.1377436247507096</v>
      </c>
      <c r="K520">
        <v>-4.0601173964332897</v>
      </c>
      <c r="L520">
        <f>(Table2[[#This Row],[6M Return vs Nifty]]-AVERAGE(Table2[6M Return vs Nifty]))/_xlfn.STDEV.P(Table2[6M Return vs Nifty])</f>
        <v>-0.34155911977288234</v>
      </c>
      <c r="M520">
        <v>10.492442753948501</v>
      </c>
      <c r="N520">
        <f>(Table2[[#This Row],[1W Return vs Nifty]]-AVERAGE(Table2[1W Return vs Nifty]))/_xlfn.STDEV.P(Table2[1W Return vs Nifty])</f>
        <v>1.6808686677641673</v>
      </c>
      <c r="O520">
        <v>81.83</v>
      </c>
      <c r="P520">
        <v>83.703901755536904</v>
      </c>
      <c r="Q520">
        <v>85.858714309700304</v>
      </c>
      <c r="R520">
        <v>56.485932405495703</v>
      </c>
      <c r="S520" s="1">
        <f>(Table2[[#This Row],[Close Price]]-Table2[[#This Row],[20D EMA]])/Table2[[#This Row],[20D EMA]]</f>
        <v>2.175241354026642E-2</v>
      </c>
      <c r="T520" s="1">
        <f>(Table2[[#This Row],[Close Price]]-Table2[[#This Row],[50D EMA]])/Table2[[#This Row],[50D EMA]]</f>
        <v>-1.1218324781460183E-3</v>
      </c>
      <c r="U520" s="1">
        <f>(Table2[[#This Row],[Close Price]]-Table2[[#This Row],[200D EMA]])/Table2[[#This Row],[200D EMA]]</f>
        <v>-2.6190868658817604E-2</v>
      </c>
      <c r="V520">
        <v>0.441371608676562</v>
      </c>
      <c r="W520">
        <v>83.1</v>
      </c>
      <c r="X520">
        <v>85.05</v>
      </c>
      <c r="Y520">
        <v>83.1</v>
      </c>
      <c r="Z520">
        <v>86.89</v>
      </c>
      <c r="AA520">
        <v>83.1</v>
      </c>
      <c r="AB520">
        <v>87.5</v>
      </c>
      <c r="AC520" s="1">
        <f>(Table2[[#This Row],[Close Price]]/Table2[[#This Row],[Day Low]])-1</f>
        <v>6.1371841155235529E-3</v>
      </c>
      <c r="AD520" s="1">
        <f>(Table2[[#This Row],[Day High]]/Table2[[#This Row],[Close Price]])-1</f>
        <v>1.7222820236813652E-2</v>
      </c>
      <c r="AE520" s="1">
        <f>(Table2[[#This Row],[Close Price]]/Table2[[#This Row],[Current Week Low]])-1</f>
        <v>6.1371841155235529E-3</v>
      </c>
      <c r="AF520" s="1">
        <f>(Table2[[#This Row],[Current Week High]]/Table2[[#This Row],[Close Price]])-1</f>
        <v>3.9229757206075799E-2</v>
      </c>
      <c r="AG520" s="1">
        <f>(Table2[[#This Row],[Close Price]]/Table2[[#This Row],[Current Month Low]])-1</f>
        <v>6.1371841155235529E-3</v>
      </c>
      <c r="AH520" s="1">
        <f>(Table2[[#This Row],[Current Month High]]/Table2[[#This Row],[Close Price]])-1</f>
        <v>4.6525535223059356E-2</v>
      </c>
      <c r="AI520">
        <v>62.301160148307602</v>
      </c>
      <c r="AJ520">
        <v>18.343949044585901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-0.08</v>
      </c>
      <c r="AM520" t="s">
        <v>3179</v>
      </c>
      <c r="AN520">
        <v>2.36</v>
      </c>
      <c r="AO520" t="s">
        <v>3180</v>
      </c>
      <c r="AP520">
        <v>9.6177931073150001E-3</v>
      </c>
      <c r="AQ520">
        <f>(Table2[[#This Row],[Sharpe Ratio]]-AVERAGE(Table2[Sharpe Ratio]))/_xlfn.STDEV.P(Table2[Sharpe Ratio])</f>
        <v>-0.61921984352911819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494</v>
      </c>
      <c r="AT520">
        <f>_xlfn.RANK.AVG(Table2[[#This Row],[6M Return vs Nifty Z-Score]],Table2[6M Return vs Nifty Z-Score])</f>
        <v>432</v>
      </c>
      <c r="AU520">
        <f>_xlfn.RANK.AVG(Table2[[#This Row],[Sharpe Ratio Z-Score]],Table2[Sharpe Ratio Z-Score])</f>
        <v>492</v>
      </c>
      <c r="AV520">
        <f>(Table2[[#This Row],[Rank 1Y]]+Table2[[#This Row],[Rank 6M]]+Table2[[#This Row],[Rank Sharpe]])/3</f>
        <v>472.66666666666669</v>
      </c>
    </row>
    <row r="521" spans="1:48" x14ac:dyDescent="0.3">
      <c r="A521" t="s">
        <v>546</v>
      </c>
      <c r="B521" t="s">
        <v>547</v>
      </c>
      <c r="C521" t="s">
        <v>3148</v>
      </c>
      <c r="D521" t="s">
        <v>291</v>
      </c>
      <c r="E521">
        <v>36759.288479909999</v>
      </c>
      <c r="F521">
        <v>2695.1</v>
      </c>
      <c r="G521">
        <v>0.12616194731915401</v>
      </c>
      <c r="H521">
        <f>(Table2[[#This Row],[1Y Return vs Nifty]]-AVERAGE(Table2[1Y Return vs Nifty]))/_xlfn.STDEV.P(Table2[1Y Return vs Nifty])</f>
        <v>-0.36191094215070241</v>
      </c>
      <c r="I521">
        <v>-3.1805898447732699</v>
      </c>
      <c r="J521">
        <f>(Table2[[#This Row],[1M Return vs Nifty]]-AVERAGE(Table2[1M Return vs Nifty]))/_xlfn.STDEV.P(Table2[1M Return vs Nifty])</f>
        <v>-0.23794389110315708</v>
      </c>
      <c r="K521">
        <v>-2.61924240902301</v>
      </c>
      <c r="L521">
        <f>(Table2[[#This Row],[6M Return vs Nifty]]-AVERAGE(Table2[6M Return vs Nifty]))/_xlfn.STDEV.P(Table2[6M Return vs Nifty])</f>
        <v>-0.29230292976280081</v>
      </c>
      <c r="M521">
        <v>-0.72065719167030196</v>
      </c>
      <c r="N521">
        <f>(Table2[[#This Row],[1W Return vs Nifty]]-AVERAGE(Table2[1W Return vs Nifty]))/_xlfn.STDEV.P(Table2[1W Return vs Nifty])</f>
        <v>-0.91402253127628663</v>
      </c>
      <c r="O521">
        <v>2738.93</v>
      </c>
      <c r="P521">
        <v>2793.0464917692698</v>
      </c>
      <c r="Q521">
        <v>2609.2777475716898</v>
      </c>
      <c r="R521">
        <v>46.108436792370199</v>
      </c>
      <c r="S521" s="1">
        <f>(Table2[[#This Row],[Close Price]]-Table2[[#This Row],[20D EMA]])/Table2[[#This Row],[20D EMA]]</f>
        <v>-1.6002599555300766E-2</v>
      </c>
      <c r="T521" s="1">
        <f>(Table2[[#This Row],[Close Price]]-Table2[[#This Row],[50D EMA]])/Table2[[#This Row],[50D EMA]]</f>
        <v>-3.5067977585731186E-2</v>
      </c>
      <c r="U521" s="1">
        <f>(Table2[[#This Row],[Close Price]]-Table2[[#This Row],[200D EMA]])/Table2[[#This Row],[200D EMA]]</f>
        <v>3.2891190870032949E-2</v>
      </c>
      <c r="V521">
        <v>0.55487243567547795</v>
      </c>
      <c r="W521">
        <v>2623</v>
      </c>
      <c r="X521">
        <v>2704.5</v>
      </c>
      <c r="Y521">
        <v>2600.8000000000002</v>
      </c>
      <c r="Z521">
        <v>2704.5</v>
      </c>
      <c r="AA521">
        <v>2600.8000000000002</v>
      </c>
      <c r="AB521">
        <v>2704.5</v>
      </c>
      <c r="AC521" s="1">
        <f>(Table2[[#This Row],[Close Price]]/Table2[[#This Row],[Day Low]])-1</f>
        <v>2.7487609607319774E-2</v>
      </c>
      <c r="AD521" s="1">
        <f>(Table2[[#This Row],[Day High]]/Table2[[#This Row],[Close Price]])-1</f>
        <v>3.4878112129419492E-3</v>
      </c>
      <c r="AE521" s="1">
        <f>(Table2[[#This Row],[Close Price]]/Table2[[#This Row],[Current Week Low]])-1</f>
        <v>3.6258074438634269E-2</v>
      </c>
      <c r="AF521" s="1">
        <f>(Table2[[#This Row],[Current Week High]]/Table2[[#This Row],[Close Price]])-1</f>
        <v>3.4878112129419492E-3</v>
      </c>
      <c r="AG521" s="1">
        <f>(Table2[[#This Row],[Close Price]]/Table2[[#This Row],[Current Month Low]])-1</f>
        <v>3.6258074438634269E-2</v>
      </c>
      <c r="AH521" s="1">
        <f>(Table2[[#This Row],[Current Month High]]/Table2[[#This Row],[Close Price]])-1</f>
        <v>3.4878112129419492E-3</v>
      </c>
      <c r="AI521">
        <v>17.583763125672501</v>
      </c>
      <c r="AJ521">
        <v>33.533171480949299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-0.02</v>
      </c>
      <c r="AM521" t="s">
        <v>3179</v>
      </c>
      <c r="AN521">
        <v>-5.08</v>
      </c>
      <c r="AO521" t="s">
        <v>3179</v>
      </c>
      <c r="AP521">
        <v>-3.0930921044119999E-3</v>
      </c>
      <c r="AQ521">
        <f>(Table2[[#This Row],[Sharpe Ratio]]-AVERAGE(Table2[Sharpe Ratio]))/_xlfn.STDEV.P(Table2[Sharpe Ratio])</f>
        <v>-0.77133777129433057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438</v>
      </c>
      <c r="AT521">
        <f>_xlfn.RANK.AVG(Table2[[#This Row],[6M Return vs Nifty Z-Score]],Table2[6M Return vs Nifty Z-Score])</f>
        <v>416</v>
      </c>
      <c r="AU521">
        <f>_xlfn.RANK.AVG(Table2[[#This Row],[Sharpe Ratio Z-Score]],Table2[Sharpe Ratio Z-Score])</f>
        <v>565</v>
      </c>
      <c r="AV521">
        <f>(Table2[[#This Row],[Rank 1Y]]+Table2[[#This Row],[Rank 6M]]+Table2[[#This Row],[Rank Sharpe]])/3</f>
        <v>473</v>
      </c>
    </row>
    <row r="522" spans="1:48" x14ac:dyDescent="0.3">
      <c r="A522" t="s">
        <v>1976</v>
      </c>
      <c r="B522" t="s">
        <v>1977</v>
      </c>
      <c r="C522" t="s">
        <v>3145</v>
      </c>
      <c r="D522" t="s">
        <v>464</v>
      </c>
      <c r="E522">
        <v>3524.0760799999998</v>
      </c>
      <c r="F522">
        <v>407.05</v>
      </c>
      <c r="G522">
        <v>-20.892208154837299</v>
      </c>
      <c r="H522">
        <f>(Table2[[#This Row],[1Y Return vs Nifty]]-AVERAGE(Table2[1Y Return vs Nifty]))/_xlfn.STDEV.P(Table2[1Y Return vs Nifty])</f>
        <v>-0.7401113161802727</v>
      </c>
      <c r="I522">
        <v>9.2631472010982705</v>
      </c>
      <c r="J522">
        <f>(Table2[[#This Row],[1M Return vs Nifty]]-AVERAGE(Table2[1M Return vs Nifty]))/_xlfn.STDEV.P(Table2[1M Return vs Nifty])</f>
        <v>1.1408496529074355</v>
      </c>
      <c r="K522">
        <v>-47.644682011094297</v>
      </c>
      <c r="L522">
        <f>(Table2[[#This Row],[6M Return vs Nifty]]-AVERAGE(Table2[6M Return vs Nifty]))/_xlfn.STDEV.P(Table2[6M Return vs Nifty])</f>
        <v>-1.8314937878907118</v>
      </c>
      <c r="M522">
        <v>5.3463142050107697</v>
      </c>
      <c r="N522">
        <f>(Table2[[#This Row],[1W Return vs Nifty]]-AVERAGE(Table2[1W Return vs Nifty]))/_xlfn.STDEV.P(Table2[1W Return vs Nifty])</f>
        <v>0.48997197144185423</v>
      </c>
      <c r="O522">
        <v>407.78</v>
      </c>
      <c r="P522">
        <v>421.09526420260698</v>
      </c>
      <c r="Q522">
        <v>460.94459570788302</v>
      </c>
      <c r="R522">
        <v>50.141498390944498</v>
      </c>
      <c r="S522" s="1">
        <f>(Table2[[#This Row],[Close Price]]-Table2[[#This Row],[20D EMA]])/Table2[[#This Row],[20D EMA]]</f>
        <v>-1.7901809799400691E-3</v>
      </c>
      <c r="T522" s="1">
        <f>(Table2[[#This Row],[Close Price]]-Table2[[#This Row],[50D EMA]])/Table2[[#This Row],[50D EMA]]</f>
        <v>-3.3354125293247647E-2</v>
      </c>
      <c r="U522" s="1">
        <f>(Table2[[#This Row],[Close Price]]-Table2[[#This Row],[200D EMA]])/Table2[[#This Row],[200D EMA]]</f>
        <v>-0.11692206874693013</v>
      </c>
      <c r="V522">
        <v>0.45171607223587501</v>
      </c>
      <c r="W522">
        <v>398.9</v>
      </c>
      <c r="X522">
        <v>413.6</v>
      </c>
      <c r="Y522">
        <v>395.2</v>
      </c>
      <c r="Z522">
        <v>413.6</v>
      </c>
      <c r="AA522">
        <v>395.2</v>
      </c>
      <c r="AB522">
        <v>413.6</v>
      </c>
      <c r="AC522" s="1">
        <f>(Table2[[#This Row],[Close Price]]/Table2[[#This Row],[Day Low]])-1</f>
        <v>2.0431185760842352E-2</v>
      </c>
      <c r="AD522" s="1">
        <f>(Table2[[#This Row],[Day High]]/Table2[[#This Row],[Close Price]])-1</f>
        <v>1.609138926421827E-2</v>
      </c>
      <c r="AE522" s="1">
        <f>(Table2[[#This Row],[Close Price]]/Table2[[#This Row],[Current Week Low]])-1</f>
        <v>2.9984817813765163E-2</v>
      </c>
      <c r="AF522" s="1">
        <f>(Table2[[#This Row],[Current Week High]]/Table2[[#This Row],[Close Price]])-1</f>
        <v>1.609138926421827E-2</v>
      </c>
      <c r="AG522" s="1">
        <f>(Table2[[#This Row],[Close Price]]/Table2[[#This Row],[Current Month Low]])-1</f>
        <v>2.9984817813765163E-2</v>
      </c>
      <c r="AH522" s="1">
        <f>(Table2[[#This Row],[Current Month High]]/Table2[[#This Row],[Close Price]])-1</f>
        <v>1.609138926421827E-2</v>
      </c>
      <c r="AI522">
        <v>83.6322319125414</v>
      </c>
      <c r="AJ522">
        <v>13.8442175919451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0.04</v>
      </c>
      <c r="AM522" t="s">
        <v>3180</v>
      </c>
      <c r="AN522">
        <v>-10.91</v>
      </c>
      <c r="AO522" t="s">
        <v>3179</v>
      </c>
      <c r="AP522">
        <v>0.14614577203583701</v>
      </c>
      <c r="AQ522">
        <f>(Table2[[#This Row],[Sharpe Ratio]]-AVERAGE(Table2[Sharpe Ratio]))/_xlfn.STDEV.P(Table2[Sharpe Ratio])</f>
        <v>1.0146831373127327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578</v>
      </c>
      <c r="AT522">
        <f>_xlfn.RANK.AVG(Table2[[#This Row],[6M Return vs Nifty Z-Score]],Table2[6M Return vs Nifty Z-Score])</f>
        <v>729</v>
      </c>
      <c r="AU522">
        <f>_xlfn.RANK.AVG(Table2[[#This Row],[Sharpe Ratio Z-Score]],Table2[Sharpe Ratio Z-Score])</f>
        <v>112</v>
      </c>
      <c r="AV522">
        <f>(Table2[[#This Row],[Rank 1Y]]+Table2[[#This Row],[Rank 6M]]+Table2[[#This Row],[Rank Sharpe]])/3</f>
        <v>473</v>
      </c>
    </row>
    <row r="523" spans="1:48" x14ac:dyDescent="0.3">
      <c r="A523" t="s">
        <v>1760</v>
      </c>
      <c r="B523" t="s">
        <v>1761</v>
      </c>
      <c r="C523" t="s">
        <v>3148</v>
      </c>
      <c r="D523" t="s">
        <v>291</v>
      </c>
      <c r="E523">
        <v>4607.3705653999996</v>
      </c>
      <c r="F523">
        <v>274.5</v>
      </c>
      <c r="G523">
        <v>1.231927450503</v>
      </c>
      <c r="H523">
        <f>(Table2[[#This Row],[1Y Return vs Nifty]]-AVERAGE(Table2[1Y Return vs Nifty]))/_xlfn.STDEV.P(Table2[1Y Return vs Nifty])</f>
        <v>-0.34201401746717425</v>
      </c>
      <c r="I523">
        <v>-0.63271908900420104</v>
      </c>
      <c r="J523">
        <f>(Table2[[#This Row],[1M Return vs Nifty]]-AVERAGE(Table2[1M Return vs Nifty]))/_xlfn.STDEV.P(Table2[1M Return vs Nifty])</f>
        <v>4.436581506290864E-2</v>
      </c>
      <c r="K523">
        <v>-1.4996470308471499</v>
      </c>
      <c r="L523">
        <f>(Table2[[#This Row],[6M Return vs Nifty]]-AVERAGE(Table2[6M Return vs Nifty]))/_xlfn.STDEV.P(Table2[6M Return vs Nifty])</f>
        <v>-0.25402965611748873</v>
      </c>
      <c r="M523">
        <v>1.12745783954148</v>
      </c>
      <c r="N523">
        <f>(Table2[[#This Row],[1W Return vs Nifty]]-AVERAGE(Table2[1W Return vs Nifty]))/_xlfn.STDEV.P(Table2[1W Return vs Nifty])</f>
        <v>-0.4863390670635564</v>
      </c>
      <c r="O523">
        <v>281.56</v>
      </c>
      <c r="P523">
        <v>284.51609875633699</v>
      </c>
      <c r="Q523">
        <v>275.16167321412098</v>
      </c>
      <c r="R523">
        <v>43.816738782809502</v>
      </c>
      <c r="S523" s="1">
        <f>(Table2[[#This Row],[Close Price]]-Table2[[#This Row],[20D EMA]])/Table2[[#This Row],[20D EMA]]</f>
        <v>-2.5074584458019612E-2</v>
      </c>
      <c r="T523" s="1">
        <f>(Table2[[#This Row],[Close Price]]-Table2[[#This Row],[50D EMA]])/Table2[[#This Row],[50D EMA]]</f>
        <v>-3.5203978966810219E-2</v>
      </c>
      <c r="U523" s="1">
        <f>(Table2[[#This Row],[Close Price]]-Table2[[#This Row],[200D EMA]])/Table2[[#This Row],[200D EMA]]</f>
        <v>-2.4046707028347312E-3</v>
      </c>
      <c r="V523">
        <v>0.51399020972739895</v>
      </c>
      <c r="W523">
        <v>272.39999999999998</v>
      </c>
      <c r="X523">
        <v>277.45</v>
      </c>
      <c r="Y523">
        <v>271.2</v>
      </c>
      <c r="Z523">
        <v>286.05</v>
      </c>
      <c r="AA523">
        <v>271.2</v>
      </c>
      <c r="AB523">
        <v>291.2</v>
      </c>
      <c r="AC523" s="1">
        <f>(Table2[[#This Row],[Close Price]]/Table2[[#This Row],[Day Low]])-1</f>
        <v>7.7092511013217013E-3</v>
      </c>
      <c r="AD523" s="1">
        <f>(Table2[[#This Row],[Day High]]/Table2[[#This Row],[Close Price]])-1</f>
        <v>1.0746812386156712E-2</v>
      </c>
      <c r="AE523" s="1">
        <f>(Table2[[#This Row],[Close Price]]/Table2[[#This Row],[Current Week Low]])-1</f>
        <v>1.2168141592920456E-2</v>
      </c>
      <c r="AF523" s="1">
        <f>(Table2[[#This Row],[Current Week High]]/Table2[[#This Row],[Close Price]])-1</f>
        <v>4.2076502732240506E-2</v>
      </c>
      <c r="AG523" s="1">
        <f>(Table2[[#This Row],[Close Price]]/Table2[[#This Row],[Current Month Low]])-1</f>
        <v>1.2168141592920456E-2</v>
      </c>
      <c r="AH523" s="1">
        <f>(Table2[[#This Row],[Current Month High]]/Table2[[#This Row],[Close Price]])-1</f>
        <v>6.0837887067395124E-2</v>
      </c>
      <c r="AI523">
        <v>22.404371584699401</v>
      </c>
      <c r="AJ523">
        <v>28.481160776971599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0.01</v>
      </c>
      <c r="AM523" t="s">
        <v>3180</v>
      </c>
      <c r="AN523">
        <v>-6.19</v>
      </c>
      <c r="AO523" t="s">
        <v>3179</v>
      </c>
      <c r="AP523">
        <v>-1.1195065786381001E-2</v>
      </c>
      <c r="AQ523">
        <f>(Table2[[#This Row],[Sharpe Ratio]]-AVERAGE(Table2[Sharpe Ratio]))/_xlfn.STDEV.P(Table2[Sharpe Ratio])</f>
        <v>-0.8682984020277712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428</v>
      </c>
      <c r="AT523">
        <f>_xlfn.RANK.AVG(Table2[[#This Row],[6M Return vs Nifty Z-Score]],Table2[6M Return vs Nifty Z-Score])</f>
        <v>405</v>
      </c>
      <c r="AU523">
        <f>_xlfn.RANK.AVG(Table2[[#This Row],[Sharpe Ratio Z-Score]],Table2[Sharpe Ratio Z-Score])</f>
        <v>587</v>
      </c>
      <c r="AV523">
        <f>(Table2[[#This Row],[Rank 1Y]]+Table2[[#This Row],[Rank 6M]]+Table2[[#This Row],[Rank Sharpe]])/3</f>
        <v>473.33333333333331</v>
      </c>
    </row>
    <row r="524" spans="1:48" x14ac:dyDescent="0.3">
      <c r="A524" t="s">
        <v>882</v>
      </c>
      <c r="B524" t="s">
        <v>883</v>
      </c>
      <c r="C524" t="s">
        <v>3134</v>
      </c>
      <c r="D524" t="s">
        <v>54</v>
      </c>
      <c r="E524">
        <v>17384.784969928001</v>
      </c>
      <c r="F524">
        <v>210.74</v>
      </c>
      <c r="G524">
        <v>-13.320445651603301</v>
      </c>
      <c r="H524">
        <f>(Table2[[#This Row],[1Y Return vs Nifty]]-AVERAGE(Table2[1Y Return vs Nifty]))/_xlfn.STDEV.P(Table2[1Y Return vs Nifty])</f>
        <v>-0.60386652665245066</v>
      </c>
      <c r="I524">
        <v>4.9358070444609599</v>
      </c>
      <c r="J524">
        <f>(Table2[[#This Row],[1M Return vs Nifty]]-AVERAGE(Table2[1M Return vs Nifty]))/_xlfn.STDEV.P(Table2[1M Return vs Nifty])</f>
        <v>0.66137080754812927</v>
      </c>
      <c r="K524">
        <v>-11.6774257180069</v>
      </c>
      <c r="L524">
        <f>(Table2[[#This Row],[6M Return vs Nifty]]-AVERAGE(Table2[6M Return vs Nifty]))/_xlfn.STDEV.P(Table2[6M Return vs Nifty])</f>
        <v>-0.60195616277184527</v>
      </c>
      <c r="M524">
        <v>13.1135160149102</v>
      </c>
      <c r="N524">
        <f>(Table2[[#This Row],[1W Return vs Nifty]]-AVERAGE(Table2[1W Return vs Nifty]))/_xlfn.STDEV.P(Table2[1W Return vs Nifty])</f>
        <v>2.2874270655217144</v>
      </c>
      <c r="O524">
        <v>198.47</v>
      </c>
      <c r="P524">
        <v>201.98051638165799</v>
      </c>
      <c r="Q524">
        <v>208.390760509129</v>
      </c>
      <c r="R524">
        <v>69.407176091124796</v>
      </c>
      <c r="S524" s="1">
        <f>(Table2[[#This Row],[Close Price]]-Table2[[#This Row],[20D EMA]])/Table2[[#This Row],[20D EMA]]</f>
        <v>6.1822945533330023E-2</v>
      </c>
      <c r="T524" s="1">
        <f>(Table2[[#This Row],[Close Price]]-Table2[[#This Row],[50D EMA]])/Table2[[#This Row],[50D EMA]]</f>
        <v>4.3367963283103439E-2</v>
      </c>
      <c r="U524" s="1">
        <f>(Table2[[#This Row],[Close Price]]-Table2[[#This Row],[200D EMA]])/Table2[[#This Row],[200D EMA]]</f>
        <v>1.1273242081997682E-2</v>
      </c>
      <c r="V524">
        <v>2.7784381931411901</v>
      </c>
      <c r="W524">
        <v>206.1</v>
      </c>
      <c r="X524">
        <v>214.5</v>
      </c>
      <c r="Y524">
        <v>201.15</v>
      </c>
      <c r="Z524">
        <v>214.5</v>
      </c>
      <c r="AA524">
        <v>201.15</v>
      </c>
      <c r="AB524">
        <v>214.5</v>
      </c>
      <c r="AC524" s="1">
        <f>(Table2[[#This Row],[Close Price]]/Table2[[#This Row],[Day Low]])-1</f>
        <v>2.2513343037360523E-2</v>
      </c>
      <c r="AD524" s="1">
        <f>(Table2[[#This Row],[Day High]]/Table2[[#This Row],[Close Price]])-1</f>
        <v>1.7841890481161471E-2</v>
      </c>
      <c r="AE524" s="1">
        <f>(Table2[[#This Row],[Close Price]]/Table2[[#This Row],[Current Week Low]])-1</f>
        <v>4.7675863783246397E-2</v>
      </c>
      <c r="AF524" s="1">
        <f>(Table2[[#This Row],[Current Week High]]/Table2[[#This Row],[Close Price]])-1</f>
        <v>1.7841890481161471E-2</v>
      </c>
      <c r="AG524" s="1">
        <f>(Table2[[#This Row],[Close Price]]/Table2[[#This Row],[Current Month Low]])-1</f>
        <v>4.7675863783246397E-2</v>
      </c>
      <c r="AH524" s="1">
        <f>(Table2[[#This Row],[Current Month High]]/Table2[[#This Row],[Close Price]])-1</f>
        <v>1.7841890481161471E-2</v>
      </c>
      <c r="AI524">
        <v>37.254436746702098</v>
      </c>
      <c r="AJ524">
        <v>18.399910107309299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-0.02</v>
      </c>
      <c r="AM524" t="s">
        <v>3179</v>
      </c>
      <c r="AN524">
        <v>7.71</v>
      </c>
      <c r="AO524" t="s">
        <v>3180</v>
      </c>
      <c r="AP524">
        <v>5.5975474084394003E-2</v>
      </c>
      <c r="AQ524">
        <f>(Table2[[#This Row],[Sharpe Ratio]]-AVERAGE(Table2[Sharpe Ratio]))/_xlfn.STDEV.P(Table2[Sharpe Ratio])</f>
        <v>-6.443280480044844E-2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526</v>
      </c>
      <c r="AT524">
        <f>_xlfn.RANK.AVG(Table2[[#This Row],[6M Return vs Nifty Z-Score]],Table2[6M Return vs Nifty Z-Score])</f>
        <v>538</v>
      </c>
      <c r="AU524">
        <f>_xlfn.RANK.AVG(Table2[[#This Row],[Sharpe Ratio Z-Score]],Table2[Sharpe Ratio Z-Score])</f>
        <v>365</v>
      </c>
      <c r="AV524">
        <f>(Table2[[#This Row],[Rank 1Y]]+Table2[[#This Row],[Rank 6M]]+Table2[[#This Row],[Rank Sharpe]])/3</f>
        <v>476.33333333333331</v>
      </c>
    </row>
    <row r="525" spans="1:48" x14ac:dyDescent="0.3">
      <c r="A525" t="s">
        <v>231</v>
      </c>
      <c r="B525" t="s">
        <v>232</v>
      </c>
      <c r="C525" t="s">
        <v>3138</v>
      </c>
      <c r="D525" t="s">
        <v>51</v>
      </c>
      <c r="E525">
        <v>105980.13247519999</v>
      </c>
      <c r="F525">
        <v>1272.2</v>
      </c>
      <c r="G525">
        <v>-6.7480192701700403</v>
      </c>
      <c r="H525">
        <f>(Table2[[#This Row],[1Y Return vs Nifty]]-AVERAGE(Table2[1Y Return vs Nifty]))/_xlfn.STDEV.P(Table2[1Y Return vs Nifty])</f>
        <v>-0.48560359267333847</v>
      </c>
      <c r="I525">
        <v>-1.4372024656128499</v>
      </c>
      <c r="J525">
        <f>(Table2[[#This Row],[1M Return vs Nifty]]-AVERAGE(Table2[1M Return vs Nifty]))/_xlfn.STDEV.P(Table2[1M Return vs Nifty])</f>
        <v>-4.477271959456005E-2</v>
      </c>
      <c r="K525">
        <v>-6.6569590324866903</v>
      </c>
      <c r="L525">
        <f>(Table2[[#This Row],[6M Return vs Nifty]]-AVERAGE(Table2[6M Return vs Nifty]))/_xlfn.STDEV.P(Table2[6M Return vs Nifty])</f>
        <v>-0.43033193224388921</v>
      </c>
      <c r="M525">
        <v>-3.2429451463032701</v>
      </c>
      <c r="N525">
        <f>(Table2[[#This Row],[1W Return vs Nifty]]-AVERAGE(Table2[1W Return vs Nifty]))/_xlfn.STDEV.P(Table2[1W Return vs Nifty])</f>
        <v>-1.4977204245141091</v>
      </c>
      <c r="O525">
        <v>1300.42</v>
      </c>
      <c r="P525">
        <v>1318.7058510472</v>
      </c>
      <c r="Q525">
        <v>1267.0142947747499</v>
      </c>
      <c r="R525">
        <v>38.620667826305301</v>
      </c>
      <c r="S525" s="1">
        <f>(Table2[[#This Row],[Close Price]]-Table2[[#This Row],[20D EMA]])/Table2[[#This Row],[20D EMA]]</f>
        <v>-2.1700681318343323E-2</v>
      </c>
      <c r="T525" s="1">
        <f>(Table2[[#This Row],[Close Price]]-Table2[[#This Row],[50D EMA]])/Table2[[#This Row],[50D EMA]]</f>
        <v>-3.5266280960434875E-2</v>
      </c>
      <c r="U525" s="1">
        <f>(Table2[[#This Row],[Close Price]]-Table2[[#This Row],[200D EMA]])/Table2[[#This Row],[200D EMA]]</f>
        <v>4.092854553130373E-3</v>
      </c>
      <c r="V525">
        <v>0.86383213104758405</v>
      </c>
      <c r="W525">
        <v>1241.25</v>
      </c>
      <c r="X525">
        <v>1279</v>
      </c>
      <c r="Y525">
        <v>1241.25</v>
      </c>
      <c r="Z525">
        <v>1279</v>
      </c>
      <c r="AA525">
        <v>1201.8</v>
      </c>
      <c r="AB525">
        <v>1289</v>
      </c>
      <c r="AC525" s="1">
        <f>(Table2[[#This Row],[Close Price]]/Table2[[#This Row],[Day Low]])-1</f>
        <v>2.4934541792547948E-2</v>
      </c>
      <c r="AD525" s="1">
        <f>(Table2[[#This Row],[Day High]]/Table2[[#This Row],[Close Price]])-1</f>
        <v>5.3450715296337048E-3</v>
      </c>
      <c r="AE525" s="1">
        <f>(Table2[[#This Row],[Close Price]]/Table2[[#This Row],[Current Week Low]])-1</f>
        <v>2.4934541792547948E-2</v>
      </c>
      <c r="AF525" s="1">
        <f>(Table2[[#This Row],[Current Week High]]/Table2[[#This Row],[Close Price]])-1</f>
        <v>5.3450715296337048E-3</v>
      </c>
      <c r="AG525" s="1">
        <f>(Table2[[#This Row],[Close Price]]/Table2[[#This Row],[Current Month Low]])-1</f>
        <v>5.8578798468963189E-2</v>
      </c>
      <c r="AH525" s="1">
        <f>(Table2[[#This Row],[Current Month High]]/Table2[[#This Row],[Close Price]])-1</f>
        <v>1.3205470837918565E-2</v>
      </c>
      <c r="AI525">
        <v>11.7347901273384</v>
      </c>
      <c r="AJ525">
        <v>20.400514839491201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</v>
      </c>
      <c r="AM525" t="s">
        <v>3179</v>
      </c>
      <c r="AN525">
        <v>-5.64</v>
      </c>
      <c r="AO525" t="s">
        <v>3179</v>
      </c>
      <c r="AP525">
        <v>1.2031816108957E-2</v>
      </c>
      <c r="AQ525">
        <f>(Table2[[#This Row],[Sharpe Ratio]]-AVERAGE(Table2[Sharpe Ratio]))/_xlfn.STDEV.P(Table2[Sharpe Ratio])</f>
        <v>-0.5903299455817631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480</v>
      </c>
      <c r="AT525">
        <f>_xlfn.RANK.AVG(Table2[[#This Row],[6M Return vs Nifty Z-Score]],Table2[6M Return vs Nifty Z-Score])</f>
        <v>465</v>
      </c>
      <c r="AU525">
        <f>_xlfn.RANK.AVG(Table2[[#This Row],[Sharpe Ratio Z-Score]],Table2[Sharpe Ratio Z-Score])</f>
        <v>485</v>
      </c>
      <c r="AV525">
        <f>(Table2[[#This Row],[Rank 1Y]]+Table2[[#This Row],[Rank 6M]]+Table2[[#This Row],[Rank Sharpe]])/3</f>
        <v>476.66666666666669</v>
      </c>
    </row>
    <row r="526" spans="1:48" x14ac:dyDescent="0.3">
      <c r="A526" t="s">
        <v>295</v>
      </c>
      <c r="B526" t="s">
        <v>296</v>
      </c>
      <c r="C526" t="s">
        <v>3134</v>
      </c>
      <c r="D526" t="s">
        <v>32</v>
      </c>
      <c r="E526">
        <v>89603.262614966006</v>
      </c>
      <c r="F526">
        <v>117.38</v>
      </c>
      <c r="G526">
        <v>-12.8818616550383</v>
      </c>
      <c r="H526">
        <f>(Table2[[#This Row],[1Y Return vs Nifty]]-AVERAGE(Table2[1Y Return vs Nifty]))/_xlfn.STDEV.P(Table2[1Y Return vs Nifty])</f>
        <v>-0.59597473339074336</v>
      </c>
      <c r="I526">
        <v>-3.4050802691677699E-2</v>
      </c>
      <c r="J526">
        <f>(Table2[[#This Row],[1M Return vs Nifty]]-AVERAGE(Table2[1M Return vs Nifty]))/_xlfn.STDEV.P(Table2[1M Return vs Nifty])</f>
        <v>0.11069958321702184</v>
      </c>
      <c r="K526">
        <v>-28.258394680567999</v>
      </c>
      <c r="L526">
        <f>(Table2[[#This Row],[6M Return vs Nifty]]-AVERAGE(Table2[6M Return vs Nifty]))/_xlfn.STDEV.P(Table2[6M Return vs Nifty])</f>
        <v>-1.1687751893406082</v>
      </c>
      <c r="M526">
        <v>4.2951372838974899</v>
      </c>
      <c r="N526">
        <f>(Table2[[#This Row],[1W Return vs Nifty]]-AVERAGE(Table2[1W Return vs Nifty]))/_xlfn.STDEV.P(Table2[1W Return vs Nifty])</f>
        <v>0.24671276975275686</v>
      </c>
      <c r="O526">
        <v>115.21</v>
      </c>
      <c r="P526">
        <v>118.711676713518</v>
      </c>
      <c r="Q526">
        <v>125.325813117267</v>
      </c>
      <c r="R526">
        <v>62.6983062567489</v>
      </c>
      <c r="S526" s="1">
        <f>(Table2[[#This Row],[Close Price]]-Table2[[#This Row],[20D EMA]])/Table2[[#This Row],[20D EMA]]</f>
        <v>1.8835170558111292E-2</v>
      </c>
      <c r="T526" s="1">
        <f>(Table2[[#This Row],[Close Price]]-Table2[[#This Row],[50D EMA]])/Table2[[#This Row],[50D EMA]]</f>
        <v>-1.1217739908869182E-2</v>
      </c>
      <c r="U526" s="1">
        <f>(Table2[[#This Row],[Close Price]]-Table2[[#This Row],[200D EMA]])/Table2[[#This Row],[200D EMA]]</f>
        <v>-6.3401249268832852E-2</v>
      </c>
      <c r="V526">
        <v>0.87459302613444301</v>
      </c>
      <c r="W526">
        <v>114.89</v>
      </c>
      <c r="X526">
        <v>118.4</v>
      </c>
      <c r="Y526">
        <v>113.16</v>
      </c>
      <c r="Z526">
        <v>118.7</v>
      </c>
      <c r="AA526">
        <v>113.16</v>
      </c>
      <c r="AB526">
        <v>118.7</v>
      </c>
      <c r="AC526" s="1">
        <f>(Table2[[#This Row],[Close Price]]/Table2[[#This Row],[Day Low]])-1</f>
        <v>2.1672904517364477E-2</v>
      </c>
      <c r="AD526" s="1">
        <f>(Table2[[#This Row],[Day High]]/Table2[[#This Row],[Close Price]])-1</f>
        <v>8.6897256772875409E-3</v>
      </c>
      <c r="AE526" s="1">
        <f>(Table2[[#This Row],[Close Price]]/Table2[[#This Row],[Current Week Low]])-1</f>
        <v>3.7292329445033578E-2</v>
      </c>
      <c r="AF526" s="1">
        <f>(Table2[[#This Row],[Current Week High]]/Table2[[#This Row],[Close Price]])-1</f>
        <v>1.1245527347077955E-2</v>
      </c>
      <c r="AG526" s="1">
        <f>(Table2[[#This Row],[Close Price]]/Table2[[#This Row],[Current Month Low]])-1</f>
        <v>3.7292329445033578E-2</v>
      </c>
      <c r="AH526" s="1">
        <f>(Table2[[#This Row],[Current Month High]]/Table2[[#This Row],[Close Price]])-1</f>
        <v>1.1245527347077955E-2</v>
      </c>
      <c r="AI526">
        <v>46.9585960129494</v>
      </c>
      <c r="AJ526">
        <v>14.294060370009699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-0.06</v>
      </c>
      <c r="AM526" t="s">
        <v>3179</v>
      </c>
      <c r="AN526">
        <v>4.5999999999999996</v>
      </c>
      <c r="AO526" t="s">
        <v>3180</v>
      </c>
      <c r="AP526">
        <v>0.10190017686936099</v>
      </c>
      <c r="AQ526">
        <f>(Table2[[#This Row],[Sharpe Ratio]]-AVERAGE(Table2[Sharpe Ratio]))/_xlfn.STDEV.P(Table2[Sharpe Ratio])</f>
        <v>0.48517255348232752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522</v>
      </c>
      <c r="AT526">
        <f>_xlfn.RANK.AVG(Table2[[#This Row],[6M Return vs Nifty Z-Score]],Table2[6M Return vs Nifty Z-Score])</f>
        <v>684</v>
      </c>
      <c r="AU526">
        <f>_xlfn.RANK.AVG(Table2[[#This Row],[Sharpe Ratio Z-Score]],Table2[Sharpe Ratio Z-Score])</f>
        <v>224</v>
      </c>
      <c r="AV526">
        <f>(Table2[[#This Row],[Rank 1Y]]+Table2[[#This Row],[Rank 6M]]+Table2[[#This Row],[Rank Sharpe]])/3</f>
        <v>476.66666666666669</v>
      </c>
    </row>
    <row r="527" spans="1:48" x14ac:dyDescent="0.3">
      <c r="A527" t="s">
        <v>840</v>
      </c>
      <c r="B527" t="s">
        <v>841</v>
      </c>
      <c r="C527" t="s">
        <v>3143</v>
      </c>
      <c r="D527" t="s">
        <v>438</v>
      </c>
      <c r="E527">
        <v>18742.10186825</v>
      </c>
      <c r="F527">
        <v>7898.75</v>
      </c>
      <c r="G527">
        <v>-5.1868829411608202</v>
      </c>
      <c r="H527">
        <f>(Table2[[#This Row],[1Y Return vs Nifty]]-AVERAGE(Table2[1Y Return vs Nifty]))/_xlfn.STDEV.P(Table2[1Y Return vs Nifty])</f>
        <v>-0.45751281585892406</v>
      </c>
      <c r="I527">
        <v>-1.3345712703494199</v>
      </c>
      <c r="J527">
        <f>(Table2[[#This Row],[1M Return vs Nifty]]-AVERAGE(Table2[1M Return vs Nifty]))/_xlfn.STDEV.P(Table2[1M Return vs Nifty])</f>
        <v>-3.3400956520359147E-2</v>
      </c>
      <c r="K527">
        <v>0.50289318418649298</v>
      </c>
      <c r="L527">
        <f>(Table2[[#This Row],[6M Return vs Nifty]]-AVERAGE(Table2[6M Return vs Nifty]))/_xlfn.STDEV.P(Table2[6M Return vs Nifty])</f>
        <v>-0.18557298763731048</v>
      </c>
      <c r="M527">
        <v>4.5301885863390501</v>
      </c>
      <c r="N527">
        <f>(Table2[[#This Row],[1W Return vs Nifty]]-AVERAGE(Table2[1W Return vs Nifty]))/_xlfn.STDEV.P(Table2[1W Return vs Nifty])</f>
        <v>0.30110741164363863</v>
      </c>
      <c r="O527">
        <v>8072.72</v>
      </c>
      <c r="P527">
        <v>8142.4533714223398</v>
      </c>
      <c r="Q527">
        <v>7624.7875185622397</v>
      </c>
      <c r="R527">
        <v>42.566301479796202</v>
      </c>
      <c r="S527" s="1">
        <f>(Table2[[#This Row],[Close Price]]-Table2[[#This Row],[20D EMA]])/Table2[[#This Row],[20D EMA]]</f>
        <v>-2.1550357252574131E-2</v>
      </c>
      <c r="T527" s="1">
        <f>(Table2[[#This Row],[Close Price]]-Table2[[#This Row],[50D EMA]])/Table2[[#This Row],[50D EMA]]</f>
        <v>-2.992996831614269E-2</v>
      </c>
      <c r="U527" s="1">
        <f>(Table2[[#This Row],[Close Price]]-Table2[[#This Row],[200D EMA]])/Table2[[#This Row],[200D EMA]]</f>
        <v>3.5930507016859105E-2</v>
      </c>
      <c r="V527">
        <v>0.254211133649411</v>
      </c>
      <c r="W527">
        <v>7832</v>
      </c>
      <c r="X527">
        <v>8001.35</v>
      </c>
      <c r="Y527">
        <v>7832</v>
      </c>
      <c r="Z527">
        <v>8183.4</v>
      </c>
      <c r="AA527">
        <v>7832</v>
      </c>
      <c r="AB527">
        <v>8304</v>
      </c>
      <c r="AC527" s="1">
        <f>(Table2[[#This Row],[Close Price]]/Table2[[#This Row],[Day Low]])-1</f>
        <v>8.5227272727272929E-3</v>
      </c>
      <c r="AD527" s="1">
        <f>(Table2[[#This Row],[Day High]]/Table2[[#This Row],[Close Price]])-1</f>
        <v>1.2989397056496266E-2</v>
      </c>
      <c r="AE527" s="1">
        <f>(Table2[[#This Row],[Close Price]]/Table2[[#This Row],[Current Week Low]])-1</f>
        <v>8.5227272727272929E-3</v>
      </c>
      <c r="AF527" s="1">
        <f>(Table2[[#This Row],[Current Week High]]/Table2[[#This Row],[Close Price]])-1</f>
        <v>3.6037347681595167E-2</v>
      </c>
      <c r="AG527" s="1">
        <f>(Table2[[#This Row],[Close Price]]/Table2[[#This Row],[Current Month Low]])-1</f>
        <v>8.5227272727272929E-3</v>
      </c>
      <c r="AH527" s="1">
        <f>(Table2[[#This Row],[Current Month High]]/Table2[[#This Row],[Close Price]])-1</f>
        <v>5.1305586326950481E-2</v>
      </c>
      <c r="AI527">
        <v>20.129134356702</v>
      </c>
      <c r="AJ527">
        <v>43.964385958517099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0.05</v>
      </c>
      <c r="AM527" t="s">
        <v>3180</v>
      </c>
      <c r="AN527">
        <v>-6.47</v>
      </c>
      <c r="AO527" t="s">
        <v>3179</v>
      </c>
      <c r="AP527">
        <v>-7.8795051606800007E-3</v>
      </c>
      <c r="AQ527">
        <f>(Table2[[#This Row],[Sharpe Ratio]]-AVERAGE(Table2[Sharpe Ratio]))/_xlfn.STDEV.P(Table2[Sharpe Ratio])</f>
        <v>-0.82861932355601764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474</v>
      </c>
      <c r="AT527">
        <f>_xlfn.RANK.AVG(Table2[[#This Row],[6M Return vs Nifty Z-Score]],Table2[6M Return vs Nifty Z-Score])</f>
        <v>377</v>
      </c>
      <c r="AU527">
        <f>_xlfn.RANK.AVG(Table2[[#This Row],[Sharpe Ratio Z-Score]],Table2[Sharpe Ratio Z-Score])</f>
        <v>579</v>
      </c>
      <c r="AV527">
        <f>(Table2[[#This Row],[Rank 1Y]]+Table2[[#This Row],[Rank 6M]]+Table2[[#This Row],[Rank Sharpe]])/3</f>
        <v>476.66666666666669</v>
      </c>
    </row>
    <row r="528" spans="1:48" x14ac:dyDescent="0.3">
      <c r="A528" t="s">
        <v>712</v>
      </c>
      <c r="B528" t="s">
        <v>713</v>
      </c>
      <c r="C528" t="s">
        <v>3145</v>
      </c>
      <c r="D528" t="s">
        <v>266</v>
      </c>
      <c r="E528">
        <v>24965.429745555</v>
      </c>
      <c r="F528">
        <v>5049.8500000000004</v>
      </c>
      <c r="G528">
        <v>-22.201277919481999</v>
      </c>
      <c r="H528">
        <f>(Table2[[#This Row],[1Y Return vs Nifty]]-AVERAGE(Table2[1Y Return vs Nifty]))/_xlfn.STDEV.P(Table2[1Y Return vs Nifty])</f>
        <v>-0.76366645733599114</v>
      </c>
      <c r="I528">
        <v>-0.18712018248759099</v>
      </c>
      <c r="J528">
        <f>(Table2[[#This Row],[1M Return vs Nifty]]-AVERAGE(Table2[1M Return vs Nifty]))/_xlfn.STDEV.P(Table2[1M Return vs Nifty])</f>
        <v>9.3739157914694254E-2</v>
      </c>
      <c r="K528">
        <v>0.71121245090317298</v>
      </c>
      <c r="L528">
        <f>(Table2[[#This Row],[6M Return vs Nifty]]-AVERAGE(Table2[6M Return vs Nifty]))/_xlfn.STDEV.P(Table2[6M Return vs Nifty])</f>
        <v>-0.17845161106140084</v>
      </c>
      <c r="M528">
        <v>3.14418838894965</v>
      </c>
      <c r="N528">
        <f>(Table2[[#This Row],[1W Return vs Nifty]]-AVERAGE(Table2[1W Return vs Nifty]))/_xlfn.STDEV.P(Table2[1W Return vs Nifty])</f>
        <v>-1.9635267144248507E-2</v>
      </c>
      <c r="O528">
        <v>5207.71</v>
      </c>
      <c r="P528">
        <v>5309.0583356608504</v>
      </c>
      <c r="Q528">
        <v>5270.8593905257203</v>
      </c>
      <c r="R528">
        <v>34.1773821991696</v>
      </c>
      <c r="S528" s="1">
        <f>(Table2[[#This Row],[Close Price]]-Table2[[#This Row],[20D EMA]])/Table2[[#This Row],[20D EMA]]</f>
        <v>-3.0312747829660192E-2</v>
      </c>
      <c r="T528" s="1">
        <f>(Table2[[#This Row],[Close Price]]-Table2[[#This Row],[50D EMA]])/Table2[[#This Row],[50D EMA]]</f>
        <v>-4.882378743509979E-2</v>
      </c>
      <c r="U528" s="1">
        <f>(Table2[[#This Row],[Close Price]]-Table2[[#This Row],[200D EMA]])/Table2[[#This Row],[200D EMA]]</f>
        <v>-4.1930428067001854E-2</v>
      </c>
      <c r="V528">
        <v>0.67502923344365595</v>
      </c>
      <c r="W528">
        <v>5024</v>
      </c>
      <c r="X528">
        <v>5173.8</v>
      </c>
      <c r="Y528">
        <v>5024</v>
      </c>
      <c r="Z528">
        <v>5226.1000000000004</v>
      </c>
      <c r="AA528">
        <v>5024</v>
      </c>
      <c r="AB528">
        <v>5255</v>
      </c>
      <c r="AC528" s="1">
        <f>(Table2[[#This Row],[Close Price]]/Table2[[#This Row],[Day Low]])-1</f>
        <v>5.1453025477707914E-3</v>
      </c>
      <c r="AD528" s="1">
        <f>(Table2[[#This Row],[Day High]]/Table2[[#This Row],[Close Price]])-1</f>
        <v>2.4545283523272898E-2</v>
      </c>
      <c r="AE528" s="1">
        <f>(Table2[[#This Row],[Close Price]]/Table2[[#This Row],[Current Week Low]])-1</f>
        <v>5.1453025477707914E-3</v>
      </c>
      <c r="AF528" s="1">
        <f>(Table2[[#This Row],[Current Week High]]/Table2[[#This Row],[Close Price]])-1</f>
        <v>3.4902026792875018E-2</v>
      </c>
      <c r="AG528" s="1">
        <f>(Table2[[#This Row],[Close Price]]/Table2[[#This Row],[Current Month Low]])-1</f>
        <v>5.1453025477707914E-3</v>
      </c>
      <c r="AH528" s="1">
        <f>(Table2[[#This Row],[Current Month High]]/Table2[[#This Row],[Close Price]])-1</f>
        <v>4.0624969058486782E-2</v>
      </c>
      <c r="AI528">
        <v>45.548877689436303</v>
      </c>
      <c r="AJ528">
        <v>25.477699093055001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0.05</v>
      </c>
      <c r="AM528" t="s">
        <v>3180</v>
      </c>
      <c r="AN528">
        <v>-5.5</v>
      </c>
      <c r="AO528" t="s">
        <v>3179</v>
      </c>
      <c r="AP528">
        <v>1.4513204081264001E-2</v>
      </c>
      <c r="AQ528">
        <f>(Table2[[#This Row],[Sharpe Ratio]]-AVERAGE(Table2[Sharpe Ratio]))/_xlfn.STDEV.P(Table2[Sharpe Ratio])</f>
        <v>-0.56063385518039455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583</v>
      </c>
      <c r="AT528">
        <f>_xlfn.RANK.AVG(Table2[[#This Row],[6M Return vs Nifty Z-Score]],Table2[6M Return vs Nifty Z-Score])</f>
        <v>374</v>
      </c>
      <c r="AU528">
        <f>_xlfn.RANK.AVG(Table2[[#This Row],[Sharpe Ratio Z-Score]],Table2[Sharpe Ratio Z-Score])</f>
        <v>478</v>
      </c>
      <c r="AV528">
        <f>(Table2[[#This Row],[Rank 1Y]]+Table2[[#This Row],[Rank 6M]]+Table2[[#This Row],[Rank Sharpe]])/3</f>
        <v>478.33333333333331</v>
      </c>
    </row>
    <row r="529" spans="1:48" x14ac:dyDescent="0.3">
      <c r="A529" t="s">
        <v>1266</v>
      </c>
      <c r="B529" t="s">
        <v>1267</v>
      </c>
      <c r="C529" t="s">
        <v>3138</v>
      </c>
      <c r="D529" t="s">
        <v>51</v>
      </c>
      <c r="E529">
        <v>9202.7803777099998</v>
      </c>
      <c r="F529">
        <v>5544.05</v>
      </c>
      <c r="G529">
        <v>-17.126616805586401</v>
      </c>
      <c r="H529">
        <f>(Table2[[#This Row],[1Y Return vs Nifty]]-AVERAGE(Table2[1Y Return vs Nifty]))/_xlfn.STDEV.P(Table2[1Y Return vs Nifty])</f>
        <v>-0.6723540138867381</v>
      </c>
      <c r="I529">
        <v>1.97591131710424</v>
      </c>
      <c r="J529">
        <f>(Table2[[#This Row],[1M Return vs Nifty]]-AVERAGE(Table2[1M Return vs Nifty]))/_xlfn.STDEV.P(Table2[1M Return vs Nifty])</f>
        <v>0.33340782466125091</v>
      </c>
      <c r="K529">
        <v>10.2482949151371</v>
      </c>
      <c r="L529">
        <f>(Table2[[#This Row],[6M Return vs Nifty]]-AVERAGE(Table2[6M Return vs Nifty]))/_xlfn.STDEV.P(Table2[6M Return vs Nifty])</f>
        <v>0.14757274920904459</v>
      </c>
      <c r="M529">
        <v>7.2094867380490202</v>
      </c>
      <c r="N529">
        <f>(Table2[[#This Row],[1W Return vs Nifty]]-AVERAGE(Table2[1W Return vs Nifty]))/_xlfn.STDEV.P(Table2[1W Return vs Nifty])</f>
        <v>0.92113998311768863</v>
      </c>
      <c r="O529">
        <v>5211.4399999999996</v>
      </c>
      <c r="P529">
        <v>5215.9507480638504</v>
      </c>
      <c r="Q529">
        <v>5110.2068503474902</v>
      </c>
      <c r="R529">
        <v>79.0321588209476</v>
      </c>
      <c r="S529" s="1">
        <f>(Table2[[#This Row],[Close Price]]-Table2[[#This Row],[20D EMA]])/Table2[[#This Row],[20D EMA]]</f>
        <v>6.3823050826643038E-2</v>
      </c>
      <c r="T529" s="1">
        <f>(Table2[[#This Row],[Close Price]]-Table2[[#This Row],[50D EMA]])/Table2[[#This Row],[50D EMA]]</f>
        <v>6.290305790520348E-2</v>
      </c>
      <c r="U529" s="1">
        <f>(Table2[[#This Row],[Close Price]]-Table2[[#This Row],[200D EMA]])/Table2[[#This Row],[200D EMA]]</f>
        <v>8.4897375460057739E-2</v>
      </c>
      <c r="V529">
        <v>1.67786785856048</v>
      </c>
      <c r="W529">
        <v>5494.15</v>
      </c>
      <c r="X529">
        <v>5742.4</v>
      </c>
      <c r="Y529">
        <v>5232.45</v>
      </c>
      <c r="Z529">
        <v>5742.4</v>
      </c>
      <c r="AA529">
        <v>5175</v>
      </c>
      <c r="AB529">
        <v>5742.4</v>
      </c>
      <c r="AC529" s="1">
        <f>(Table2[[#This Row],[Close Price]]/Table2[[#This Row],[Day Low]])-1</f>
        <v>9.0823876304797491E-3</v>
      </c>
      <c r="AD529" s="1">
        <f>(Table2[[#This Row],[Day High]]/Table2[[#This Row],[Close Price]])-1</f>
        <v>3.5777094362424489E-2</v>
      </c>
      <c r="AE529" s="1">
        <f>(Table2[[#This Row],[Close Price]]/Table2[[#This Row],[Current Week Low]])-1</f>
        <v>5.9551452952250061E-2</v>
      </c>
      <c r="AF529" s="1">
        <f>(Table2[[#This Row],[Current Week High]]/Table2[[#This Row],[Close Price]])-1</f>
        <v>3.5777094362424489E-2</v>
      </c>
      <c r="AG529" s="1">
        <f>(Table2[[#This Row],[Close Price]]/Table2[[#This Row],[Current Month Low]])-1</f>
        <v>7.1314009661835875E-2</v>
      </c>
      <c r="AH529" s="1">
        <f>(Table2[[#This Row],[Current Month High]]/Table2[[#This Row],[Close Price]])-1</f>
        <v>3.5777094362424489E-2</v>
      </c>
      <c r="AI529">
        <v>3.57770943624244</v>
      </c>
      <c r="AJ529">
        <v>19.572742664265402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0.03</v>
      </c>
      <c r="AM529" t="s">
        <v>3180</v>
      </c>
      <c r="AN529">
        <v>6.21</v>
      </c>
      <c r="AO529" t="s">
        <v>3180</v>
      </c>
      <c r="AP529">
        <v>-2.5776299773033001E-2</v>
      </c>
      <c r="AQ529">
        <f>(Table2[[#This Row],[Sharpe Ratio]]-AVERAGE(Table2[Sharpe Ratio]))/_xlfn.STDEV.P(Table2[Sharpe Ratio])</f>
        <v>-1.0427997889384806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557</v>
      </c>
      <c r="AT529">
        <f>_xlfn.RANK.AVG(Table2[[#This Row],[6M Return vs Nifty Z-Score]],Table2[6M Return vs Nifty Z-Score])</f>
        <v>260</v>
      </c>
      <c r="AU529">
        <f>_xlfn.RANK.AVG(Table2[[#This Row],[Sharpe Ratio Z-Score]],Table2[Sharpe Ratio Z-Score])</f>
        <v>620</v>
      </c>
      <c r="AV529">
        <f>(Table2[[#This Row],[Rank 1Y]]+Table2[[#This Row],[Rank 6M]]+Table2[[#This Row],[Rank Sharpe]])/3</f>
        <v>479</v>
      </c>
    </row>
    <row r="530" spans="1:48" x14ac:dyDescent="0.3">
      <c r="A530" t="s">
        <v>1864</v>
      </c>
      <c r="B530" t="s">
        <v>1865</v>
      </c>
      <c r="C530" t="s">
        <v>3137</v>
      </c>
      <c r="D530" t="s">
        <v>46</v>
      </c>
      <c r="E530">
        <v>4100.9919351600001</v>
      </c>
      <c r="F530">
        <v>50.8</v>
      </c>
      <c r="G530">
        <v>-18.5106908433394</v>
      </c>
      <c r="H530">
        <f>(Table2[[#This Row],[1Y Return vs Nifty]]-AVERAGE(Table2[1Y Return vs Nifty]))/_xlfn.STDEV.P(Table2[1Y Return vs Nifty])</f>
        <v>-0.69725876702499856</v>
      </c>
      <c r="I530">
        <v>-6.8841551220750103</v>
      </c>
      <c r="J530">
        <f>(Table2[[#This Row],[1M Return vs Nifty]]-AVERAGE(Table2[1M Return vs Nifty]))/_xlfn.STDEV.P(Table2[1M Return vs Nifty])</f>
        <v>-0.64830710235886335</v>
      </c>
      <c r="K530">
        <v>-19.764929220277899</v>
      </c>
      <c r="L530">
        <f>(Table2[[#This Row],[6M Return vs Nifty]]-AVERAGE(Table2[6M Return vs Nifty]))/_xlfn.STDEV.P(Table2[6M Return vs Nifty])</f>
        <v>-0.87842678839568333</v>
      </c>
      <c r="M530">
        <v>5.4959558098124504</v>
      </c>
      <c r="N530">
        <f>(Table2[[#This Row],[1W Return vs Nifty]]-AVERAGE(Table2[1W Return vs Nifty]))/_xlfn.STDEV.P(Table2[1W Return vs Nifty])</f>
        <v>0.52460143922448021</v>
      </c>
      <c r="O530">
        <v>52.1</v>
      </c>
      <c r="P530">
        <v>54.501281235639503</v>
      </c>
      <c r="Q530">
        <v>56.566618315399502</v>
      </c>
      <c r="R530">
        <v>45.570914401242497</v>
      </c>
      <c r="S530" s="1">
        <f>(Table2[[#This Row],[Close Price]]-Table2[[#This Row],[20D EMA]])/Table2[[#This Row],[20D EMA]]</f>
        <v>-2.4952015355086454E-2</v>
      </c>
      <c r="T530" s="1">
        <f>(Table2[[#This Row],[Close Price]]-Table2[[#This Row],[50D EMA]])/Table2[[#This Row],[50D EMA]]</f>
        <v>-6.7911820634762657E-2</v>
      </c>
      <c r="U530" s="1">
        <f>(Table2[[#This Row],[Close Price]]-Table2[[#This Row],[200D EMA]])/Table2[[#This Row],[200D EMA]]</f>
        <v>-0.1019438405040667</v>
      </c>
      <c r="V530">
        <v>0.64861749269667601</v>
      </c>
      <c r="W530">
        <v>49.84</v>
      </c>
      <c r="X530">
        <v>51.25</v>
      </c>
      <c r="Y530">
        <v>49.84</v>
      </c>
      <c r="Z530">
        <v>52.09</v>
      </c>
      <c r="AA530">
        <v>49.84</v>
      </c>
      <c r="AB530">
        <v>52.28</v>
      </c>
      <c r="AC530" s="1">
        <f>(Table2[[#This Row],[Close Price]]/Table2[[#This Row],[Day Low]])-1</f>
        <v>1.9261637239165186E-2</v>
      </c>
      <c r="AD530" s="1">
        <f>(Table2[[#This Row],[Day High]]/Table2[[#This Row],[Close Price]])-1</f>
        <v>8.8582677165354173E-3</v>
      </c>
      <c r="AE530" s="1">
        <f>(Table2[[#This Row],[Close Price]]/Table2[[#This Row],[Current Week Low]])-1</f>
        <v>1.9261637239165186E-2</v>
      </c>
      <c r="AF530" s="1">
        <f>(Table2[[#This Row],[Current Week High]]/Table2[[#This Row],[Close Price]])-1</f>
        <v>2.5393700787401663E-2</v>
      </c>
      <c r="AG530" s="1">
        <f>(Table2[[#This Row],[Close Price]]/Table2[[#This Row],[Current Month Low]])-1</f>
        <v>1.9261637239165186E-2</v>
      </c>
      <c r="AH530" s="1">
        <f>(Table2[[#This Row],[Current Month High]]/Table2[[#This Row],[Close Price]])-1</f>
        <v>2.9133858267716528E-2</v>
      </c>
      <c r="AI530">
        <v>55.511811023622002</v>
      </c>
      <c r="AJ530">
        <v>9.8378378378378208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-0.04</v>
      </c>
      <c r="AM530" t="s">
        <v>3179</v>
      </c>
      <c r="AN530">
        <v>-8.07</v>
      </c>
      <c r="AO530" t="s">
        <v>3179</v>
      </c>
      <c r="AP530">
        <v>8.9063674306540996E-2</v>
      </c>
      <c r="AQ530">
        <f>(Table2[[#This Row],[Sharpe Ratio]]-AVERAGE(Table2[Sharpe Ratio]))/_xlfn.STDEV.P(Table2[Sharpe Ratio])</f>
        <v>0.33155129602596251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565</v>
      </c>
      <c r="AT530">
        <f>_xlfn.RANK.AVG(Table2[[#This Row],[6M Return vs Nifty Z-Score]],Table2[6M Return vs Nifty Z-Score])</f>
        <v>620</v>
      </c>
      <c r="AU530">
        <f>_xlfn.RANK.AVG(Table2[[#This Row],[Sharpe Ratio Z-Score]],Table2[Sharpe Ratio Z-Score])</f>
        <v>259</v>
      </c>
      <c r="AV530">
        <f>(Table2[[#This Row],[Rank 1Y]]+Table2[[#This Row],[Rank 6M]]+Table2[[#This Row],[Rank Sharpe]])/3</f>
        <v>481.33333333333331</v>
      </c>
    </row>
    <row r="531" spans="1:48" x14ac:dyDescent="0.3">
      <c r="A531" t="s">
        <v>1406</v>
      </c>
      <c r="B531" t="s">
        <v>1407</v>
      </c>
      <c r="C531" t="s">
        <v>3144</v>
      </c>
      <c r="D531" t="s">
        <v>94</v>
      </c>
      <c r="E531">
        <v>7727.3021695399902</v>
      </c>
      <c r="F531">
        <v>1650.35</v>
      </c>
      <c r="G531">
        <v>-9.7743122030329292</v>
      </c>
      <c r="H531">
        <f>(Table2[[#This Row],[1Y Return vs Nifty]]-AVERAGE(Table2[1Y Return vs Nifty]))/_xlfn.STDEV.P(Table2[1Y Return vs Nifty])</f>
        <v>-0.5400581062045452</v>
      </c>
      <c r="I531">
        <v>15.9244548618891</v>
      </c>
      <c r="J531">
        <f>(Table2[[#This Row],[1M Return vs Nifty]]-AVERAGE(Table2[1M Return vs Nifty]))/_xlfn.STDEV.P(Table2[1M Return vs Nifty])</f>
        <v>1.8789372517942882</v>
      </c>
      <c r="K531">
        <v>11.5879257113645</v>
      </c>
      <c r="L531">
        <f>(Table2[[#This Row],[6M Return vs Nifty]]-AVERAGE(Table2[6M Return vs Nifty]))/_xlfn.STDEV.P(Table2[6M Return vs Nifty])</f>
        <v>0.1933679150762308</v>
      </c>
      <c r="M531">
        <v>0.50291055137325202</v>
      </c>
      <c r="N531">
        <f>(Table2[[#This Row],[1W Return vs Nifty]]-AVERAGE(Table2[1W Return vs Nifty]))/_xlfn.STDEV.P(Table2[1W Return vs Nifty])</f>
        <v>-0.6308693280361729</v>
      </c>
      <c r="O531">
        <v>1601.33</v>
      </c>
      <c r="P531">
        <v>1539.56140071919</v>
      </c>
      <c r="Q531">
        <v>1462.24973986183</v>
      </c>
      <c r="R531">
        <v>50.449837170803001</v>
      </c>
      <c r="S531" s="1">
        <f>(Table2[[#This Row],[Close Price]]-Table2[[#This Row],[20D EMA]])/Table2[[#This Row],[20D EMA]]</f>
        <v>3.0612053730336649E-2</v>
      </c>
      <c r="T531" s="1">
        <f>(Table2[[#This Row],[Close Price]]-Table2[[#This Row],[50D EMA]])/Table2[[#This Row],[50D EMA]]</f>
        <v>7.1961143757602736E-2</v>
      </c>
      <c r="U531" s="1">
        <f>(Table2[[#This Row],[Close Price]]-Table2[[#This Row],[200D EMA]])/Table2[[#This Row],[200D EMA]]</f>
        <v>0.12863757469770093</v>
      </c>
      <c r="V531">
        <v>0.53484330981224604</v>
      </c>
      <c r="W531">
        <v>1596</v>
      </c>
      <c r="X531">
        <v>1657.55</v>
      </c>
      <c r="Y531">
        <v>1596</v>
      </c>
      <c r="Z531">
        <v>1686.05</v>
      </c>
      <c r="AA531">
        <v>1596</v>
      </c>
      <c r="AB531">
        <v>1686.05</v>
      </c>
      <c r="AC531" s="1">
        <f>(Table2[[#This Row],[Close Price]]/Table2[[#This Row],[Day Low]])-1</f>
        <v>3.4053884711779281E-2</v>
      </c>
      <c r="AD531" s="1">
        <f>(Table2[[#This Row],[Day High]]/Table2[[#This Row],[Close Price]])-1</f>
        <v>4.3627109401036535E-3</v>
      </c>
      <c r="AE531" s="1">
        <f>(Table2[[#This Row],[Close Price]]/Table2[[#This Row],[Current Week Low]])-1</f>
        <v>3.4053884711779281E-2</v>
      </c>
      <c r="AF531" s="1">
        <f>(Table2[[#This Row],[Current Week High]]/Table2[[#This Row],[Close Price]])-1</f>
        <v>2.1631775078013726E-2</v>
      </c>
      <c r="AG531" s="1">
        <f>(Table2[[#This Row],[Close Price]]/Table2[[#This Row],[Current Month Low]])-1</f>
        <v>3.4053884711779281E-2</v>
      </c>
      <c r="AH531" s="1">
        <f>(Table2[[#This Row],[Current Month High]]/Table2[[#This Row],[Close Price]])-1</f>
        <v>2.1631775078013726E-2</v>
      </c>
      <c r="AI531">
        <v>4.2384948647256699</v>
      </c>
      <c r="AJ531">
        <v>32.027999999999899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0.17</v>
      </c>
      <c r="AM531" t="s">
        <v>3180</v>
      </c>
      <c r="AN531">
        <v>3.53</v>
      </c>
      <c r="AO531" t="s">
        <v>3180</v>
      </c>
      <c r="AP531">
        <v>-8.4427199070763001E-2</v>
      </c>
      <c r="AQ531">
        <f>(Table2[[#This Row],[Sharpe Ratio]]-AVERAGE(Table2[Sharpe Ratio]))/_xlfn.STDEV.P(Table2[Sharpe Ratio])</f>
        <v>-1.744706313474284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-0.84332858084448303</v>
      </c>
      <c r="AS531">
        <f>_xlfn.RANK.AVG(Table2[[#This Row],[1Y Return vs Nifty Z-Score]],Table2[1Y Return vs Nifty Z-Score])</f>
        <v>500</v>
      </c>
      <c r="AT531">
        <f>_xlfn.RANK.AVG(Table2[[#This Row],[6M Return vs Nifty Z-Score]],Table2[6M Return vs Nifty Z-Score])</f>
        <v>245</v>
      </c>
      <c r="AU531">
        <f>_xlfn.RANK.AVG(Table2[[#This Row],[Sharpe Ratio Z-Score]],Table2[Sharpe Ratio Z-Score])</f>
        <v>702</v>
      </c>
      <c r="AV531">
        <f>(Table2[[#This Row],[Rank 1Y]]+Table2[[#This Row],[Rank 6M]]+Table2[[#This Row],[Rank Sharpe]])/3</f>
        <v>482.33333333333331</v>
      </c>
    </row>
    <row r="532" spans="1:48" x14ac:dyDescent="0.3">
      <c r="A532" t="s">
        <v>152</v>
      </c>
      <c r="B532" t="s">
        <v>153</v>
      </c>
      <c r="C532" t="s">
        <v>3133</v>
      </c>
      <c r="D532" t="s">
        <v>21</v>
      </c>
      <c r="E532">
        <v>169379.30522251999</v>
      </c>
      <c r="F532">
        <v>5719.85</v>
      </c>
      <c r="G532">
        <v>-14.8376708435607</v>
      </c>
      <c r="H532">
        <f>(Table2[[#This Row],[1Y Return vs Nifty]]-AVERAGE(Table2[1Y Return vs Nifty]))/_xlfn.STDEV.P(Table2[1Y Return vs Nifty])</f>
        <v>-0.63116717519448495</v>
      </c>
      <c r="I532">
        <v>-4.2396004853517297</v>
      </c>
      <c r="J532">
        <f>(Table2[[#This Row],[1M Return vs Nifty]]-AVERAGE(Table2[1M Return vs Nifty]))/_xlfn.STDEV.P(Table2[1M Return vs Nifty])</f>
        <v>-0.35528460867742789</v>
      </c>
      <c r="K532">
        <v>13.8664459770152</v>
      </c>
      <c r="L532">
        <f>(Table2[[#This Row],[6M Return vs Nifty]]-AVERAGE(Table2[6M Return vs Nifty]))/_xlfn.STDEV.P(Table2[6M Return vs Nifty])</f>
        <v>0.27125893832761516</v>
      </c>
      <c r="M532">
        <v>-1.0509264801170399</v>
      </c>
      <c r="N532">
        <f>(Table2[[#This Row],[1W Return vs Nifty]]-AVERAGE(Table2[1W Return vs Nifty]))/_xlfn.STDEV.P(Table2[1W Return vs Nifty])</f>
        <v>-0.99045214253990921</v>
      </c>
      <c r="O532">
        <v>5953</v>
      </c>
      <c r="P532">
        <v>5995.8970662578204</v>
      </c>
      <c r="Q532">
        <v>5606.7870980135904</v>
      </c>
      <c r="R532">
        <v>24.058504646559101</v>
      </c>
      <c r="S532" s="1">
        <f>(Table2[[#This Row],[Close Price]]-Table2[[#This Row],[20D EMA]])/Table2[[#This Row],[20D EMA]]</f>
        <v>-3.9165126826809948E-2</v>
      </c>
      <c r="T532" s="1">
        <f>(Table2[[#This Row],[Close Price]]-Table2[[#This Row],[50D EMA]])/Table2[[#This Row],[50D EMA]]</f>
        <v>-4.6039327094403816E-2</v>
      </c>
      <c r="U532" s="1">
        <f>(Table2[[#This Row],[Close Price]]-Table2[[#This Row],[200D EMA]])/Table2[[#This Row],[200D EMA]]</f>
        <v>2.016536387238008E-2</v>
      </c>
      <c r="V532">
        <v>0.37295837825565797</v>
      </c>
      <c r="W532">
        <v>5685</v>
      </c>
      <c r="X532">
        <v>5785.1</v>
      </c>
      <c r="Y532">
        <v>5572.65</v>
      </c>
      <c r="Z532">
        <v>5785.1</v>
      </c>
      <c r="AA532">
        <v>5572.65</v>
      </c>
      <c r="AB532">
        <v>5785.1</v>
      </c>
      <c r="AC532" s="1">
        <f>(Table2[[#This Row],[Close Price]]/Table2[[#This Row],[Day Low]])-1</f>
        <v>6.1301671064204477E-3</v>
      </c>
      <c r="AD532" s="1">
        <f>(Table2[[#This Row],[Day High]]/Table2[[#This Row],[Close Price]])-1</f>
        <v>1.1407641808788727E-2</v>
      </c>
      <c r="AE532" s="1">
        <f>(Table2[[#This Row],[Close Price]]/Table2[[#This Row],[Current Week Low]])-1</f>
        <v>2.6414721900711591E-2</v>
      </c>
      <c r="AF532" s="1">
        <f>(Table2[[#This Row],[Current Week High]]/Table2[[#This Row],[Close Price]])-1</f>
        <v>1.1407641808788727E-2</v>
      </c>
      <c r="AG532" s="1">
        <f>(Table2[[#This Row],[Close Price]]/Table2[[#This Row],[Current Month Low]])-1</f>
        <v>2.6414721900711591E-2</v>
      </c>
      <c r="AH532" s="1">
        <f>(Table2[[#This Row],[Current Month High]]/Table2[[#This Row],[Close Price]])-1</f>
        <v>1.1407641808788727E-2</v>
      </c>
      <c r="AI532">
        <v>14.9496927366976</v>
      </c>
      <c r="AJ532">
        <v>26.726191135580599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0.03</v>
      </c>
      <c r="AM532" t="s">
        <v>3180</v>
      </c>
      <c r="AN532">
        <v>-4.54</v>
      </c>
      <c r="AO532" t="s">
        <v>3179</v>
      </c>
      <c r="AP532">
        <v>-6.8826756939204994E-2</v>
      </c>
      <c r="AQ532">
        <f>(Table2[[#This Row],[Sharpe Ratio]]-AVERAGE(Table2[Sharpe Ratio]))/_xlfn.STDEV.P(Table2[Sharpe Ratio])</f>
        <v>-1.5580075202946948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537</v>
      </c>
      <c r="AT532">
        <f>_xlfn.RANK.AVG(Table2[[#This Row],[6M Return vs Nifty Z-Score]],Table2[6M Return vs Nifty Z-Score])</f>
        <v>222</v>
      </c>
      <c r="AU532">
        <f>_xlfn.RANK.AVG(Table2[[#This Row],[Sharpe Ratio Z-Score]],Table2[Sharpe Ratio Z-Score])</f>
        <v>689</v>
      </c>
      <c r="AV532">
        <f>(Table2[[#This Row],[Rank 1Y]]+Table2[[#This Row],[Rank 6M]]+Table2[[#This Row],[Rank Sharpe]])/3</f>
        <v>482.66666666666669</v>
      </c>
    </row>
    <row r="533" spans="1:48" x14ac:dyDescent="0.3">
      <c r="A533" t="s">
        <v>1994</v>
      </c>
      <c r="B533" t="s">
        <v>1995</v>
      </c>
      <c r="C533" t="s">
        <v>3133</v>
      </c>
      <c r="D533" t="s">
        <v>21</v>
      </c>
      <c r="E533">
        <v>3411.9628474799902</v>
      </c>
      <c r="F533">
        <v>577.29999999999995</v>
      </c>
      <c r="G533">
        <v>-25.571343877222098</v>
      </c>
      <c r="H533">
        <f>(Table2[[#This Row],[1Y Return vs Nifty]]-AVERAGE(Table2[1Y Return vs Nifty]))/_xlfn.STDEV.P(Table2[1Y Return vs Nifty])</f>
        <v>-0.82430675434888179</v>
      </c>
      <c r="I533">
        <v>1.46985146589882</v>
      </c>
      <c r="J533">
        <f>(Table2[[#This Row],[1M Return vs Nifty]]-AVERAGE(Table2[1M Return vs Nifty]))/_xlfn.STDEV.P(Table2[1M Return vs Nifty])</f>
        <v>0.2773352756228985</v>
      </c>
      <c r="K533">
        <v>-9.9325672178329505</v>
      </c>
      <c r="L533">
        <f>(Table2[[#This Row],[6M Return vs Nifty]]-AVERAGE(Table2[6M Return vs Nifty]))/_xlfn.STDEV.P(Table2[6M Return vs Nifty])</f>
        <v>-0.54230832199716072</v>
      </c>
      <c r="M533">
        <v>5.7149222958064803</v>
      </c>
      <c r="N533">
        <f>(Table2[[#This Row],[1W Return vs Nifty]]-AVERAGE(Table2[1W Return vs Nifty]))/_xlfn.STDEV.P(Table2[1W Return vs Nifty])</f>
        <v>0.57527379656958066</v>
      </c>
      <c r="O533">
        <v>586.29</v>
      </c>
      <c r="P533">
        <v>599.74158017665002</v>
      </c>
      <c r="Q533">
        <v>600.73672307416803</v>
      </c>
      <c r="R533">
        <v>45.312163616154301</v>
      </c>
      <c r="S533" s="1">
        <f>(Table2[[#This Row],[Close Price]]-Table2[[#This Row],[20D EMA]])/Table2[[#This Row],[20D EMA]]</f>
        <v>-1.5333708574255077E-2</v>
      </c>
      <c r="T533" s="1">
        <f>(Table2[[#This Row],[Close Price]]-Table2[[#This Row],[50D EMA]])/Table2[[#This Row],[50D EMA]]</f>
        <v>-3.7418749872303404E-2</v>
      </c>
      <c r="U533" s="1">
        <f>(Table2[[#This Row],[Close Price]]-Table2[[#This Row],[200D EMA]])/Table2[[#This Row],[200D EMA]]</f>
        <v>-3.9013301790898729E-2</v>
      </c>
      <c r="V533">
        <v>0.25257972584599397</v>
      </c>
      <c r="W533">
        <v>563.65</v>
      </c>
      <c r="X533">
        <v>594.54999999999995</v>
      </c>
      <c r="Y533">
        <v>563.65</v>
      </c>
      <c r="Z533">
        <v>595</v>
      </c>
      <c r="AA533">
        <v>563.65</v>
      </c>
      <c r="AB533">
        <v>595</v>
      </c>
      <c r="AC533" s="1">
        <f>(Table2[[#This Row],[Close Price]]/Table2[[#This Row],[Day Low]])-1</f>
        <v>2.4217156036547394E-2</v>
      </c>
      <c r="AD533" s="1">
        <f>(Table2[[#This Row],[Day High]]/Table2[[#This Row],[Close Price]])-1</f>
        <v>2.9880478087649376E-2</v>
      </c>
      <c r="AE533" s="1">
        <f>(Table2[[#This Row],[Close Price]]/Table2[[#This Row],[Current Week Low]])-1</f>
        <v>2.4217156036547394E-2</v>
      </c>
      <c r="AF533" s="1">
        <f>(Table2[[#This Row],[Current Week High]]/Table2[[#This Row],[Close Price]])-1</f>
        <v>3.0659968820370809E-2</v>
      </c>
      <c r="AG533" s="1">
        <f>(Table2[[#This Row],[Close Price]]/Table2[[#This Row],[Current Month Low]])-1</f>
        <v>2.4217156036547394E-2</v>
      </c>
      <c r="AH533" s="1">
        <f>(Table2[[#This Row],[Current Month High]]/Table2[[#This Row],[Close Price]])-1</f>
        <v>3.0659968820370809E-2</v>
      </c>
      <c r="AI533">
        <v>37.103758877533302</v>
      </c>
      <c r="AJ533">
        <v>28.288888888888799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0.05</v>
      </c>
      <c r="AM533" t="s">
        <v>3180</v>
      </c>
      <c r="AN533">
        <v>-2.39</v>
      </c>
      <c r="AO533" t="s">
        <v>3179</v>
      </c>
      <c r="AP533">
        <v>6.2029605055109002E-2</v>
      </c>
      <c r="AQ533">
        <f>(Table2[[#This Row],[Sharpe Ratio]]-AVERAGE(Table2[Sharpe Ratio]))/_xlfn.STDEV.P(Table2[Sharpe Ratio])</f>
        <v>8.020202393315131E-3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605</v>
      </c>
      <c r="AT533">
        <f>_xlfn.RANK.AVG(Table2[[#This Row],[6M Return vs Nifty Z-Score]],Table2[6M Return vs Nifty Z-Score])</f>
        <v>509</v>
      </c>
      <c r="AU533">
        <f>_xlfn.RANK.AVG(Table2[[#This Row],[Sharpe Ratio Z-Score]],Table2[Sharpe Ratio Z-Score])</f>
        <v>343</v>
      </c>
      <c r="AV533">
        <f>(Table2[[#This Row],[Rank 1Y]]+Table2[[#This Row],[Rank 6M]]+Table2[[#This Row],[Rank Sharpe]])/3</f>
        <v>485.66666666666669</v>
      </c>
    </row>
    <row r="534" spans="1:48" x14ac:dyDescent="0.3">
      <c r="A534" t="s">
        <v>132</v>
      </c>
      <c r="B534" t="s">
        <v>133</v>
      </c>
      <c r="C534" t="s">
        <v>3134</v>
      </c>
      <c r="D534" t="s">
        <v>54</v>
      </c>
      <c r="E534">
        <v>204512.21801171999</v>
      </c>
      <c r="F534">
        <v>321.89999999999998</v>
      </c>
      <c r="G534">
        <v>22.328276774352499</v>
      </c>
      <c r="H534">
        <f>(Table2[[#This Row],[1Y Return vs Nifty]]-AVERAGE(Table2[1Y Return vs Nifty]))/_xlfn.STDEV.P(Table2[1Y Return vs Nifty])</f>
        <v>3.7589499178474498E-2</v>
      </c>
      <c r="I534">
        <v>-4.7137572564488597</v>
      </c>
      <c r="J534">
        <f>(Table2[[#This Row],[1M Return vs Nifty]]-AVERAGE(Table2[1M Return vs Nifty]))/_xlfn.STDEV.P(Table2[1M Return vs Nifty])</f>
        <v>-0.40782222598866241</v>
      </c>
      <c r="K534">
        <v>-20.7890412774757</v>
      </c>
      <c r="L534">
        <f>(Table2[[#This Row],[6M Return vs Nifty]]-AVERAGE(Table2[6M Return vs Nifty]))/_xlfn.STDEV.P(Table2[6M Return vs Nifty])</f>
        <v>-0.91343597276053534</v>
      </c>
      <c r="M534">
        <v>2.6566337348093199</v>
      </c>
      <c r="N534">
        <f>(Table2[[#This Row],[1W Return vs Nifty]]-AVERAGE(Table2[1W Return vs Nifty]))/_xlfn.STDEV.P(Table2[1W Return vs Nifty])</f>
        <v>-0.1324632350760136</v>
      </c>
      <c r="O534">
        <v>326.41000000000003</v>
      </c>
      <c r="P534">
        <v>333.23743810093299</v>
      </c>
      <c r="Q534">
        <v>316.51171576219798</v>
      </c>
      <c r="R534">
        <v>46.507155264354402</v>
      </c>
      <c r="S534" s="1">
        <f>(Table2[[#This Row],[Close Price]]-Table2[[#This Row],[20D EMA]])/Table2[[#This Row],[20D EMA]]</f>
        <v>-1.3816978646487692E-2</v>
      </c>
      <c r="T534" s="1">
        <f>(Table2[[#This Row],[Close Price]]-Table2[[#This Row],[50D EMA]])/Table2[[#This Row],[50D EMA]]</f>
        <v>-3.4022101974925945E-2</v>
      </c>
      <c r="U534" s="1">
        <f>(Table2[[#This Row],[Close Price]]-Table2[[#This Row],[200D EMA]])/Table2[[#This Row],[200D EMA]]</f>
        <v>1.7023964578456018E-2</v>
      </c>
      <c r="V534">
        <v>0.55432710953664799</v>
      </c>
      <c r="W534">
        <v>318.75</v>
      </c>
      <c r="X534">
        <v>324</v>
      </c>
      <c r="Y534">
        <v>318.75</v>
      </c>
      <c r="Z534">
        <v>326.8</v>
      </c>
      <c r="AA534">
        <v>318.75</v>
      </c>
      <c r="AB534">
        <v>326.85000000000002</v>
      </c>
      <c r="AC534" s="1">
        <f>(Table2[[#This Row],[Close Price]]/Table2[[#This Row],[Day Low]])-1</f>
        <v>9.8823529411764532E-3</v>
      </c>
      <c r="AD534" s="1">
        <f>(Table2[[#This Row],[Day High]]/Table2[[#This Row],[Close Price]])-1</f>
        <v>6.5237651444549627E-3</v>
      </c>
      <c r="AE534" s="1">
        <f>(Table2[[#This Row],[Close Price]]/Table2[[#This Row],[Current Week Low]])-1</f>
        <v>9.8823529411764532E-3</v>
      </c>
      <c r="AF534" s="1">
        <f>(Table2[[#This Row],[Current Week High]]/Table2[[#This Row],[Close Price]])-1</f>
        <v>1.5222118670394691E-2</v>
      </c>
      <c r="AG534" s="1">
        <f>(Table2[[#This Row],[Close Price]]/Table2[[#This Row],[Current Month Low]])-1</f>
        <v>9.8823529411764532E-3</v>
      </c>
      <c r="AH534" s="1">
        <f>(Table2[[#This Row],[Current Month High]]/Table2[[#This Row],[Close Price]])-1</f>
        <v>1.5377446411929396E-2</v>
      </c>
      <c r="AI534">
        <v>22.615719167443299</v>
      </c>
      <c r="AJ534">
        <v>50.561272217025198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-0.08</v>
      </c>
      <c r="AM534" t="s">
        <v>3179</v>
      </c>
      <c r="AN534">
        <v>-2.56</v>
      </c>
      <c r="AO534" t="s">
        <v>3179</v>
      </c>
      <c r="AQ534">
        <f>(Table2[[#This Row],[Sharpe Ratio]]-AVERAGE(Table2[Sharpe Ratio]))/_xlfn.STDEV.P(Table2[Sharpe Ratio])</f>
        <v>-0.73432109200939777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289</v>
      </c>
      <c r="AT534">
        <f>_xlfn.RANK.AVG(Table2[[#This Row],[6M Return vs Nifty Z-Score]],Table2[6M Return vs Nifty Z-Score])</f>
        <v>631</v>
      </c>
      <c r="AU534">
        <f>_xlfn.RANK.AVG(Table2[[#This Row],[Sharpe Ratio Z-Score]],Table2[Sharpe Ratio Z-Score])</f>
        <v>537.5</v>
      </c>
      <c r="AV534">
        <f>(Table2[[#This Row],[Rank 1Y]]+Table2[[#This Row],[Rank 6M]]+Table2[[#This Row],[Rank Sharpe]])/3</f>
        <v>485.83333333333331</v>
      </c>
    </row>
    <row r="535" spans="1:48" x14ac:dyDescent="0.3">
      <c r="A535" t="s">
        <v>527</v>
      </c>
      <c r="B535" t="s">
        <v>528</v>
      </c>
      <c r="C535" t="s">
        <v>3146</v>
      </c>
      <c r="D535" t="s">
        <v>529</v>
      </c>
      <c r="E535">
        <v>38921.755871070003</v>
      </c>
      <c r="F535">
        <v>567.1</v>
      </c>
      <c r="G535">
        <v>-14.265421076605101</v>
      </c>
      <c r="H535">
        <f>(Table2[[#This Row],[1Y Return vs Nifty]]-AVERAGE(Table2[1Y Return vs Nifty]))/_xlfn.STDEV.P(Table2[1Y Return vs Nifty])</f>
        <v>-0.62087022662763403</v>
      </c>
      <c r="I535">
        <v>-6.5228725908310201</v>
      </c>
      <c r="J535">
        <f>(Table2[[#This Row],[1M Return vs Nifty]]-AVERAGE(Table2[1M Return vs Nifty]))/_xlfn.STDEV.P(Table2[1M Return vs Nifty])</f>
        <v>-0.60827620008193961</v>
      </c>
      <c r="K535">
        <v>12.252776970706501</v>
      </c>
      <c r="L535">
        <f>(Table2[[#This Row],[6M Return vs Nifty]]-AVERAGE(Table2[6M Return vs Nifty]))/_xlfn.STDEV.P(Table2[6M Return vs Nifty])</f>
        <v>0.21609579934428269</v>
      </c>
      <c r="M535">
        <v>-1.9737905080595</v>
      </c>
      <c r="N535">
        <f>(Table2[[#This Row],[1W Return vs Nifty]]-AVERAGE(Table2[1W Return vs Nifty]))/_xlfn.STDEV.P(Table2[1W Return vs Nifty])</f>
        <v>-1.2040176824559774</v>
      </c>
      <c r="O535">
        <v>601.95000000000005</v>
      </c>
      <c r="P535">
        <v>619.22560514300199</v>
      </c>
      <c r="Q535">
        <v>572.62305343353796</v>
      </c>
      <c r="R535">
        <v>48.799886930088498</v>
      </c>
      <c r="S535" s="1">
        <f>(Table2[[#This Row],[Close Price]]-Table2[[#This Row],[20D EMA]])/Table2[[#This Row],[20D EMA]]</f>
        <v>-5.7895174017775594E-2</v>
      </c>
      <c r="T535" s="1">
        <f>(Table2[[#This Row],[Close Price]]-Table2[[#This Row],[50D EMA]])/Table2[[#This Row],[50D EMA]]</f>
        <v>-8.4178697893095428E-2</v>
      </c>
      <c r="U535" s="1">
        <f>(Table2[[#This Row],[Close Price]]-Table2[[#This Row],[200D EMA]])/Table2[[#This Row],[200D EMA]]</f>
        <v>-9.6451817655975273E-3</v>
      </c>
      <c r="V535">
        <v>0.67144482714665699</v>
      </c>
      <c r="W535">
        <v>567.1</v>
      </c>
      <c r="X535">
        <v>595.5</v>
      </c>
      <c r="Y535">
        <v>558.25</v>
      </c>
      <c r="Z535">
        <v>595.5</v>
      </c>
      <c r="AA535">
        <v>558.25</v>
      </c>
      <c r="AB535">
        <v>595.5</v>
      </c>
      <c r="AC535" s="1">
        <f>(Table2[[#This Row],[Close Price]]/Table2[[#This Row],[Day Low]])-1</f>
        <v>0</v>
      </c>
      <c r="AD535" s="1">
        <f>(Table2[[#This Row],[Day High]]/Table2[[#This Row],[Close Price]])-1</f>
        <v>5.0079351084464818E-2</v>
      </c>
      <c r="AE535" s="1">
        <f>(Table2[[#This Row],[Close Price]]/Table2[[#This Row],[Current Week Low]])-1</f>
        <v>1.5853112404836667E-2</v>
      </c>
      <c r="AF535" s="1">
        <f>(Table2[[#This Row],[Current Week High]]/Table2[[#This Row],[Close Price]])-1</f>
        <v>5.0079351084464818E-2</v>
      </c>
      <c r="AG535" s="1">
        <f>(Table2[[#This Row],[Close Price]]/Table2[[#This Row],[Current Month Low]])-1</f>
        <v>1.5853112404836667E-2</v>
      </c>
      <c r="AH535" s="1">
        <f>(Table2[[#This Row],[Current Month High]]/Table2[[#This Row],[Close Price]])-1</f>
        <v>5.0079351084464818E-2</v>
      </c>
      <c r="AI535">
        <v>26.1594075119026</v>
      </c>
      <c r="AJ535">
        <v>34.687091794323699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0</v>
      </c>
      <c r="AM535" t="s">
        <v>3181</v>
      </c>
      <c r="AN535">
        <v>-5.29</v>
      </c>
      <c r="AO535" t="s">
        <v>3179</v>
      </c>
      <c r="AP535">
        <v>-8.3226805801862994E-2</v>
      </c>
      <c r="AQ535">
        <f>(Table2[[#This Row],[Sharpe Ratio]]-AVERAGE(Table2[Sharpe Ratio]))/_xlfn.STDEV.P(Table2[Sharpe Ratio])</f>
        <v>-1.7303405684040734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529</v>
      </c>
      <c r="AT535">
        <f>_xlfn.RANK.AVG(Table2[[#This Row],[6M Return vs Nifty Z-Score]],Table2[6M Return vs Nifty Z-Score])</f>
        <v>234</v>
      </c>
      <c r="AU535">
        <f>_xlfn.RANK.AVG(Table2[[#This Row],[Sharpe Ratio Z-Score]],Table2[Sharpe Ratio Z-Score])</f>
        <v>699</v>
      </c>
      <c r="AV535">
        <f>(Table2[[#This Row],[Rank 1Y]]+Table2[[#This Row],[Rank 6M]]+Table2[[#This Row],[Rank Sharpe]])/3</f>
        <v>487.33333333333331</v>
      </c>
    </row>
    <row r="536" spans="1:48" x14ac:dyDescent="0.3">
      <c r="A536" t="s">
        <v>1371</v>
      </c>
      <c r="B536" t="s">
        <v>1372</v>
      </c>
      <c r="C536" t="s">
        <v>3137</v>
      </c>
      <c r="D536" t="s">
        <v>46</v>
      </c>
      <c r="E536">
        <v>8212.0503200000003</v>
      </c>
      <c r="F536">
        <v>292</v>
      </c>
      <c r="G536">
        <v>-16.955044129761401</v>
      </c>
      <c r="H536">
        <f>(Table2[[#This Row],[1Y Return vs Nifty]]-AVERAGE(Table2[1Y Return vs Nifty]))/_xlfn.STDEV.P(Table2[1Y Return vs Nifty])</f>
        <v>-0.66926676925954354</v>
      </c>
      <c r="I536">
        <v>-8.4992866231288406</v>
      </c>
      <c r="J536">
        <f>(Table2[[#This Row],[1M Return vs Nifty]]-AVERAGE(Table2[1M Return vs Nifty]))/_xlfn.STDEV.P(Table2[1M Return vs Nifty])</f>
        <v>-0.8272672393476137</v>
      </c>
      <c r="K536">
        <v>5.6017424029432501</v>
      </c>
      <c r="L536">
        <f>(Table2[[#This Row],[6M Return vs Nifty]]-AVERAGE(Table2[6M Return vs Nifty]))/_xlfn.STDEV.P(Table2[6M Return vs Nifty])</f>
        <v>-1.1269256816612181E-2</v>
      </c>
      <c r="M536">
        <v>1.15772251312496</v>
      </c>
      <c r="N536">
        <f>(Table2[[#This Row],[1W Return vs Nifty]]-AVERAGE(Table2[1W Return vs Nifty]))/_xlfn.STDEV.P(Table2[1W Return vs Nifty])</f>
        <v>-0.47933533611453466</v>
      </c>
      <c r="O536">
        <v>302.33</v>
      </c>
      <c r="P536">
        <v>318.02707400093402</v>
      </c>
      <c r="Q536">
        <v>311.77796938221502</v>
      </c>
      <c r="R536">
        <v>43.026290671301297</v>
      </c>
      <c r="S536" s="1">
        <f>(Table2[[#This Row],[Close Price]]-Table2[[#This Row],[20D EMA]])/Table2[[#This Row],[20D EMA]]</f>
        <v>-3.4167962160552991E-2</v>
      </c>
      <c r="T536" s="1">
        <f>(Table2[[#This Row],[Close Price]]-Table2[[#This Row],[50D EMA]])/Table2[[#This Row],[50D EMA]]</f>
        <v>-8.1839177003079883E-2</v>
      </c>
      <c r="U536" s="1">
        <f>(Table2[[#This Row],[Close Price]]-Table2[[#This Row],[200D EMA]])/Table2[[#This Row],[200D EMA]]</f>
        <v>-6.3436070936650435E-2</v>
      </c>
      <c r="V536">
        <v>0.57014914393604699</v>
      </c>
      <c r="W536">
        <v>285.64999999999998</v>
      </c>
      <c r="X536">
        <v>294.60000000000002</v>
      </c>
      <c r="Y536">
        <v>285.64999999999998</v>
      </c>
      <c r="Z536">
        <v>301.39999999999998</v>
      </c>
      <c r="AA536">
        <v>285.64999999999998</v>
      </c>
      <c r="AB536">
        <v>301.89999999999998</v>
      </c>
      <c r="AC536" s="1">
        <f>(Table2[[#This Row],[Close Price]]/Table2[[#This Row],[Day Low]])-1</f>
        <v>2.2230001750394024E-2</v>
      </c>
      <c r="AD536" s="1">
        <f>(Table2[[#This Row],[Day High]]/Table2[[#This Row],[Close Price]])-1</f>
        <v>8.9041095890411981E-3</v>
      </c>
      <c r="AE536" s="1">
        <f>(Table2[[#This Row],[Close Price]]/Table2[[#This Row],[Current Week Low]])-1</f>
        <v>2.2230001750394024E-2</v>
      </c>
      <c r="AF536" s="1">
        <f>(Table2[[#This Row],[Current Week High]]/Table2[[#This Row],[Close Price]])-1</f>
        <v>3.2191780821917648E-2</v>
      </c>
      <c r="AG536" s="1">
        <f>(Table2[[#This Row],[Close Price]]/Table2[[#This Row],[Current Month Low]])-1</f>
        <v>2.2230001750394024E-2</v>
      </c>
      <c r="AH536" s="1">
        <f>(Table2[[#This Row],[Current Month High]]/Table2[[#This Row],[Close Price]])-1</f>
        <v>3.3904109589041109E-2</v>
      </c>
      <c r="AI536">
        <v>42.260273972602697</v>
      </c>
      <c r="AJ536">
        <v>23.336853220696899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-0.1</v>
      </c>
      <c r="AM536" t="s">
        <v>3179</v>
      </c>
      <c r="AN536">
        <v>-7.33</v>
      </c>
      <c r="AO536" t="s">
        <v>3179</v>
      </c>
      <c r="AP536">
        <v>-1.3909906602700001E-2</v>
      </c>
      <c r="AQ536">
        <f>(Table2[[#This Row],[Sharpe Ratio]]-AVERAGE(Table2[Sharpe Ratio]))/_xlfn.STDEV.P(Table2[Sharpe Ratio])</f>
        <v>-0.90078834685158671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555</v>
      </c>
      <c r="AT536">
        <f>_xlfn.RANK.AVG(Table2[[#This Row],[6M Return vs Nifty Z-Score]],Table2[6M Return vs Nifty Z-Score])</f>
        <v>319</v>
      </c>
      <c r="AU536">
        <f>_xlfn.RANK.AVG(Table2[[#This Row],[Sharpe Ratio Z-Score]],Table2[Sharpe Ratio Z-Score])</f>
        <v>594</v>
      </c>
      <c r="AV536">
        <f>(Table2[[#This Row],[Rank 1Y]]+Table2[[#This Row],[Rank 6M]]+Table2[[#This Row],[Rank Sharpe]])/3</f>
        <v>489.33333333333331</v>
      </c>
    </row>
    <row r="537" spans="1:48" x14ac:dyDescent="0.3">
      <c r="A537" t="s">
        <v>1694</v>
      </c>
      <c r="B537" t="s">
        <v>1695</v>
      </c>
      <c r="C537" t="s">
        <v>3143</v>
      </c>
      <c r="D537" t="s">
        <v>141</v>
      </c>
      <c r="E537">
        <v>5147.67</v>
      </c>
      <c r="F537">
        <v>180.62</v>
      </c>
      <c r="G537">
        <v>4.8790151178094998</v>
      </c>
      <c r="H537">
        <f>(Table2[[#This Row],[1Y Return vs Nifty]]-AVERAGE(Table2[1Y Return vs Nifty]))/_xlfn.STDEV.P(Table2[1Y Return vs Nifty])</f>
        <v>-0.27638904687288285</v>
      </c>
      <c r="I537">
        <v>-3.5959814132497798</v>
      </c>
      <c r="J537">
        <f>(Table2[[#This Row],[1M Return vs Nifty]]-AVERAGE(Table2[1M Return vs Nifty]))/_xlfn.STDEV.P(Table2[1M Return vs Nifty])</f>
        <v>-0.28397019419366348</v>
      </c>
      <c r="K537">
        <v>-18.5792606604731</v>
      </c>
      <c r="L537">
        <f>(Table2[[#This Row],[6M Return vs Nifty]]-AVERAGE(Table2[6M Return vs Nifty]))/_xlfn.STDEV.P(Table2[6M Return vs Nifty])</f>
        <v>-0.83789480860492338</v>
      </c>
      <c r="M537">
        <v>1.7473209594682499</v>
      </c>
      <c r="N537">
        <f>(Table2[[#This Row],[1W Return vs Nifty]]-AVERAGE(Table2[1W Return vs Nifty]))/_xlfn.STDEV.P(Table2[1W Return vs Nifty])</f>
        <v>-0.34289279776171189</v>
      </c>
      <c r="O537">
        <v>183.26</v>
      </c>
      <c r="P537">
        <v>189.23661747731299</v>
      </c>
      <c r="Q537">
        <v>188.03017172114599</v>
      </c>
      <c r="R537">
        <v>47.075371369606103</v>
      </c>
      <c r="S537" s="1">
        <f>(Table2[[#This Row],[Close Price]]-Table2[[#This Row],[20D EMA]])/Table2[[#This Row],[20D EMA]]</f>
        <v>-1.4405762304921896E-2</v>
      </c>
      <c r="T537" s="1">
        <f>(Table2[[#This Row],[Close Price]]-Table2[[#This Row],[50D EMA]])/Table2[[#This Row],[50D EMA]]</f>
        <v>-4.553356317704213E-2</v>
      </c>
      <c r="U537" s="1">
        <f>(Table2[[#This Row],[Close Price]]-Table2[[#This Row],[200D EMA]])/Table2[[#This Row],[200D EMA]]</f>
        <v>-3.9409482283170372E-2</v>
      </c>
      <c r="V537">
        <v>0.62494724418417402</v>
      </c>
      <c r="W537">
        <v>177.7</v>
      </c>
      <c r="X537">
        <v>182.79</v>
      </c>
      <c r="Y537">
        <v>177.7</v>
      </c>
      <c r="Z537">
        <v>182.79</v>
      </c>
      <c r="AA537">
        <v>177.7</v>
      </c>
      <c r="AB537">
        <v>182.99</v>
      </c>
      <c r="AC537" s="1">
        <f>(Table2[[#This Row],[Close Price]]/Table2[[#This Row],[Day Low]])-1</f>
        <v>1.6432189082723703E-2</v>
      </c>
      <c r="AD537" s="1">
        <f>(Table2[[#This Row],[Day High]]/Table2[[#This Row],[Close Price]])-1</f>
        <v>1.2014173402723927E-2</v>
      </c>
      <c r="AE537" s="1">
        <f>(Table2[[#This Row],[Close Price]]/Table2[[#This Row],[Current Week Low]])-1</f>
        <v>1.6432189082723703E-2</v>
      </c>
      <c r="AF537" s="1">
        <f>(Table2[[#This Row],[Current Week High]]/Table2[[#This Row],[Close Price]])-1</f>
        <v>1.2014173402723927E-2</v>
      </c>
      <c r="AG537" s="1">
        <f>(Table2[[#This Row],[Close Price]]/Table2[[#This Row],[Current Month Low]])-1</f>
        <v>1.6432189082723703E-2</v>
      </c>
      <c r="AH537" s="1">
        <f>(Table2[[#This Row],[Current Month High]]/Table2[[#This Row],[Close Price]])-1</f>
        <v>1.3121470490532694E-2</v>
      </c>
      <c r="AI537">
        <v>46.6891817074521</v>
      </c>
      <c r="AJ537">
        <v>33.693560325684601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-0.04</v>
      </c>
      <c r="AM537" t="s">
        <v>3179</v>
      </c>
      <c r="AN537">
        <v>-7.99</v>
      </c>
      <c r="AO537" t="s">
        <v>3179</v>
      </c>
      <c r="AP537">
        <v>1.9021757978908999E-2</v>
      </c>
      <c r="AQ537">
        <f>(Table2[[#This Row],[Sharpe Ratio]]-AVERAGE(Table2[Sharpe Ratio]))/_xlfn.STDEV.P(Table2[Sharpe Ratio])</f>
        <v>-0.50667759134010881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396</v>
      </c>
      <c r="AT537">
        <f>_xlfn.RANK.AVG(Table2[[#This Row],[6M Return vs Nifty Z-Score]],Table2[6M Return vs Nifty Z-Score])</f>
        <v>604</v>
      </c>
      <c r="AU537">
        <f>_xlfn.RANK.AVG(Table2[[#This Row],[Sharpe Ratio Z-Score]],Table2[Sharpe Ratio Z-Score])</f>
        <v>469</v>
      </c>
      <c r="AV537">
        <f>(Table2[[#This Row],[Rank 1Y]]+Table2[[#This Row],[Rank 6M]]+Table2[[#This Row],[Rank Sharpe]])/3</f>
        <v>489.66666666666669</v>
      </c>
    </row>
    <row r="538" spans="1:48" x14ac:dyDescent="0.3">
      <c r="A538" t="s">
        <v>441</v>
      </c>
      <c r="B538" t="s">
        <v>442</v>
      </c>
      <c r="C538" t="s">
        <v>3140</v>
      </c>
      <c r="D538" t="s">
        <v>418</v>
      </c>
      <c r="E538">
        <v>50694.445896145</v>
      </c>
      <c r="F538">
        <v>119530.15</v>
      </c>
      <c r="G538">
        <v>-14.607454994286901</v>
      </c>
      <c r="H538">
        <f>(Table2[[#This Row],[1Y Return vs Nifty]]-AVERAGE(Table2[1Y Return vs Nifty]))/_xlfn.STDEV.P(Table2[1Y Return vs Nifty])</f>
        <v>-0.62702471696010686</v>
      </c>
      <c r="I538">
        <v>-7.2581052739304104</v>
      </c>
      <c r="J538">
        <f>(Table2[[#This Row],[1M Return vs Nifty]]-AVERAGE(Table2[1M Return vs Nifty]))/_xlfn.STDEV.P(Table2[1M Return vs Nifty])</f>
        <v>-0.6897416049732582</v>
      </c>
      <c r="K538">
        <v>-13.221756005733599</v>
      </c>
      <c r="L538">
        <f>(Table2[[#This Row],[6M Return vs Nifty]]-AVERAGE(Table2[6M Return vs Nifty]))/_xlfn.STDEV.P(Table2[6M Return vs Nifty])</f>
        <v>-0.65474896350420342</v>
      </c>
      <c r="M538">
        <v>-0.70350005350201805</v>
      </c>
      <c r="N538">
        <f>(Table2[[#This Row],[1W Return vs Nifty]]-AVERAGE(Table2[1W Return vs Nifty]))/_xlfn.STDEV.P(Table2[1W Return vs Nifty])</f>
        <v>-0.9100520942829915</v>
      </c>
      <c r="O538">
        <v>125887.67</v>
      </c>
      <c r="P538">
        <v>130075.322342463</v>
      </c>
      <c r="Q538">
        <v>129362.785788779</v>
      </c>
      <c r="R538">
        <v>16.858449963760101</v>
      </c>
      <c r="S538" s="1">
        <f>(Table2[[#This Row],[Close Price]]-Table2[[#This Row],[20D EMA]])/Table2[[#This Row],[20D EMA]]</f>
        <v>-5.050153045171147E-2</v>
      </c>
      <c r="T538" s="1">
        <f>(Table2[[#This Row],[Close Price]]-Table2[[#This Row],[50D EMA]])/Table2[[#This Row],[50D EMA]]</f>
        <v>-8.1069738306699085E-2</v>
      </c>
      <c r="U538" s="1">
        <f>(Table2[[#This Row],[Close Price]]-Table2[[#This Row],[200D EMA]])/Table2[[#This Row],[200D EMA]]</f>
        <v>-7.6008225463183365E-2</v>
      </c>
      <c r="V538">
        <v>0.83750785126180105</v>
      </c>
      <c r="W538">
        <v>118000</v>
      </c>
      <c r="X538">
        <v>121243.9</v>
      </c>
      <c r="Y538">
        <v>118000</v>
      </c>
      <c r="Z538">
        <v>123830.3</v>
      </c>
      <c r="AA538">
        <v>118000</v>
      </c>
      <c r="AB538">
        <v>123830.3</v>
      </c>
      <c r="AC538" s="1">
        <f>(Table2[[#This Row],[Close Price]]/Table2[[#This Row],[Day Low]])-1</f>
        <v>1.2967372881355965E-2</v>
      </c>
      <c r="AD538" s="1">
        <f>(Table2[[#This Row],[Day High]]/Table2[[#This Row],[Close Price]])-1</f>
        <v>1.4337386843403133E-2</v>
      </c>
      <c r="AE538" s="1">
        <f>(Table2[[#This Row],[Close Price]]/Table2[[#This Row],[Current Week Low]])-1</f>
        <v>1.2967372881355965E-2</v>
      </c>
      <c r="AF538" s="1">
        <f>(Table2[[#This Row],[Current Week High]]/Table2[[#This Row],[Close Price]])-1</f>
        <v>3.5975442179232653E-2</v>
      </c>
      <c r="AG538" s="1">
        <f>(Table2[[#This Row],[Close Price]]/Table2[[#This Row],[Current Month Low]])-1</f>
        <v>1.2967372881355965E-2</v>
      </c>
      <c r="AH538" s="1">
        <f>(Table2[[#This Row],[Current Month High]]/Table2[[#This Row],[Close Price]])-1</f>
        <v>3.5975442179232653E-2</v>
      </c>
      <c r="AI538">
        <v>26.700250940871399</v>
      </c>
      <c r="AJ538">
        <v>11.7020168108847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-0.06</v>
      </c>
      <c r="AM538" t="s">
        <v>3179</v>
      </c>
      <c r="AN538">
        <v>-7.66</v>
      </c>
      <c r="AO538" t="s">
        <v>3179</v>
      </c>
      <c r="AP538">
        <v>4.6681423203441E-2</v>
      </c>
      <c r="AQ538">
        <f>(Table2[[#This Row],[Sharpe Ratio]]-AVERAGE(Table2[Sharpe Ratio]))/_xlfn.STDEV.P(Table2[Sharpe Ratio])</f>
        <v>-0.17565965776979631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534</v>
      </c>
      <c r="AT538">
        <f>_xlfn.RANK.AVG(Table2[[#This Row],[6M Return vs Nifty Z-Score]],Table2[6M Return vs Nifty Z-Score])</f>
        <v>550</v>
      </c>
      <c r="AU538">
        <f>_xlfn.RANK.AVG(Table2[[#This Row],[Sharpe Ratio Z-Score]],Table2[Sharpe Ratio Z-Score])</f>
        <v>388</v>
      </c>
      <c r="AV538">
        <f>(Table2[[#This Row],[Rank 1Y]]+Table2[[#This Row],[Rank 6M]]+Table2[[#This Row],[Rank Sharpe]])/3</f>
        <v>490.66666666666669</v>
      </c>
    </row>
    <row r="539" spans="1:48" x14ac:dyDescent="0.3">
      <c r="A539" t="s">
        <v>452</v>
      </c>
      <c r="B539" t="s">
        <v>453</v>
      </c>
      <c r="C539" t="s">
        <v>3135</v>
      </c>
      <c r="D539" t="s">
        <v>27</v>
      </c>
      <c r="E539">
        <v>50047.425000000003</v>
      </c>
      <c r="F539">
        <v>1756.05</v>
      </c>
      <c r="G539">
        <v>-24.860089623892801</v>
      </c>
      <c r="H539">
        <f>(Table2[[#This Row],[1Y Return vs Nifty]]-AVERAGE(Table2[1Y Return vs Nifty]))/_xlfn.STDEV.P(Table2[1Y Return vs Nifty])</f>
        <v>-0.81150858668260462</v>
      </c>
      <c r="I539">
        <v>-12.8032118788836</v>
      </c>
      <c r="J539">
        <f>(Table2[[#This Row],[1M Return vs Nifty]]-AVERAGE(Table2[1M Return vs Nifty]))/_xlfn.STDEV.P(Table2[1M Return vs Nifty])</f>
        <v>-1.3041516619823397</v>
      </c>
      <c r="K539">
        <v>-5.9007813839642802</v>
      </c>
      <c r="L539">
        <f>(Table2[[#This Row],[6M Return vs Nifty]]-AVERAGE(Table2[6M Return vs Nifty]))/_xlfn.STDEV.P(Table2[6M Return vs Nifty])</f>
        <v>-0.40448206305854068</v>
      </c>
      <c r="M539">
        <v>-1.2384620345211199</v>
      </c>
      <c r="N539">
        <f>(Table2[[#This Row],[1W Return vs Nifty]]-AVERAGE(Table2[1W Return vs Nifty]))/_xlfn.STDEV.P(Table2[1W Return vs Nifty])</f>
        <v>-1.0338508781251083</v>
      </c>
      <c r="O539">
        <v>1837.32</v>
      </c>
      <c r="P539">
        <v>1896.3234337787501</v>
      </c>
      <c r="Q539">
        <v>1854.13021173013</v>
      </c>
      <c r="R539">
        <v>29.8723125198986</v>
      </c>
      <c r="S539" s="1">
        <f>(Table2[[#This Row],[Close Price]]-Table2[[#This Row],[20D EMA]])/Table2[[#This Row],[20D EMA]]</f>
        <v>-4.4232904447782634E-2</v>
      </c>
      <c r="T539" s="1">
        <f>(Table2[[#This Row],[Close Price]]-Table2[[#This Row],[50D EMA]])/Table2[[#This Row],[50D EMA]]</f>
        <v>-7.3971260007704084E-2</v>
      </c>
      <c r="U539" s="1">
        <f>(Table2[[#This Row],[Close Price]]-Table2[[#This Row],[200D EMA]])/Table2[[#This Row],[200D EMA]]</f>
        <v>-5.2898232880100267E-2</v>
      </c>
      <c r="V539">
        <v>0.76003542210625796</v>
      </c>
      <c r="W539">
        <v>1715.05</v>
      </c>
      <c r="X539">
        <v>1760</v>
      </c>
      <c r="Y539">
        <v>1715.05</v>
      </c>
      <c r="Z539">
        <v>1787.9</v>
      </c>
      <c r="AA539">
        <v>1715.05</v>
      </c>
      <c r="AB539">
        <v>1797.45</v>
      </c>
      <c r="AC539" s="1">
        <f>(Table2[[#This Row],[Close Price]]/Table2[[#This Row],[Day Low]])-1</f>
        <v>2.3906008571178639E-2</v>
      </c>
      <c r="AD539" s="1">
        <f>(Table2[[#This Row],[Day High]]/Table2[[#This Row],[Close Price]])-1</f>
        <v>2.249366475897574E-3</v>
      </c>
      <c r="AE539" s="1">
        <f>(Table2[[#This Row],[Close Price]]/Table2[[#This Row],[Current Week Low]])-1</f>
        <v>2.3906008571178639E-2</v>
      </c>
      <c r="AF539" s="1">
        <f>(Table2[[#This Row],[Current Week High]]/Table2[[#This Row],[Close Price]])-1</f>
        <v>1.8137296774009881E-2</v>
      </c>
      <c r="AG539" s="1">
        <f>(Table2[[#This Row],[Close Price]]/Table2[[#This Row],[Current Month Low]])-1</f>
        <v>2.3906008571178639E-2</v>
      </c>
      <c r="AH539" s="1">
        <f>(Table2[[#This Row],[Current Month High]]/Table2[[#This Row],[Close Price]])-1</f>
        <v>2.3575638506876384E-2</v>
      </c>
      <c r="AI539">
        <v>23.857521141197498</v>
      </c>
      <c r="AJ539">
        <v>10.7533663397559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-0.08</v>
      </c>
      <c r="AM539" t="s">
        <v>3179</v>
      </c>
      <c r="AN539">
        <v>-6.24</v>
      </c>
      <c r="AO539" t="s">
        <v>3179</v>
      </c>
      <c r="AP539">
        <v>3.7519368798341002E-2</v>
      </c>
      <c r="AQ539">
        <f>(Table2[[#This Row],[Sharpe Ratio]]-AVERAGE(Table2[Sharpe Ratio]))/_xlfn.STDEV.P(Table2[Sharpe Ratio])</f>
        <v>-0.28530683866716722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598</v>
      </c>
      <c r="AT539">
        <f>_xlfn.RANK.AVG(Table2[[#This Row],[6M Return vs Nifty Z-Score]],Table2[6M Return vs Nifty Z-Score])</f>
        <v>455</v>
      </c>
      <c r="AU539">
        <f>_xlfn.RANK.AVG(Table2[[#This Row],[Sharpe Ratio Z-Score]],Table2[Sharpe Ratio Z-Score])</f>
        <v>419</v>
      </c>
      <c r="AV539">
        <f>(Table2[[#This Row],[Rank 1Y]]+Table2[[#This Row],[Rank 6M]]+Table2[[#This Row],[Rank Sharpe]])/3</f>
        <v>490.66666666666669</v>
      </c>
    </row>
    <row r="540" spans="1:48" x14ac:dyDescent="0.3">
      <c r="A540" t="s">
        <v>608</v>
      </c>
      <c r="B540" t="s">
        <v>609</v>
      </c>
      <c r="C540" t="s">
        <v>3142</v>
      </c>
      <c r="D540" t="s">
        <v>75</v>
      </c>
      <c r="E540">
        <v>31857.313546044999</v>
      </c>
      <c r="F540">
        <v>4122.95</v>
      </c>
      <c r="G540">
        <v>-4.7521551964764202</v>
      </c>
      <c r="H540">
        <f>(Table2[[#This Row],[1Y Return vs Nifty]]-AVERAGE(Table2[1Y Return vs Nifty]))/_xlfn.STDEV.P(Table2[1Y Return vs Nifty])</f>
        <v>-0.44969041122709186</v>
      </c>
      <c r="I540">
        <v>-2.8779894256040102</v>
      </c>
      <c r="J540">
        <f>(Table2[[#This Row],[1M Return vs Nifty]]-AVERAGE(Table2[1M Return vs Nifty]))/_xlfn.STDEV.P(Table2[1M Return vs Nifty])</f>
        <v>-0.20441509643098935</v>
      </c>
      <c r="K540">
        <v>-4.3412104711667698</v>
      </c>
      <c r="L540">
        <f>(Table2[[#This Row],[6M Return vs Nifty]]-AVERAGE(Table2[6M Return vs Nifty]))/_xlfn.STDEV.P(Table2[6M Return vs Nifty])</f>
        <v>-0.35116826284259123</v>
      </c>
      <c r="M540">
        <v>1.06087735012773</v>
      </c>
      <c r="N540">
        <f>(Table2[[#This Row],[1W Return vs Nifty]]-AVERAGE(Table2[1W Return vs Nifty]))/_xlfn.STDEV.P(Table2[1W Return vs Nifty])</f>
        <v>-0.50174686034511462</v>
      </c>
      <c r="O540">
        <v>4304.3</v>
      </c>
      <c r="P540">
        <v>4378.2466716947902</v>
      </c>
      <c r="Q540">
        <v>4200.4871572721304</v>
      </c>
      <c r="R540">
        <v>32.019528291668998</v>
      </c>
      <c r="S540" s="1">
        <f>(Table2[[#This Row],[Close Price]]-Table2[[#This Row],[20D EMA]])/Table2[[#This Row],[20D EMA]]</f>
        <v>-4.2132286318332914E-2</v>
      </c>
      <c r="T540" s="1">
        <f>(Table2[[#This Row],[Close Price]]-Table2[[#This Row],[50D EMA]])/Table2[[#This Row],[50D EMA]]</f>
        <v>-5.8310253130613748E-2</v>
      </c>
      <c r="U540" s="1">
        <f>(Table2[[#This Row],[Close Price]]-Table2[[#This Row],[200D EMA]])/Table2[[#This Row],[200D EMA]]</f>
        <v>-1.8459086855650467E-2</v>
      </c>
      <c r="V540">
        <v>0.83319611350054301</v>
      </c>
      <c r="W540">
        <v>4086</v>
      </c>
      <c r="X540">
        <v>4267.3999999999996</v>
      </c>
      <c r="Y540">
        <v>4086</v>
      </c>
      <c r="Z540">
        <v>4335.95</v>
      </c>
      <c r="AA540">
        <v>4086</v>
      </c>
      <c r="AB540">
        <v>4350</v>
      </c>
      <c r="AC540" s="1">
        <f>(Table2[[#This Row],[Close Price]]/Table2[[#This Row],[Day Low]])-1</f>
        <v>9.0430739109153002E-3</v>
      </c>
      <c r="AD540" s="1">
        <f>(Table2[[#This Row],[Day High]]/Table2[[#This Row],[Close Price]])-1</f>
        <v>3.5035593446439917E-2</v>
      </c>
      <c r="AE540" s="1">
        <f>(Table2[[#This Row],[Close Price]]/Table2[[#This Row],[Current Week Low]])-1</f>
        <v>9.0430739109153002E-3</v>
      </c>
      <c r="AF540" s="1">
        <f>(Table2[[#This Row],[Current Week High]]/Table2[[#This Row],[Close Price]])-1</f>
        <v>5.1662038103784891E-2</v>
      </c>
      <c r="AG540" s="1">
        <f>(Table2[[#This Row],[Close Price]]/Table2[[#This Row],[Current Month Low]])-1</f>
        <v>9.0430739109153002E-3</v>
      </c>
      <c r="AH540" s="1">
        <f>(Table2[[#This Row],[Current Month High]]/Table2[[#This Row],[Close Price]])-1</f>
        <v>5.5069792260396211E-2</v>
      </c>
      <c r="AI540">
        <v>18.737796965764801</v>
      </c>
      <c r="AJ540">
        <v>27.5981059668234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0.01</v>
      </c>
      <c r="AM540" t="s">
        <v>3180</v>
      </c>
      <c r="AN540">
        <v>-4.18</v>
      </c>
      <c r="AO540" t="s">
        <v>3179</v>
      </c>
      <c r="AP540">
        <v>-5.7268675163929996E-3</v>
      </c>
      <c r="AQ540">
        <f>(Table2[[#This Row],[Sharpe Ratio]]-AVERAGE(Table2[Sharpe Ratio]))/_xlfn.STDEV.P(Table2[Sharpe Ratio])</f>
        <v>-0.80285756328331692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470</v>
      </c>
      <c r="AT540">
        <f>_xlfn.RANK.AVG(Table2[[#This Row],[6M Return vs Nifty Z-Score]],Table2[6M Return vs Nifty Z-Score])</f>
        <v>434</v>
      </c>
      <c r="AU540">
        <f>_xlfn.RANK.AVG(Table2[[#This Row],[Sharpe Ratio Z-Score]],Table2[Sharpe Ratio Z-Score])</f>
        <v>572</v>
      </c>
      <c r="AV540">
        <f>(Table2[[#This Row],[Rank 1Y]]+Table2[[#This Row],[Rank 6M]]+Table2[[#This Row],[Rank Sharpe]])/3</f>
        <v>492</v>
      </c>
    </row>
    <row r="541" spans="1:48" x14ac:dyDescent="0.3">
      <c r="A541" t="s">
        <v>374</v>
      </c>
      <c r="B541" t="s">
        <v>375</v>
      </c>
      <c r="C541" t="s">
        <v>3134</v>
      </c>
      <c r="D541" t="s">
        <v>24</v>
      </c>
      <c r="E541">
        <v>64640.4000927339</v>
      </c>
      <c r="F541">
        <v>20.62</v>
      </c>
      <c r="G541">
        <v>-2.4372141181429101</v>
      </c>
      <c r="H541">
        <f>(Table2[[#This Row],[1Y Return vs Nifty]]-AVERAGE(Table2[1Y Return vs Nifty]))/_xlfn.STDEV.P(Table2[1Y Return vs Nifty])</f>
        <v>-0.40803582157875734</v>
      </c>
      <c r="I541">
        <v>-5.2613263048436503</v>
      </c>
      <c r="J541">
        <f>(Table2[[#This Row],[1M Return vs Nifty]]-AVERAGE(Table2[1M Return vs Nifty]))/_xlfn.STDEV.P(Table2[1M Return vs Nifty])</f>
        <v>-0.46849408573976847</v>
      </c>
      <c r="K541">
        <v>-22.170131210542198</v>
      </c>
      <c r="L541">
        <f>(Table2[[#This Row],[6M Return vs Nifty]]-AVERAGE(Table2[6M Return vs Nifty]))/_xlfn.STDEV.P(Table2[6M Return vs Nifty])</f>
        <v>-0.9606484157264592</v>
      </c>
      <c r="M541">
        <v>0.30387826171558302</v>
      </c>
      <c r="N541">
        <f>(Table2[[#This Row],[1W Return vs Nifty]]-AVERAGE(Table2[1W Return vs Nifty]))/_xlfn.STDEV.P(Table2[1W Return vs Nifty])</f>
        <v>-0.6769285925805284</v>
      </c>
      <c r="O541">
        <v>20.84</v>
      </c>
      <c r="P541">
        <v>21.845386574918901</v>
      </c>
      <c r="Q541">
        <v>22.632735101298302</v>
      </c>
      <c r="R541">
        <v>49.587273581108001</v>
      </c>
      <c r="S541" s="1">
        <f>(Table2[[#This Row],[Close Price]]-Table2[[#This Row],[20D EMA]])/Table2[[#This Row],[20D EMA]]</f>
        <v>-1.0556621880998027E-2</v>
      </c>
      <c r="T541" s="1">
        <f>(Table2[[#This Row],[Close Price]]-Table2[[#This Row],[50D EMA]])/Table2[[#This Row],[50D EMA]]</f>
        <v>-5.6093609088419143E-2</v>
      </c>
      <c r="U541" s="1">
        <f>(Table2[[#This Row],[Close Price]]-Table2[[#This Row],[200D EMA]])/Table2[[#This Row],[200D EMA]]</f>
        <v>-8.8930263721543862E-2</v>
      </c>
      <c r="V541">
        <v>0.87357441592436502</v>
      </c>
      <c r="W541">
        <v>20.23</v>
      </c>
      <c r="X541">
        <v>20.68</v>
      </c>
      <c r="Y541">
        <v>20.23</v>
      </c>
      <c r="Z541">
        <v>20.74</v>
      </c>
      <c r="AA541">
        <v>20.23</v>
      </c>
      <c r="AB541">
        <v>20.75</v>
      </c>
      <c r="AC541" s="1">
        <f>(Table2[[#This Row],[Close Price]]/Table2[[#This Row],[Day Low]])-1</f>
        <v>1.9278299555116174E-2</v>
      </c>
      <c r="AD541" s="1">
        <f>(Table2[[#This Row],[Day High]]/Table2[[#This Row],[Close Price]])-1</f>
        <v>2.9097963142579175E-3</v>
      </c>
      <c r="AE541" s="1">
        <f>(Table2[[#This Row],[Close Price]]/Table2[[#This Row],[Current Week Low]])-1</f>
        <v>1.9278299555116174E-2</v>
      </c>
      <c r="AF541" s="1">
        <f>(Table2[[#This Row],[Current Week High]]/Table2[[#This Row],[Close Price]])-1</f>
        <v>5.819592628515835E-3</v>
      </c>
      <c r="AG541" s="1">
        <f>(Table2[[#This Row],[Close Price]]/Table2[[#This Row],[Current Month Low]])-1</f>
        <v>1.9278299555116174E-2</v>
      </c>
      <c r="AH541" s="1">
        <f>(Table2[[#This Row],[Current Month High]]/Table2[[#This Row],[Close Price]])-1</f>
        <v>6.3045586808923026E-3</v>
      </c>
      <c r="AI541">
        <v>59.311348205625599</v>
      </c>
      <c r="AJ541">
        <v>24.969696969696901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-0.19</v>
      </c>
      <c r="AM541" t="s">
        <v>3179</v>
      </c>
      <c r="AN541">
        <v>-2.23</v>
      </c>
      <c r="AO541" t="s">
        <v>3179</v>
      </c>
      <c r="AP541">
        <v>4.8927839409423003E-2</v>
      </c>
      <c r="AQ541">
        <f>(Table2[[#This Row],[Sharpe Ratio]]-AVERAGE(Table2[Sharpe Ratio]))/_xlfn.STDEV.P(Table2[Sharpe Ratio])</f>
        <v>-0.14877559954252953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453</v>
      </c>
      <c r="AT541">
        <f>_xlfn.RANK.AVG(Table2[[#This Row],[6M Return vs Nifty Z-Score]],Table2[6M Return vs Nifty Z-Score])</f>
        <v>646</v>
      </c>
      <c r="AU541">
        <f>_xlfn.RANK.AVG(Table2[[#This Row],[Sharpe Ratio Z-Score]],Table2[Sharpe Ratio Z-Score])</f>
        <v>382</v>
      </c>
      <c r="AV541">
        <f>(Table2[[#This Row],[Rank 1Y]]+Table2[[#This Row],[Rank 6M]]+Table2[[#This Row],[Rank Sharpe]])/3</f>
        <v>493.66666666666669</v>
      </c>
    </row>
    <row r="542" spans="1:48" x14ac:dyDescent="0.3">
      <c r="A542" t="s">
        <v>1300</v>
      </c>
      <c r="B542" t="s">
        <v>1301</v>
      </c>
      <c r="C542" t="s">
        <v>3144</v>
      </c>
      <c r="D542" t="s">
        <v>469</v>
      </c>
      <c r="E542">
        <v>8867.2413535649994</v>
      </c>
      <c r="F542">
        <v>290.35000000000002</v>
      </c>
      <c r="G542">
        <v>-17.913243647330699</v>
      </c>
      <c r="H542">
        <f>(Table2[[#This Row],[1Y Return vs Nifty]]-AVERAGE(Table2[1Y Return vs Nifty]))/_xlfn.STDEV.P(Table2[1Y Return vs Nifty])</f>
        <v>-0.68650842092798003</v>
      </c>
      <c r="I542">
        <v>-9.2419867798864797</v>
      </c>
      <c r="J542">
        <f>(Table2[[#This Row],[1M Return vs Nifty]]-AVERAGE(Table2[1M Return vs Nifty]))/_xlfn.STDEV.P(Table2[1M Return vs Nifty])</f>
        <v>-0.90956005681058238</v>
      </c>
      <c r="K542">
        <v>11.289993857600599</v>
      </c>
      <c r="L542">
        <f>(Table2[[#This Row],[6M Return vs Nifty]]-AVERAGE(Table2[6M Return vs Nifty]))/_xlfn.STDEV.P(Table2[6M Return vs Nifty])</f>
        <v>0.1831831397645112</v>
      </c>
      <c r="M542">
        <v>3.9441015551552998</v>
      </c>
      <c r="N542">
        <f>(Table2[[#This Row],[1W Return vs Nifty]]-AVERAGE(Table2[1W Return vs Nifty]))/_xlfn.STDEV.P(Table2[1W Return vs Nifty])</f>
        <v>0.1654774710860604</v>
      </c>
      <c r="O542">
        <v>298.24</v>
      </c>
      <c r="P542">
        <v>303.32232634453902</v>
      </c>
      <c r="Q542">
        <v>292.00999539841001</v>
      </c>
      <c r="R542">
        <v>43.027112372116903</v>
      </c>
      <c r="S542" s="1">
        <f>(Table2[[#This Row],[Close Price]]-Table2[[#This Row],[20D EMA]])/Table2[[#This Row],[20D EMA]]</f>
        <v>-2.6455203862660898E-2</v>
      </c>
      <c r="T542" s="1">
        <f>(Table2[[#This Row],[Close Price]]-Table2[[#This Row],[50D EMA]])/Table2[[#This Row],[50D EMA]]</f>
        <v>-4.2767462919310259E-2</v>
      </c>
      <c r="U542" s="1">
        <f>(Table2[[#This Row],[Close Price]]-Table2[[#This Row],[200D EMA]])/Table2[[#This Row],[200D EMA]]</f>
        <v>-5.684721155332851E-3</v>
      </c>
      <c r="V542">
        <v>0.40452065456542802</v>
      </c>
      <c r="W542">
        <v>286.2</v>
      </c>
      <c r="X542">
        <v>295.10000000000002</v>
      </c>
      <c r="Y542">
        <v>286.2</v>
      </c>
      <c r="Z542">
        <v>307.39999999999998</v>
      </c>
      <c r="AA542">
        <v>286.2</v>
      </c>
      <c r="AB542">
        <v>307.39999999999998</v>
      </c>
      <c r="AC542" s="1">
        <f>(Table2[[#This Row],[Close Price]]/Table2[[#This Row],[Day Low]])-1</f>
        <v>1.450034940600986E-2</v>
      </c>
      <c r="AD542" s="1">
        <f>(Table2[[#This Row],[Day High]]/Table2[[#This Row],[Close Price]])-1</f>
        <v>1.6359566040984985E-2</v>
      </c>
      <c r="AE542" s="1">
        <f>(Table2[[#This Row],[Close Price]]/Table2[[#This Row],[Current Week Low]])-1</f>
        <v>1.450034940600986E-2</v>
      </c>
      <c r="AF542" s="1">
        <f>(Table2[[#This Row],[Current Week High]]/Table2[[#This Row],[Close Price]])-1</f>
        <v>5.8722231789219759E-2</v>
      </c>
      <c r="AG542" s="1">
        <f>(Table2[[#This Row],[Close Price]]/Table2[[#This Row],[Current Month Low]])-1</f>
        <v>1.450034940600986E-2</v>
      </c>
      <c r="AH542" s="1">
        <f>(Table2[[#This Row],[Current Month High]]/Table2[[#This Row],[Close Price]])-1</f>
        <v>5.8722231789219759E-2</v>
      </c>
      <c r="AI542">
        <v>28.086791802996299</v>
      </c>
      <c r="AJ542">
        <v>36.3145539906103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0.06</v>
      </c>
      <c r="AM542" t="s">
        <v>3180</v>
      </c>
      <c r="AN542">
        <v>-3.81</v>
      </c>
      <c r="AO542" t="s">
        <v>3179</v>
      </c>
      <c r="AP542">
        <v>-5.7040477241282E-2</v>
      </c>
      <c r="AQ542">
        <f>(Table2[[#This Row],[Sharpe Ratio]]-AVERAGE(Table2[Sharpe Ratio]))/_xlfn.STDEV.P(Table2[Sharpe Ratio])</f>
        <v>-1.416954838766652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562</v>
      </c>
      <c r="AT542">
        <f>_xlfn.RANK.AVG(Table2[[#This Row],[6M Return vs Nifty Z-Score]],Table2[6M Return vs Nifty Z-Score])</f>
        <v>248</v>
      </c>
      <c r="AU542">
        <f>_xlfn.RANK.AVG(Table2[[#This Row],[Sharpe Ratio Z-Score]],Table2[Sharpe Ratio Z-Score])</f>
        <v>676</v>
      </c>
      <c r="AV542">
        <f>(Table2[[#This Row],[Rank 1Y]]+Table2[[#This Row],[Rank 6M]]+Table2[[#This Row],[Rank Sharpe]])/3</f>
        <v>495.33333333333331</v>
      </c>
    </row>
    <row r="543" spans="1:48" x14ac:dyDescent="0.3">
      <c r="A543" t="s">
        <v>240</v>
      </c>
      <c r="B543" t="s">
        <v>241</v>
      </c>
      <c r="C543" t="s">
        <v>3144</v>
      </c>
      <c r="D543" t="s">
        <v>242</v>
      </c>
      <c r="E543">
        <v>102414.06663086</v>
      </c>
      <c r="F543">
        <v>1633.55</v>
      </c>
      <c r="G543">
        <v>3.4798309995424801</v>
      </c>
      <c r="H543">
        <f>(Table2[[#This Row],[1Y Return vs Nifty]]-AVERAGE(Table2[1Y Return vs Nifty]))/_xlfn.STDEV.P(Table2[1Y Return vs Nifty])</f>
        <v>-0.30156568779664933</v>
      </c>
      <c r="I543">
        <v>-12.7944008309547</v>
      </c>
      <c r="J543">
        <f>(Table2[[#This Row],[1M Return vs Nifty]]-AVERAGE(Table2[1M Return vs Nifty]))/_xlfn.STDEV.P(Table2[1M Return vs Nifty])</f>
        <v>-1.3031753784145055</v>
      </c>
      <c r="K543">
        <v>-10.2165674817299</v>
      </c>
      <c r="L543">
        <f>(Table2[[#This Row],[6M Return vs Nifty]]-AVERAGE(Table2[6M Return vs Nifty]))/_xlfn.STDEV.P(Table2[6M Return vs Nifty])</f>
        <v>-0.5520168470834097</v>
      </c>
      <c r="M543">
        <v>-1.3876699007375899</v>
      </c>
      <c r="N543">
        <f>(Table2[[#This Row],[1W Return vs Nifty]]-AVERAGE(Table2[1W Return vs Nifty]))/_xlfn.STDEV.P(Table2[1W Return vs Nifty])</f>
        <v>-1.0683799718414273</v>
      </c>
      <c r="O543">
        <v>1752.65</v>
      </c>
      <c r="P543">
        <v>1832.9080222231401</v>
      </c>
      <c r="Q543">
        <v>1730.8261998344601</v>
      </c>
      <c r="R543">
        <v>18.566757615101601</v>
      </c>
      <c r="S543" s="1">
        <f>(Table2[[#This Row],[Close Price]]-Table2[[#This Row],[20D EMA]])/Table2[[#This Row],[20D EMA]]</f>
        <v>-6.7954240721193701E-2</v>
      </c>
      <c r="T543" s="1">
        <f>(Table2[[#This Row],[Close Price]]-Table2[[#This Row],[50D EMA]])/Table2[[#This Row],[50D EMA]]</f>
        <v>-0.10876597178146348</v>
      </c>
      <c r="U543" s="1">
        <f>(Table2[[#This Row],[Close Price]]-Table2[[#This Row],[200D EMA]])/Table2[[#This Row],[200D EMA]]</f>
        <v>-5.6202176650529012E-2</v>
      </c>
      <c r="V543">
        <v>1.1033212321075301</v>
      </c>
      <c r="W543">
        <v>1590</v>
      </c>
      <c r="X543">
        <v>1640.8</v>
      </c>
      <c r="Y543">
        <v>1590</v>
      </c>
      <c r="Z543">
        <v>1652.9</v>
      </c>
      <c r="AA543">
        <v>1590</v>
      </c>
      <c r="AB543">
        <v>1656.5</v>
      </c>
      <c r="AC543" s="1">
        <f>(Table2[[#This Row],[Close Price]]/Table2[[#This Row],[Day Low]])-1</f>
        <v>2.7389937106918172E-2</v>
      </c>
      <c r="AD543" s="1">
        <f>(Table2[[#This Row],[Day High]]/Table2[[#This Row],[Close Price]])-1</f>
        <v>4.4381867711424938E-3</v>
      </c>
      <c r="AE543" s="1">
        <f>(Table2[[#This Row],[Close Price]]/Table2[[#This Row],[Current Week Low]])-1</f>
        <v>2.7389937106918172E-2</v>
      </c>
      <c r="AF543" s="1">
        <f>(Table2[[#This Row],[Current Week High]]/Table2[[#This Row],[Close Price]])-1</f>
        <v>1.1845367451256639E-2</v>
      </c>
      <c r="AG543" s="1">
        <f>(Table2[[#This Row],[Close Price]]/Table2[[#This Row],[Current Month Low]])-1</f>
        <v>2.7389937106918172E-2</v>
      </c>
      <c r="AH543" s="1">
        <f>(Table2[[#This Row],[Current Month High]]/Table2[[#This Row],[Close Price]])-1</f>
        <v>1.4049156744513569E-2</v>
      </c>
      <c r="AI543">
        <v>28.9216736555354</v>
      </c>
      <c r="AJ543">
        <v>31.314308681671999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-0.08</v>
      </c>
      <c r="AM543" t="s">
        <v>3179</v>
      </c>
      <c r="AN543">
        <v>-11.69</v>
      </c>
      <c r="AO543" t="s">
        <v>3179</v>
      </c>
      <c r="AP543">
        <v>-3.3269506178030001E-3</v>
      </c>
      <c r="AQ543">
        <f>(Table2[[#This Row],[Sharpe Ratio]]-AVERAGE(Table2[Sharpe Ratio]))/_xlfn.STDEV.P(Table2[Sharpe Ratio])</f>
        <v>-0.7741364805781239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411</v>
      </c>
      <c r="AT543">
        <f>_xlfn.RANK.AVG(Table2[[#This Row],[6M Return vs Nifty Z-Score]],Table2[6M Return vs Nifty Z-Score])</f>
        <v>513</v>
      </c>
      <c r="AU543">
        <f>_xlfn.RANK.AVG(Table2[[#This Row],[Sharpe Ratio Z-Score]],Table2[Sharpe Ratio Z-Score])</f>
        <v>568</v>
      </c>
      <c r="AV543">
        <f>(Table2[[#This Row],[Rank 1Y]]+Table2[[#This Row],[Rank 6M]]+Table2[[#This Row],[Rank Sharpe]])/3</f>
        <v>497.33333333333331</v>
      </c>
    </row>
    <row r="544" spans="1:48" x14ac:dyDescent="0.3">
      <c r="A544" t="s">
        <v>425</v>
      </c>
      <c r="B544" t="s">
        <v>426</v>
      </c>
      <c r="C544" t="s">
        <v>3133</v>
      </c>
      <c r="D544" t="s">
        <v>274</v>
      </c>
      <c r="E544">
        <v>52522.757674319997</v>
      </c>
      <c r="F544">
        <v>4962.3999999999996</v>
      </c>
      <c r="G544">
        <v>-9.4698386092908606</v>
      </c>
      <c r="H544">
        <f>(Table2[[#This Row],[1Y Return vs Nifty]]-AVERAGE(Table2[1Y Return vs Nifty]))/_xlfn.STDEV.P(Table2[1Y Return vs Nifty])</f>
        <v>-0.53457946887559438</v>
      </c>
      <c r="I544">
        <v>-0.13169187420023601</v>
      </c>
      <c r="J544">
        <f>(Table2[[#This Row],[1M Return vs Nifty]]-AVERAGE(Table2[1M Return vs Nifty]))/_xlfn.STDEV.P(Table2[1M Return vs Nifty])</f>
        <v>9.9880736874480236E-2</v>
      </c>
      <c r="K544">
        <v>2.5795769974332301</v>
      </c>
      <c r="L544">
        <f>(Table2[[#This Row],[6M Return vs Nifty]]-AVERAGE(Table2[6M Return vs Nifty]))/_xlfn.STDEV.P(Table2[6M Return vs Nifty])</f>
        <v>-0.11458172650091626</v>
      </c>
      <c r="M544">
        <v>-3.2484362131595601</v>
      </c>
      <c r="N544">
        <f>(Table2[[#This Row],[1W Return vs Nifty]]-AVERAGE(Table2[1W Return vs Nifty]))/_xlfn.STDEV.P(Table2[1W Return vs Nifty])</f>
        <v>-1.4989911454679785</v>
      </c>
      <c r="O544">
        <v>5151.92</v>
      </c>
      <c r="P544">
        <v>5239.5681038556204</v>
      </c>
      <c r="Q544">
        <v>5087.9956387052098</v>
      </c>
      <c r="R544">
        <v>30.936430190024598</v>
      </c>
      <c r="S544" s="1">
        <f>(Table2[[#This Row],[Close Price]]-Table2[[#This Row],[20D EMA]])/Table2[[#This Row],[20D EMA]]</f>
        <v>-3.6786285501327745E-2</v>
      </c>
      <c r="T544" s="1">
        <f>(Table2[[#This Row],[Close Price]]-Table2[[#This Row],[50D EMA]])/Table2[[#This Row],[50D EMA]]</f>
        <v>-5.2899036401809943E-2</v>
      </c>
      <c r="U544" s="1">
        <f>(Table2[[#This Row],[Close Price]]-Table2[[#This Row],[200D EMA]])/Table2[[#This Row],[200D EMA]]</f>
        <v>-2.4684698577527014E-2</v>
      </c>
      <c r="V544">
        <v>0.731310987610306</v>
      </c>
      <c r="W544">
        <v>4905</v>
      </c>
      <c r="X544">
        <v>4995.55</v>
      </c>
      <c r="Y544">
        <v>4871</v>
      </c>
      <c r="Z544">
        <v>4995.55</v>
      </c>
      <c r="AA544">
        <v>4871</v>
      </c>
      <c r="AB544">
        <v>4996.3500000000004</v>
      </c>
      <c r="AC544" s="1">
        <f>(Table2[[#This Row],[Close Price]]/Table2[[#This Row],[Day Low]])-1</f>
        <v>1.1702344546381083E-2</v>
      </c>
      <c r="AD544" s="1">
        <f>(Table2[[#This Row],[Day High]]/Table2[[#This Row],[Close Price]])-1</f>
        <v>6.6802353699824124E-3</v>
      </c>
      <c r="AE544" s="1">
        <f>(Table2[[#This Row],[Close Price]]/Table2[[#This Row],[Current Week Low]])-1</f>
        <v>1.8764114144939281E-2</v>
      </c>
      <c r="AF544" s="1">
        <f>(Table2[[#This Row],[Current Week High]]/Table2[[#This Row],[Close Price]])-1</f>
        <v>6.6802353699824124E-3</v>
      </c>
      <c r="AG544" s="1">
        <f>(Table2[[#This Row],[Close Price]]/Table2[[#This Row],[Current Month Low]])-1</f>
        <v>1.8764114144939281E-2</v>
      </c>
      <c r="AH544" s="1">
        <f>(Table2[[#This Row],[Current Month High]]/Table2[[#This Row],[Close Price]])-1</f>
        <v>6.8414476866034413E-3</v>
      </c>
      <c r="AI544">
        <v>20.909237465742301</v>
      </c>
      <c r="AJ544">
        <v>18.152380952380899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-0.04</v>
      </c>
      <c r="AM544" t="s">
        <v>3179</v>
      </c>
      <c r="AN544">
        <v>-3.31</v>
      </c>
      <c r="AO544" t="s">
        <v>3179</v>
      </c>
      <c r="AP544">
        <v>-3.8156388730295997E-2</v>
      </c>
      <c r="AQ544">
        <f>(Table2[[#This Row],[Sharpe Ratio]]-AVERAGE(Table2[Sharpe Ratio]))/_xlfn.STDEV.P(Table2[Sharpe Ratio])</f>
        <v>-1.1909589018844753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497</v>
      </c>
      <c r="AT544">
        <f>_xlfn.RANK.AVG(Table2[[#This Row],[6M Return vs Nifty Z-Score]],Table2[6M Return vs Nifty Z-Score])</f>
        <v>354</v>
      </c>
      <c r="AU544">
        <f>_xlfn.RANK.AVG(Table2[[#This Row],[Sharpe Ratio Z-Score]],Table2[Sharpe Ratio Z-Score])</f>
        <v>643</v>
      </c>
      <c r="AV544">
        <f>(Table2[[#This Row],[Rank 1Y]]+Table2[[#This Row],[Rank 6M]]+Table2[[#This Row],[Rank Sharpe]])/3</f>
        <v>498</v>
      </c>
    </row>
    <row r="545" spans="1:48" x14ac:dyDescent="0.3">
      <c r="A545" t="s">
        <v>610</v>
      </c>
      <c r="B545" t="s">
        <v>611</v>
      </c>
      <c r="C545" t="s">
        <v>3134</v>
      </c>
      <c r="D545" t="s">
        <v>43</v>
      </c>
      <c r="E545">
        <v>31270.799999999999</v>
      </c>
      <c r="F545">
        <v>189.75</v>
      </c>
      <c r="G545">
        <v>8.5211878876223608</v>
      </c>
      <c r="H545">
        <f>(Table2[[#This Row],[1Y Return vs Nifty]]-AVERAGE(Table2[1Y Return vs Nifty]))/_xlfn.STDEV.P(Table2[1Y Return vs Nifty])</f>
        <v>-0.21085251396721219</v>
      </c>
      <c r="I545">
        <v>-10.812354530151801</v>
      </c>
      <c r="J545">
        <f>(Table2[[#This Row],[1M Return vs Nifty]]-AVERAGE(Table2[1M Return vs Nifty]))/_xlfn.STDEV.P(Table2[1M Return vs Nifty])</f>
        <v>-1.0835602713608099</v>
      </c>
      <c r="K545">
        <v>-24.433545649210402</v>
      </c>
      <c r="L545">
        <f>(Table2[[#This Row],[6M Return vs Nifty]]-AVERAGE(Table2[6M Return vs Nifty]))/_xlfn.STDEV.P(Table2[6M Return vs Nifty])</f>
        <v>-1.0380230475555408</v>
      </c>
      <c r="M545">
        <v>-1.6967528834874599</v>
      </c>
      <c r="N545">
        <f>(Table2[[#This Row],[1W Return vs Nifty]]-AVERAGE(Table2[1W Return vs Nifty]))/_xlfn.STDEV.P(Table2[1W Return vs Nifty])</f>
        <v>-1.1399067321129419</v>
      </c>
      <c r="O545">
        <v>202.92</v>
      </c>
      <c r="P545">
        <v>219.94182475589301</v>
      </c>
      <c r="Q545">
        <v>226.90163881878499</v>
      </c>
      <c r="R545">
        <v>33.150801835428197</v>
      </c>
      <c r="S545" s="1">
        <f>(Table2[[#This Row],[Close Price]]-Table2[[#This Row],[20D EMA]])/Table2[[#This Row],[20D EMA]]</f>
        <v>-6.490242460082786E-2</v>
      </c>
      <c r="T545" s="1">
        <f>(Table2[[#This Row],[Close Price]]-Table2[[#This Row],[50D EMA]])/Table2[[#This Row],[50D EMA]]</f>
        <v>-0.13727186627373866</v>
      </c>
      <c r="U545" s="1">
        <f>(Table2[[#This Row],[Close Price]]-Table2[[#This Row],[200D EMA]])/Table2[[#This Row],[200D EMA]]</f>
        <v>-0.16373455481498814</v>
      </c>
      <c r="V545">
        <v>0.68682616407992703</v>
      </c>
      <c r="W545">
        <v>187.51</v>
      </c>
      <c r="X545">
        <v>190.5</v>
      </c>
      <c r="Y545">
        <v>187.51</v>
      </c>
      <c r="Z545">
        <v>199.5</v>
      </c>
      <c r="AA545">
        <v>187.51</v>
      </c>
      <c r="AB545">
        <v>200.62</v>
      </c>
      <c r="AC545" s="1">
        <f>(Table2[[#This Row],[Close Price]]/Table2[[#This Row],[Day Low]])-1</f>
        <v>1.1946029545091053E-2</v>
      </c>
      <c r="AD545" s="1">
        <f>(Table2[[#This Row],[Day High]]/Table2[[#This Row],[Close Price]])-1</f>
        <v>3.9525691699604515E-3</v>
      </c>
      <c r="AE545" s="1">
        <f>(Table2[[#This Row],[Close Price]]/Table2[[#This Row],[Current Week Low]])-1</f>
        <v>1.1946029545091053E-2</v>
      </c>
      <c r="AF545" s="1">
        <f>(Table2[[#This Row],[Current Week High]]/Table2[[#This Row],[Close Price]])-1</f>
        <v>5.1383399209486091E-2</v>
      </c>
      <c r="AG545" s="1">
        <f>(Table2[[#This Row],[Close Price]]/Table2[[#This Row],[Current Month Low]])-1</f>
        <v>1.1946029545091053E-2</v>
      </c>
      <c r="AH545" s="1">
        <f>(Table2[[#This Row],[Current Month High]]/Table2[[#This Row],[Close Price]])-1</f>
        <v>5.7285902503293906E-2</v>
      </c>
      <c r="AI545">
        <v>71.119894598155398</v>
      </c>
      <c r="AJ545">
        <v>42.669172932330802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-0.28000000000000003</v>
      </c>
      <c r="AM545" t="s">
        <v>3179</v>
      </c>
      <c r="AN545">
        <v>-9.33</v>
      </c>
      <c r="AO545" t="s">
        <v>3179</v>
      </c>
      <c r="AP545">
        <v>1.9997550275249999E-2</v>
      </c>
      <c r="AQ545">
        <f>(Table2[[#This Row],[Sharpe Ratio]]-AVERAGE(Table2[Sharpe Ratio]))/_xlfn.STDEV.P(Table2[Sharpe Ratio])</f>
        <v>-0.49499976563590803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368</v>
      </c>
      <c r="AT545">
        <f>_xlfn.RANK.AVG(Table2[[#This Row],[6M Return vs Nifty Z-Score]],Table2[6M Return vs Nifty Z-Score])</f>
        <v>661</v>
      </c>
      <c r="AU545">
        <f>_xlfn.RANK.AVG(Table2[[#This Row],[Sharpe Ratio Z-Score]],Table2[Sharpe Ratio Z-Score])</f>
        <v>466</v>
      </c>
      <c r="AV545">
        <f>(Table2[[#This Row],[Rank 1Y]]+Table2[[#This Row],[Rank 6M]]+Table2[[#This Row],[Rank Sharpe]])/3</f>
        <v>498.33333333333331</v>
      </c>
    </row>
    <row r="546" spans="1:48" x14ac:dyDescent="0.3">
      <c r="A546" t="s">
        <v>888</v>
      </c>
      <c r="B546" t="s">
        <v>889</v>
      </c>
      <c r="C546" t="s">
        <v>3134</v>
      </c>
      <c r="D546" t="s">
        <v>571</v>
      </c>
      <c r="E546">
        <v>17198.661539699999</v>
      </c>
      <c r="F546">
        <v>344.15</v>
      </c>
      <c r="G546">
        <v>-6.78600355899124</v>
      </c>
      <c r="H546">
        <f>(Table2[[#This Row],[1Y Return vs Nifty]]-AVERAGE(Table2[1Y Return vs Nifty]))/_xlfn.STDEV.P(Table2[1Y Return vs Nifty])</f>
        <v>-0.48628707441667074</v>
      </c>
      <c r="I546">
        <v>1.7341813614932999</v>
      </c>
      <c r="J546">
        <f>(Table2[[#This Row],[1M Return vs Nifty]]-AVERAGE(Table2[1M Return vs Nifty]))/_xlfn.STDEV.P(Table2[1M Return vs Nifty])</f>
        <v>0.30662361177072628</v>
      </c>
      <c r="K546">
        <v>-1.1988005133041899</v>
      </c>
      <c r="L546">
        <f>(Table2[[#This Row],[6M Return vs Nifty]]-AVERAGE(Table2[6M Return vs Nifty]))/_xlfn.STDEV.P(Table2[6M Return vs Nifty])</f>
        <v>-0.24374524327012501</v>
      </c>
      <c r="M546">
        <v>4.33687223587944</v>
      </c>
      <c r="N546">
        <f>(Table2[[#This Row],[1W Return vs Nifty]]-AVERAGE(Table2[1W Return vs Nifty]))/_xlfn.STDEV.P(Table2[1W Return vs Nifty])</f>
        <v>0.25637090712026089</v>
      </c>
      <c r="O546">
        <v>354.28</v>
      </c>
      <c r="P546">
        <v>348.937898082944</v>
      </c>
      <c r="Q546">
        <v>330.47661177421901</v>
      </c>
      <c r="R546">
        <v>39.085355415727498</v>
      </c>
      <c r="S546" s="1">
        <f>(Table2[[#This Row],[Close Price]]-Table2[[#This Row],[20D EMA]])/Table2[[#This Row],[20D EMA]]</f>
        <v>-2.8593203116179283E-2</v>
      </c>
      <c r="T546" s="1">
        <f>(Table2[[#This Row],[Close Price]]-Table2[[#This Row],[50D EMA]])/Table2[[#This Row],[50D EMA]]</f>
        <v>-1.372134729202135E-2</v>
      </c>
      <c r="U546" s="1">
        <f>(Table2[[#This Row],[Close Price]]-Table2[[#This Row],[200D EMA]])/Table2[[#This Row],[200D EMA]]</f>
        <v>4.1374753125109506E-2</v>
      </c>
      <c r="V546">
        <v>0.62514689151213099</v>
      </c>
      <c r="W546">
        <v>341.1</v>
      </c>
      <c r="X546">
        <v>359.45</v>
      </c>
      <c r="Y546">
        <v>341.1</v>
      </c>
      <c r="Z546">
        <v>359.45</v>
      </c>
      <c r="AA546">
        <v>341.1</v>
      </c>
      <c r="AB546">
        <v>359.45</v>
      </c>
      <c r="AC546" s="1">
        <f>(Table2[[#This Row],[Close Price]]/Table2[[#This Row],[Day Low]])-1</f>
        <v>8.9416593374376241E-3</v>
      </c>
      <c r="AD546" s="1">
        <f>(Table2[[#This Row],[Day High]]/Table2[[#This Row],[Close Price]])-1</f>
        <v>4.4457358709864891E-2</v>
      </c>
      <c r="AE546" s="1">
        <f>(Table2[[#This Row],[Close Price]]/Table2[[#This Row],[Current Week Low]])-1</f>
        <v>8.9416593374376241E-3</v>
      </c>
      <c r="AF546" s="1">
        <f>(Table2[[#This Row],[Current Week High]]/Table2[[#This Row],[Close Price]])-1</f>
        <v>4.4457358709864891E-2</v>
      </c>
      <c r="AG546" s="1">
        <f>(Table2[[#This Row],[Close Price]]/Table2[[#This Row],[Current Month Low]])-1</f>
        <v>8.9416593374376241E-3</v>
      </c>
      <c r="AH546" s="1">
        <f>(Table2[[#This Row],[Current Month High]]/Table2[[#This Row],[Close Price]])-1</f>
        <v>4.4457358709864891E-2</v>
      </c>
      <c r="AI546">
        <v>16.7078308876943</v>
      </c>
      <c r="AJ546">
        <v>23.284972237148398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7.0000000000000007E-2</v>
      </c>
      <c r="AM546" t="s">
        <v>3180</v>
      </c>
      <c r="AN546">
        <v>-8.0399999999999991</v>
      </c>
      <c r="AO546" t="s">
        <v>3179</v>
      </c>
      <c r="AP546">
        <v>-2.3598063308667001E-2</v>
      </c>
      <c r="AQ546">
        <f>(Table2[[#This Row],[Sharpe Ratio]]-AVERAGE(Table2[Sharpe Ratio]))/_xlfn.STDEV.P(Table2[Sharpe Ratio])</f>
        <v>-1.0167316739627998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-1.1837694727586083</v>
      </c>
      <c r="AS546">
        <f>_xlfn.RANK.AVG(Table2[[#This Row],[1Y Return vs Nifty Z-Score]],Table2[1Y Return vs Nifty Z-Score])</f>
        <v>481</v>
      </c>
      <c r="AT546">
        <f>_xlfn.RANK.AVG(Table2[[#This Row],[6M Return vs Nifty Z-Score]],Table2[6M Return vs Nifty Z-Score])</f>
        <v>403</v>
      </c>
      <c r="AU546">
        <f>_xlfn.RANK.AVG(Table2[[#This Row],[Sharpe Ratio Z-Score]],Table2[Sharpe Ratio Z-Score])</f>
        <v>616</v>
      </c>
      <c r="AV546">
        <f>(Table2[[#This Row],[Rank 1Y]]+Table2[[#This Row],[Rank 6M]]+Table2[[#This Row],[Rank Sharpe]])/3</f>
        <v>500</v>
      </c>
    </row>
    <row r="547" spans="1:48" x14ac:dyDescent="0.3">
      <c r="A547" t="s">
        <v>806</v>
      </c>
      <c r="B547" t="s">
        <v>807</v>
      </c>
      <c r="C547" t="s">
        <v>3148</v>
      </c>
      <c r="D547" t="s">
        <v>475</v>
      </c>
      <c r="E547">
        <v>19485.510518879899</v>
      </c>
      <c r="F547">
        <v>1879.65</v>
      </c>
      <c r="G547">
        <v>-18.676334701746701</v>
      </c>
      <c r="H547">
        <f>(Table2[[#This Row],[1Y Return vs Nifty]]-AVERAGE(Table2[1Y Return vs Nifty]))/_xlfn.STDEV.P(Table2[1Y Return vs Nifty])</f>
        <v>-0.70023932968998459</v>
      </c>
      <c r="I547">
        <v>-4.4154826254734596</v>
      </c>
      <c r="J547">
        <f>(Table2[[#This Row],[1M Return vs Nifty]]-AVERAGE(Table2[1M Return vs Nifty]))/_xlfn.STDEV.P(Table2[1M Return vs Nifty])</f>
        <v>-0.37477273820095103</v>
      </c>
      <c r="K547">
        <v>8.2903188257114007</v>
      </c>
      <c r="L547">
        <f>(Table2[[#This Row],[6M Return vs Nifty]]-AVERAGE(Table2[6M Return vs Nifty]))/_xlfn.STDEV.P(Table2[6M Return vs Nifty])</f>
        <v>8.0639501606983743E-2</v>
      </c>
      <c r="M547">
        <v>-0.123657490403054</v>
      </c>
      <c r="N547">
        <f>(Table2[[#This Row],[1W Return vs Nifty]]-AVERAGE(Table2[1W Return vs Nifty]))/_xlfn.STDEV.P(Table2[1W Return vs Nifty])</f>
        <v>-0.77586722380901951</v>
      </c>
      <c r="O547">
        <v>1938.19</v>
      </c>
      <c r="P547">
        <v>1958.8696332612899</v>
      </c>
      <c r="Q547">
        <v>1880.40230555572</v>
      </c>
      <c r="R547">
        <v>38.112656768766499</v>
      </c>
      <c r="S547" s="1">
        <f>(Table2[[#This Row],[Close Price]]-Table2[[#This Row],[20D EMA]])/Table2[[#This Row],[20D EMA]]</f>
        <v>-3.0203437227516373E-2</v>
      </c>
      <c r="T547" s="1">
        <f>(Table2[[#This Row],[Close Price]]-Table2[[#This Row],[50D EMA]])/Table2[[#This Row],[50D EMA]]</f>
        <v>-4.0441503567237566E-2</v>
      </c>
      <c r="U547" s="1">
        <f>(Table2[[#This Row],[Close Price]]-Table2[[#This Row],[200D EMA]])/Table2[[#This Row],[200D EMA]]</f>
        <v>-4.0007691625200127E-4</v>
      </c>
      <c r="V547">
        <v>0.46233793755048203</v>
      </c>
      <c r="W547">
        <v>1867</v>
      </c>
      <c r="X547">
        <v>1916</v>
      </c>
      <c r="Y547">
        <v>1843.2</v>
      </c>
      <c r="Z547">
        <v>1930.7</v>
      </c>
      <c r="AA547">
        <v>1843.2</v>
      </c>
      <c r="AB547">
        <v>1973.5</v>
      </c>
      <c r="AC547" s="1">
        <f>(Table2[[#This Row],[Close Price]]/Table2[[#This Row],[Day Low]])-1</f>
        <v>6.7755757900376246E-3</v>
      </c>
      <c r="AD547" s="1">
        <f>(Table2[[#This Row],[Day High]]/Table2[[#This Row],[Close Price]])-1</f>
        <v>1.9338706674114858E-2</v>
      </c>
      <c r="AE547" s="1">
        <f>(Table2[[#This Row],[Close Price]]/Table2[[#This Row],[Current Week Low]])-1</f>
        <v>1.9775390625E-2</v>
      </c>
      <c r="AF547" s="1">
        <f>(Table2[[#This Row],[Current Week High]]/Table2[[#This Row],[Close Price]])-1</f>
        <v>2.715931157396323E-2</v>
      </c>
      <c r="AG547" s="1">
        <f>(Table2[[#This Row],[Close Price]]/Table2[[#This Row],[Current Month Low]])-1</f>
        <v>1.9775390625E-2</v>
      </c>
      <c r="AH547" s="1">
        <f>(Table2[[#This Row],[Current Month High]]/Table2[[#This Row],[Close Price]])-1</f>
        <v>4.9929508153113478E-2</v>
      </c>
      <c r="AI547">
        <v>23.9592477322905</v>
      </c>
      <c r="AJ547">
        <v>28.549446040213301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-0.02</v>
      </c>
      <c r="AM547" t="s">
        <v>3179</v>
      </c>
      <c r="AN547">
        <v>-2.57</v>
      </c>
      <c r="AO547" t="s">
        <v>3179</v>
      </c>
      <c r="AP547">
        <v>-4.3277616741029E-2</v>
      </c>
      <c r="AQ547">
        <f>(Table2[[#This Row],[Sharpe Ratio]]-AVERAGE(Table2[Sharpe Ratio]))/_xlfn.STDEV.P(Table2[Sharpe Ratio])</f>
        <v>-1.2522473628869502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566</v>
      </c>
      <c r="AT547">
        <f>_xlfn.RANK.AVG(Table2[[#This Row],[6M Return vs Nifty Z-Score]],Table2[6M Return vs Nifty Z-Score])</f>
        <v>283</v>
      </c>
      <c r="AU547">
        <f>_xlfn.RANK.AVG(Table2[[#This Row],[Sharpe Ratio Z-Score]],Table2[Sharpe Ratio Z-Score])</f>
        <v>655</v>
      </c>
      <c r="AV547">
        <f>(Table2[[#This Row],[Rank 1Y]]+Table2[[#This Row],[Rank 6M]]+Table2[[#This Row],[Rank Sharpe]])/3</f>
        <v>501.33333333333331</v>
      </c>
    </row>
    <row r="548" spans="1:48" x14ac:dyDescent="0.3">
      <c r="A548" t="s">
        <v>909</v>
      </c>
      <c r="B548" t="s">
        <v>910</v>
      </c>
      <c r="C548" t="s">
        <v>3133</v>
      </c>
      <c r="D548" t="s">
        <v>21</v>
      </c>
      <c r="E548">
        <v>16681.73368284</v>
      </c>
      <c r="F548">
        <v>600.9</v>
      </c>
      <c r="G548">
        <v>-29.631477703929399</v>
      </c>
      <c r="H548">
        <f>(Table2[[#This Row],[1Y Return vs Nifty]]-AVERAGE(Table2[1Y Return vs Nifty]))/_xlfn.STDEV.P(Table2[1Y Return vs Nifty])</f>
        <v>-0.89736399543882084</v>
      </c>
      <c r="I548">
        <v>3.6562278064392899</v>
      </c>
      <c r="J548">
        <f>(Table2[[#This Row],[1M Return vs Nifty]]-AVERAGE(Table2[1M Return vs Nifty]))/_xlfn.STDEV.P(Table2[1M Return vs Nifty])</f>
        <v>0.51959060229864551</v>
      </c>
      <c r="K548">
        <v>-16.712423813940301</v>
      </c>
      <c r="L548">
        <f>(Table2[[#This Row],[6M Return vs Nifty]]-AVERAGE(Table2[6M Return vs Nifty]))/_xlfn.STDEV.P(Table2[6M Return vs Nifty])</f>
        <v>-0.77407714834009311</v>
      </c>
      <c r="M548">
        <v>3.2911199187776301</v>
      </c>
      <c r="N548">
        <f>(Table2[[#This Row],[1W Return vs Nifty]]-AVERAGE(Table2[1W Return vs Nifty]))/_xlfn.STDEV.P(Table2[1W Return vs Nifty])</f>
        <v>1.4367045816597462E-2</v>
      </c>
      <c r="O548">
        <v>607.80999999999995</v>
      </c>
      <c r="P548">
        <v>619.79090133667</v>
      </c>
      <c r="Q548">
        <v>631.44770460513996</v>
      </c>
      <c r="R548">
        <v>46.007779742622503</v>
      </c>
      <c r="S548" s="1">
        <f>(Table2[[#This Row],[Close Price]]-Table2[[#This Row],[20D EMA]])/Table2[[#This Row],[20D EMA]]</f>
        <v>-1.1368684292788814E-2</v>
      </c>
      <c r="T548" s="1">
        <f>(Table2[[#This Row],[Close Price]]-Table2[[#This Row],[50D EMA]])/Table2[[#This Row],[50D EMA]]</f>
        <v>-3.0479475087370637E-2</v>
      </c>
      <c r="U548" s="1">
        <f>(Table2[[#This Row],[Close Price]]-Table2[[#This Row],[200D EMA]])/Table2[[#This Row],[200D EMA]]</f>
        <v>-4.8377251801465057E-2</v>
      </c>
      <c r="V548">
        <v>0.28944481087210699</v>
      </c>
      <c r="W548">
        <v>597.85</v>
      </c>
      <c r="X548">
        <v>613.15</v>
      </c>
      <c r="Y548">
        <v>597.85</v>
      </c>
      <c r="Z548">
        <v>614.79999999999995</v>
      </c>
      <c r="AA548">
        <v>597.85</v>
      </c>
      <c r="AB548">
        <v>624</v>
      </c>
      <c r="AC548" s="1">
        <f>(Table2[[#This Row],[Close Price]]/Table2[[#This Row],[Day Low]])-1</f>
        <v>5.1016141172535168E-3</v>
      </c>
      <c r="AD548" s="1">
        <f>(Table2[[#This Row],[Day High]]/Table2[[#This Row],[Close Price]])-1</f>
        <v>2.0386087535363639E-2</v>
      </c>
      <c r="AE548" s="1">
        <f>(Table2[[#This Row],[Close Price]]/Table2[[#This Row],[Current Week Low]])-1</f>
        <v>5.1016141172535168E-3</v>
      </c>
      <c r="AF548" s="1">
        <f>(Table2[[#This Row],[Current Week High]]/Table2[[#This Row],[Close Price]])-1</f>
        <v>2.313196871359624E-2</v>
      </c>
      <c r="AG548" s="1">
        <f>(Table2[[#This Row],[Close Price]]/Table2[[#This Row],[Current Month Low]])-1</f>
        <v>5.1016141172535168E-3</v>
      </c>
      <c r="AH548" s="1">
        <f>(Table2[[#This Row],[Current Month High]]/Table2[[#This Row],[Close Price]])-1</f>
        <v>3.8442336495257079E-2</v>
      </c>
      <c r="AI548">
        <v>44.782825761357898</v>
      </c>
      <c r="AJ548">
        <v>27.959965928449702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-0.02</v>
      </c>
      <c r="AM548" t="s">
        <v>3179</v>
      </c>
      <c r="AN548">
        <v>-0.73</v>
      </c>
      <c r="AO548" t="s">
        <v>3179</v>
      </c>
      <c r="AP548">
        <v>7.5569229351805003E-2</v>
      </c>
      <c r="AQ548">
        <f>(Table2[[#This Row],[Sharpe Ratio]]-AVERAGE(Table2[Sharpe Ratio]))/_xlfn.STDEV.P(Table2[Sharpe Ratio])</f>
        <v>0.17005609182395223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622</v>
      </c>
      <c r="AT548">
        <f>_xlfn.RANK.AVG(Table2[[#This Row],[6M Return vs Nifty Z-Score]],Table2[6M Return vs Nifty Z-Score])</f>
        <v>585</v>
      </c>
      <c r="AU548">
        <f>_xlfn.RANK.AVG(Table2[[#This Row],[Sharpe Ratio Z-Score]],Table2[Sharpe Ratio Z-Score])</f>
        <v>299</v>
      </c>
      <c r="AV548">
        <f>(Table2[[#This Row],[Rank 1Y]]+Table2[[#This Row],[Rank 6M]]+Table2[[#This Row],[Rank Sharpe]])/3</f>
        <v>502</v>
      </c>
    </row>
    <row r="549" spans="1:48" x14ac:dyDescent="0.3">
      <c r="A549" t="s">
        <v>504</v>
      </c>
      <c r="B549" t="s">
        <v>505</v>
      </c>
      <c r="C549" t="s">
        <v>3145</v>
      </c>
      <c r="D549" t="s">
        <v>472</v>
      </c>
      <c r="E549">
        <v>42086.600130600003</v>
      </c>
      <c r="F549">
        <v>1516.5</v>
      </c>
      <c r="G549">
        <v>-30.7543415499205</v>
      </c>
      <c r="H549">
        <f>(Table2[[#This Row],[1Y Return vs Nifty]]-AVERAGE(Table2[1Y Return vs Nifty]))/_xlfn.STDEV.P(Table2[1Y Return vs Nifty])</f>
        <v>-0.9175685843043746</v>
      </c>
      <c r="I549">
        <v>-2.6971181715784001</v>
      </c>
      <c r="J549">
        <f>(Table2[[#This Row],[1M Return vs Nifty]]-AVERAGE(Table2[1M Return vs Nifty]))/_xlfn.STDEV.P(Table2[1M Return vs Nifty])</f>
        <v>-0.18437416206952681</v>
      </c>
      <c r="K549">
        <v>-10.406461991190699</v>
      </c>
      <c r="L549">
        <f>(Table2[[#This Row],[6M Return vs Nifty]]-AVERAGE(Table2[6M Return vs Nifty]))/_xlfn.STDEV.P(Table2[6M Return vs Nifty])</f>
        <v>-0.55850837488533489</v>
      </c>
      <c r="M549">
        <v>5.9957511660356104</v>
      </c>
      <c r="N549">
        <f>(Table2[[#This Row],[1W Return vs Nifty]]-AVERAGE(Table2[1W Return vs Nifty]))/_xlfn.STDEV.P(Table2[1W Return vs Nifty])</f>
        <v>0.64026210197381195</v>
      </c>
      <c r="O549">
        <v>1517.93</v>
      </c>
      <c r="P549">
        <v>1508.9219398459099</v>
      </c>
      <c r="Q549">
        <v>1508.1556237725099</v>
      </c>
      <c r="R549">
        <v>49.926915064712801</v>
      </c>
      <c r="S549" s="1">
        <f>(Table2[[#This Row],[Close Price]]-Table2[[#This Row],[20D EMA]])/Table2[[#This Row],[20D EMA]]</f>
        <v>-9.4207242758234146E-4</v>
      </c>
      <c r="T549" s="1">
        <f>(Table2[[#This Row],[Close Price]]-Table2[[#This Row],[50D EMA]])/Table2[[#This Row],[50D EMA]]</f>
        <v>5.0221684462112863E-3</v>
      </c>
      <c r="U549" s="1">
        <f>(Table2[[#This Row],[Close Price]]-Table2[[#This Row],[200D EMA]])/Table2[[#This Row],[200D EMA]]</f>
        <v>5.5328350045318444E-3</v>
      </c>
      <c r="V549">
        <v>1.0101344750311301</v>
      </c>
      <c r="W549">
        <v>1499.25</v>
      </c>
      <c r="X549">
        <v>1540</v>
      </c>
      <c r="Y549">
        <v>1499</v>
      </c>
      <c r="Z549">
        <v>1545.1</v>
      </c>
      <c r="AA549">
        <v>1499</v>
      </c>
      <c r="AB549">
        <v>1545.1</v>
      </c>
      <c r="AC549" s="1">
        <f>(Table2[[#This Row],[Close Price]]/Table2[[#This Row],[Day Low]])-1</f>
        <v>1.150575287643818E-2</v>
      </c>
      <c r="AD549" s="1">
        <f>(Table2[[#This Row],[Day High]]/Table2[[#This Row],[Close Price]])-1</f>
        <v>1.5496208374546683E-2</v>
      </c>
      <c r="AE549" s="1">
        <f>(Table2[[#This Row],[Close Price]]/Table2[[#This Row],[Current Week Low]])-1</f>
        <v>1.1674449633088724E-2</v>
      </c>
      <c r="AF549" s="1">
        <f>(Table2[[#This Row],[Current Week High]]/Table2[[#This Row],[Close Price]])-1</f>
        <v>1.8859215298384413E-2</v>
      </c>
      <c r="AG549" s="1">
        <f>(Table2[[#This Row],[Close Price]]/Table2[[#This Row],[Current Month Low]])-1</f>
        <v>1.1674449633088724E-2</v>
      </c>
      <c r="AH549" s="1">
        <f>(Table2[[#This Row],[Current Month High]]/Table2[[#This Row],[Close Price]])-1</f>
        <v>1.8859215298384413E-2</v>
      </c>
      <c r="AI549">
        <v>16.979887899769199</v>
      </c>
      <c r="AJ549">
        <v>16.2068965517241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0.08</v>
      </c>
      <c r="AM549" t="s">
        <v>3180</v>
      </c>
      <c r="AN549">
        <v>-3.78</v>
      </c>
      <c r="AO549" t="s">
        <v>3179</v>
      </c>
      <c r="AP549">
        <v>5.6453751825409001E-2</v>
      </c>
      <c r="AQ549">
        <f>(Table2[[#This Row],[Sharpe Ratio]]-AVERAGE(Table2[Sharpe Ratio]))/_xlfn.STDEV.P(Table2[Sharpe Ratio])</f>
        <v>-5.8709000545469764E-2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-1.078898019830894</v>
      </c>
      <c r="AS549">
        <f>_xlfn.RANK.AVG(Table2[[#This Row],[1Y Return vs Nifty Z-Score]],Table2[1Y Return vs Nifty Z-Score])</f>
        <v>631</v>
      </c>
      <c r="AT549">
        <f>_xlfn.RANK.AVG(Table2[[#This Row],[6M Return vs Nifty Z-Score]],Table2[6M Return vs Nifty Z-Score])</f>
        <v>514</v>
      </c>
      <c r="AU549">
        <f>_xlfn.RANK.AVG(Table2[[#This Row],[Sharpe Ratio Z-Score]],Table2[Sharpe Ratio Z-Score])</f>
        <v>362</v>
      </c>
      <c r="AV549">
        <f>(Table2[[#This Row],[Rank 1Y]]+Table2[[#This Row],[Rank 6M]]+Table2[[#This Row],[Rank Sharpe]])/3</f>
        <v>502.33333333333331</v>
      </c>
    </row>
    <row r="550" spans="1:48" x14ac:dyDescent="0.3">
      <c r="A550" t="s">
        <v>548</v>
      </c>
      <c r="B550" t="s">
        <v>549</v>
      </c>
      <c r="C550" t="s">
        <v>3134</v>
      </c>
      <c r="D550" t="s">
        <v>54</v>
      </c>
      <c r="E550">
        <v>36264.179927878002</v>
      </c>
      <c r="F550">
        <v>145.38999999999999</v>
      </c>
      <c r="G550">
        <v>-23.846385946476399</v>
      </c>
      <c r="H550">
        <f>(Table2[[#This Row],[1Y Return vs Nifty]]-AVERAGE(Table2[1Y Return vs Nifty]))/_xlfn.STDEV.P(Table2[1Y Return vs Nifty])</f>
        <v>-0.79326820419382638</v>
      </c>
      <c r="I550">
        <v>-15.7751043424692</v>
      </c>
      <c r="J550">
        <f>(Table2[[#This Row],[1M Return vs Nifty]]-AVERAGE(Table2[1M Return vs Nifty]))/_xlfn.STDEV.P(Table2[1M Return vs Nifty])</f>
        <v>-1.6334439097356006</v>
      </c>
      <c r="K550">
        <v>-18.4792229069473</v>
      </c>
      <c r="L550">
        <f>(Table2[[#This Row],[6M Return vs Nifty]]-AVERAGE(Table2[6M Return vs Nifty]))/_xlfn.STDEV.P(Table2[6M Return vs Nifty])</f>
        <v>-0.83447502643165883</v>
      </c>
      <c r="M550">
        <v>1.47955631064087</v>
      </c>
      <c r="N550">
        <f>(Table2[[#This Row],[1W Return vs Nifty]]-AVERAGE(Table2[1W Return vs Nifty]))/_xlfn.STDEV.P(Table2[1W Return vs Nifty])</f>
        <v>-0.40485783276773685</v>
      </c>
      <c r="O550">
        <v>153.55000000000001</v>
      </c>
      <c r="P550">
        <v>162.77199546569099</v>
      </c>
      <c r="Q550">
        <v>162.842546281003</v>
      </c>
      <c r="R550">
        <v>39.246710631110602</v>
      </c>
      <c r="S550" s="1">
        <f>(Table2[[#This Row],[Close Price]]-Table2[[#This Row],[20D EMA]])/Table2[[#This Row],[20D EMA]]</f>
        <v>-5.3142298925431618E-2</v>
      </c>
      <c r="T550" s="1">
        <f>(Table2[[#This Row],[Close Price]]-Table2[[#This Row],[50D EMA]])/Table2[[#This Row],[50D EMA]]</f>
        <v>-0.10678738327168064</v>
      </c>
      <c r="U550" s="1">
        <f>(Table2[[#This Row],[Close Price]]-Table2[[#This Row],[200D EMA]])/Table2[[#This Row],[200D EMA]]</f>
        <v>-0.10717436370029913</v>
      </c>
      <c r="V550">
        <v>1.574833069853</v>
      </c>
      <c r="W550">
        <v>141.16</v>
      </c>
      <c r="X550">
        <v>146.4</v>
      </c>
      <c r="Y550">
        <v>141.16</v>
      </c>
      <c r="Z550">
        <v>148.94999999999999</v>
      </c>
      <c r="AA550">
        <v>141.16</v>
      </c>
      <c r="AB550">
        <v>149.5</v>
      </c>
      <c r="AC550" s="1">
        <f>(Table2[[#This Row],[Close Price]]/Table2[[#This Row],[Day Low]])-1</f>
        <v>2.9965996032870423E-2</v>
      </c>
      <c r="AD550" s="1">
        <f>(Table2[[#This Row],[Day High]]/Table2[[#This Row],[Close Price]])-1</f>
        <v>6.9468326569916972E-3</v>
      </c>
      <c r="AE550" s="1">
        <f>(Table2[[#This Row],[Close Price]]/Table2[[#This Row],[Current Week Low]])-1</f>
        <v>2.9965996032870423E-2</v>
      </c>
      <c r="AF550" s="1">
        <f>(Table2[[#This Row],[Current Week High]]/Table2[[#This Row],[Close Price]])-1</f>
        <v>2.4485865602861256E-2</v>
      </c>
      <c r="AG550" s="1">
        <f>(Table2[[#This Row],[Close Price]]/Table2[[#This Row],[Current Month Low]])-1</f>
        <v>2.9965996032870423E-2</v>
      </c>
      <c r="AH550" s="1">
        <f>(Table2[[#This Row],[Current Month High]]/Table2[[#This Row],[Close Price]])-1</f>
        <v>2.8268794277460652E-2</v>
      </c>
      <c r="AI550">
        <v>33.6061627347135</v>
      </c>
      <c r="AJ550">
        <v>5.6152840331250697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-0.16</v>
      </c>
      <c r="AM550" t="s">
        <v>3179</v>
      </c>
      <c r="AN550">
        <v>-12.75</v>
      </c>
      <c r="AO550" t="s">
        <v>3179</v>
      </c>
      <c r="AP550">
        <v>6.7777574123091003E-2</v>
      </c>
      <c r="AQ550">
        <f>(Table2[[#This Row],[Sharpe Ratio]]-AVERAGE(Table2[Sharpe Ratio]))/_xlfn.STDEV.P(Table2[Sharpe Ratio])</f>
        <v>7.6809207164853177E-2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593</v>
      </c>
      <c r="AT550">
        <f>_xlfn.RANK.AVG(Table2[[#This Row],[6M Return vs Nifty Z-Score]],Table2[6M Return vs Nifty Z-Score])</f>
        <v>603</v>
      </c>
      <c r="AU550">
        <f>_xlfn.RANK.AVG(Table2[[#This Row],[Sharpe Ratio Z-Score]],Table2[Sharpe Ratio Z-Score])</f>
        <v>319</v>
      </c>
      <c r="AV550">
        <f>(Table2[[#This Row],[Rank 1Y]]+Table2[[#This Row],[Rank 6M]]+Table2[[#This Row],[Rank Sharpe]])/3</f>
        <v>505</v>
      </c>
    </row>
    <row r="551" spans="1:48" x14ac:dyDescent="0.3">
      <c r="A551" t="s">
        <v>145</v>
      </c>
      <c r="B551" t="s">
        <v>146</v>
      </c>
      <c r="C551" t="s">
        <v>3141</v>
      </c>
      <c r="D551" t="s">
        <v>117</v>
      </c>
      <c r="E551">
        <v>190111.70183788799</v>
      </c>
      <c r="F551">
        <v>152.29</v>
      </c>
      <c r="G551">
        <v>1.6357956412327701</v>
      </c>
      <c r="H551">
        <f>(Table2[[#This Row],[1Y Return vs Nifty]]-AVERAGE(Table2[1Y Return vs Nifty]))/_xlfn.STDEV.P(Table2[1Y Return vs Nifty])</f>
        <v>-0.33474689351558989</v>
      </c>
      <c r="I551">
        <v>-9.0129192508564309</v>
      </c>
      <c r="J551">
        <f>(Table2[[#This Row],[1M Return vs Nifty]]-AVERAGE(Table2[1M Return vs Nifty]))/_xlfn.STDEV.P(Table2[1M Return vs Nifty])</f>
        <v>-0.88417886874747753</v>
      </c>
      <c r="K551">
        <v>-16.865142054381</v>
      </c>
      <c r="L551">
        <f>(Table2[[#This Row],[6M Return vs Nifty]]-AVERAGE(Table2[6M Return vs Nifty]))/_xlfn.STDEV.P(Table2[6M Return vs Nifty])</f>
        <v>-0.77929780851871999</v>
      </c>
      <c r="M551">
        <v>-0.47174275872676502</v>
      </c>
      <c r="N551">
        <f>(Table2[[#This Row],[1W Return vs Nifty]]-AVERAGE(Table2[1W Return vs Nifty]))/_xlfn.STDEV.P(Table2[1W Return vs Nifty])</f>
        <v>-0.85641973860594223</v>
      </c>
      <c r="O551">
        <v>152.08000000000001</v>
      </c>
      <c r="P551">
        <v>154.88209314825701</v>
      </c>
      <c r="Q551">
        <v>153.42385733383799</v>
      </c>
      <c r="R551">
        <v>54.431183215882598</v>
      </c>
      <c r="S551" s="1">
        <f>(Table2[[#This Row],[Close Price]]-Table2[[#This Row],[20D EMA]])/Table2[[#This Row],[20D EMA]]</f>
        <v>1.3808521830614119E-3</v>
      </c>
      <c r="T551" s="1">
        <f>(Table2[[#This Row],[Close Price]]-Table2[[#This Row],[50D EMA]])/Table2[[#This Row],[50D EMA]]</f>
        <v>-1.6735912432277143E-2</v>
      </c>
      <c r="U551" s="1">
        <f>(Table2[[#This Row],[Close Price]]-Table2[[#This Row],[200D EMA]])/Table2[[#This Row],[200D EMA]]</f>
        <v>-7.3903586674320927E-3</v>
      </c>
      <c r="V551">
        <v>0.672446954845485</v>
      </c>
      <c r="W551">
        <v>146.94999999999999</v>
      </c>
      <c r="X551">
        <v>152.55000000000001</v>
      </c>
      <c r="Y551">
        <v>145.1</v>
      </c>
      <c r="Z551">
        <v>152.55000000000001</v>
      </c>
      <c r="AA551">
        <v>145.1</v>
      </c>
      <c r="AB551">
        <v>152.55000000000001</v>
      </c>
      <c r="AC551" s="1">
        <f>(Table2[[#This Row],[Close Price]]/Table2[[#This Row],[Day Low]])-1</f>
        <v>3.6338890779176625E-2</v>
      </c>
      <c r="AD551" s="1">
        <f>(Table2[[#This Row],[Day High]]/Table2[[#This Row],[Close Price]])-1</f>
        <v>1.7072690262001089E-3</v>
      </c>
      <c r="AE551" s="1">
        <f>(Table2[[#This Row],[Close Price]]/Table2[[#This Row],[Current Week Low]])-1</f>
        <v>4.955203308063405E-2</v>
      </c>
      <c r="AF551" s="1">
        <f>(Table2[[#This Row],[Current Week High]]/Table2[[#This Row],[Close Price]])-1</f>
        <v>1.7072690262001089E-3</v>
      </c>
      <c r="AG551" s="1">
        <f>(Table2[[#This Row],[Close Price]]/Table2[[#This Row],[Current Month Low]])-1</f>
        <v>4.955203308063405E-2</v>
      </c>
      <c r="AH551" s="1">
        <f>(Table2[[#This Row],[Current Month High]]/Table2[[#This Row],[Close Price]])-1</f>
        <v>1.7072690262001089E-3</v>
      </c>
      <c r="AI551">
        <v>21.2161008602009</v>
      </c>
      <c r="AJ551">
        <v>29.608510638297801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-0.05</v>
      </c>
      <c r="AM551" t="s">
        <v>3179</v>
      </c>
      <c r="AN551">
        <v>-1.99</v>
      </c>
      <c r="AO551" t="s">
        <v>3179</v>
      </c>
      <c r="AP551">
        <v>4.7144121418680003E-3</v>
      </c>
      <c r="AQ551">
        <f>(Table2[[#This Row],[Sharpe Ratio]]-AVERAGE(Table2[Sharpe Ratio]))/_xlfn.STDEV.P(Table2[Sharpe Ratio])</f>
        <v>-0.67790121300754191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425</v>
      </c>
      <c r="AT551">
        <f>_xlfn.RANK.AVG(Table2[[#This Row],[6M Return vs Nifty Z-Score]],Table2[6M Return vs Nifty Z-Score])</f>
        <v>588</v>
      </c>
      <c r="AU551">
        <f>_xlfn.RANK.AVG(Table2[[#This Row],[Sharpe Ratio Z-Score]],Table2[Sharpe Ratio Z-Score])</f>
        <v>505</v>
      </c>
      <c r="AV551">
        <f>(Table2[[#This Row],[Rank 1Y]]+Table2[[#This Row],[Rank 6M]]+Table2[[#This Row],[Rank Sharpe]])/3</f>
        <v>506</v>
      </c>
    </row>
    <row r="552" spans="1:48" x14ac:dyDescent="0.3">
      <c r="A552" t="s">
        <v>976</v>
      </c>
      <c r="B552" t="s">
        <v>977</v>
      </c>
      <c r="C552" t="s">
        <v>588</v>
      </c>
      <c r="D552" t="s">
        <v>588</v>
      </c>
      <c r="E552">
        <v>14680.323987923901</v>
      </c>
      <c r="F552">
        <v>154.63</v>
      </c>
      <c r="G552">
        <v>-21.465823565914</v>
      </c>
      <c r="H552">
        <f>(Table2[[#This Row],[1Y Return vs Nifty]]-AVERAGE(Table2[1Y Return vs Nifty]))/_xlfn.STDEV.P(Table2[1Y Return vs Nifty])</f>
        <v>-0.75043283787600479</v>
      </c>
      <c r="I552">
        <v>-3.8757332630169801</v>
      </c>
      <c r="J552">
        <f>(Table2[[#This Row],[1M Return vs Nifty]]-AVERAGE(Table2[1M Return vs Nifty]))/_xlfn.STDEV.P(Table2[1M Return vs Nifty])</f>
        <v>-0.31496731691991137</v>
      </c>
      <c r="K552">
        <v>-4.5059981202253798</v>
      </c>
      <c r="L552">
        <f>(Table2[[#This Row],[6M Return vs Nifty]]-AVERAGE(Table2[6M Return vs Nifty]))/_xlfn.STDEV.P(Table2[6M Return vs Nifty])</f>
        <v>-0.35680151473763178</v>
      </c>
      <c r="M552">
        <v>3.37999855884539</v>
      </c>
      <c r="N552">
        <f>(Table2[[#This Row],[1W Return vs Nifty]]-AVERAGE(Table2[1W Return vs Nifty]))/_xlfn.STDEV.P(Table2[1W Return vs Nifty])</f>
        <v>3.4934988848678135E-2</v>
      </c>
      <c r="O552">
        <v>157.9</v>
      </c>
      <c r="P552">
        <v>165.05365398413099</v>
      </c>
      <c r="Q552">
        <v>158.19986300804101</v>
      </c>
      <c r="R552">
        <v>46.791560172738997</v>
      </c>
      <c r="S552" s="1">
        <f>(Table2[[#This Row],[Close Price]]-Table2[[#This Row],[20D EMA]])/Table2[[#This Row],[20D EMA]]</f>
        <v>-2.0709309689677075E-2</v>
      </c>
      <c r="T552" s="1">
        <f>(Table2[[#This Row],[Close Price]]-Table2[[#This Row],[50D EMA]])/Table2[[#This Row],[50D EMA]]</f>
        <v>-6.315312465080701E-2</v>
      </c>
      <c r="U552" s="1">
        <f>(Table2[[#This Row],[Close Price]]-Table2[[#This Row],[200D EMA]])/Table2[[#This Row],[200D EMA]]</f>
        <v>-2.2565525280256165E-2</v>
      </c>
      <c r="V552">
        <v>0.502518435531772</v>
      </c>
      <c r="W552">
        <v>153</v>
      </c>
      <c r="X552">
        <v>157.69999999999999</v>
      </c>
      <c r="Y552">
        <v>147.29</v>
      </c>
      <c r="Z552">
        <v>157.69999999999999</v>
      </c>
      <c r="AA552">
        <v>147.29</v>
      </c>
      <c r="AB552">
        <v>157.69999999999999</v>
      </c>
      <c r="AC552" s="1">
        <f>(Table2[[#This Row],[Close Price]]/Table2[[#This Row],[Day Low]])-1</f>
        <v>1.0653594771241837E-2</v>
      </c>
      <c r="AD552" s="1">
        <f>(Table2[[#This Row],[Day High]]/Table2[[#This Row],[Close Price]])-1</f>
        <v>1.9853844661449793E-2</v>
      </c>
      <c r="AE552" s="1">
        <f>(Table2[[#This Row],[Close Price]]/Table2[[#This Row],[Current Week Low]])-1</f>
        <v>4.9833661484147029E-2</v>
      </c>
      <c r="AF552" s="1">
        <f>(Table2[[#This Row],[Current Week High]]/Table2[[#This Row],[Close Price]])-1</f>
        <v>1.9853844661449793E-2</v>
      </c>
      <c r="AG552" s="1">
        <f>(Table2[[#This Row],[Close Price]]/Table2[[#This Row],[Current Month Low]])-1</f>
        <v>4.9833661484147029E-2</v>
      </c>
      <c r="AH552" s="1">
        <f>(Table2[[#This Row],[Current Month High]]/Table2[[#This Row],[Close Price]])-1</f>
        <v>1.9853844661449793E-2</v>
      </c>
      <c r="AI552">
        <v>37.715837806376499</v>
      </c>
      <c r="AJ552">
        <v>26.074194863432499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-0.13</v>
      </c>
      <c r="AM552" t="s">
        <v>3179</v>
      </c>
      <c r="AN552">
        <v>-7.75</v>
      </c>
      <c r="AO552" t="s">
        <v>3179</v>
      </c>
      <c r="AP552">
        <v>4.6250127750819998E-3</v>
      </c>
      <c r="AQ552">
        <f>(Table2[[#This Row],[Sharpe Ratio]]-AVERAGE(Table2[Sharpe Ratio]))/_xlfn.STDEV.P(Table2[Sharpe Ratio])</f>
        <v>-0.67897110280612671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580</v>
      </c>
      <c r="AT552">
        <f>_xlfn.RANK.AVG(Table2[[#This Row],[6M Return vs Nifty Z-Score]],Table2[6M Return vs Nifty Z-Score])</f>
        <v>437</v>
      </c>
      <c r="AU552">
        <f>_xlfn.RANK.AVG(Table2[[#This Row],[Sharpe Ratio Z-Score]],Table2[Sharpe Ratio Z-Score])</f>
        <v>506</v>
      </c>
      <c r="AV552">
        <f>(Table2[[#This Row],[Rank 1Y]]+Table2[[#This Row],[Rank 6M]]+Table2[[#This Row],[Rank Sharpe]])/3</f>
        <v>507.66666666666669</v>
      </c>
    </row>
    <row r="553" spans="1:48" x14ac:dyDescent="0.3">
      <c r="A553" t="s">
        <v>922</v>
      </c>
      <c r="B553" t="s">
        <v>923</v>
      </c>
      <c r="C553" t="s">
        <v>3150</v>
      </c>
      <c r="D553" t="s">
        <v>160</v>
      </c>
      <c r="E553">
        <v>16256.28522</v>
      </c>
      <c r="F553">
        <v>1050</v>
      </c>
      <c r="G553">
        <v>-7.7734543289903497</v>
      </c>
      <c r="H553">
        <f>(Table2[[#This Row],[1Y Return vs Nifty]]-AVERAGE(Table2[1Y Return vs Nifty]))/_xlfn.STDEV.P(Table2[1Y Return vs Nifty])</f>
        <v>-0.50405506730738181</v>
      </c>
      <c r="I553">
        <v>7.2778978162645203</v>
      </c>
      <c r="J553">
        <f>(Table2[[#This Row],[1M Return vs Nifty]]-AVERAGE(Table2[1M Return vs Nifty]))/_xlfn.STDEV.P(Table2[1M Return vs Nifty])</f>
        <v>0.9208796370697967</v>
      </c>
      <c r="K553">
        <v>-4.3125881341340504</v>
      </c>
      <c r="L553">
        <f>(Table2[[#This Row],[6M Return vs Nifty]]-AVERAGE(Table2[6M Return vs Nifty]))/_xlfn.STDEV.P(Table2[6M Return vs Nifty])</f>
        <v>-0.35018981066337046</v>
      </c>
      <c r="M553">
        <v>5.5345872128289901</v>
      </c>
      <c r="N553">
        <f>(Table2[[#This Row],[1W Return vs Nifty]]-AVERAGE(Table2[1W Return vs Nifty]))/_xlfn.STDEV.P(Table2[1W Return vs Nifty])</f>
        <v>0.53354136557672605</v>
      </c>
      <c r="O553" t="e">
        <v>#N/A</v>
      </c>
      <c r="P553">
        <v>1058.3530729444101</v>
      </c>
      <c r="Q553">
        <v>1024.7261660210299</v>
      </c>
      <c r="R553">
        <v>51.352193037209602</v>
      </c>
      <c r="S553" s="1" t="e">
        <f>(Table2[[#This Row],[Close Price]]-Table2[[#This Row],[20D EMA]])/Table2[[#This Row],[20D EMA]]</f>
        <v>#N/A</v>
      </c>
      <c r="T553" s="1">
        <f>(Table2[[#This Row],[Close Price]]-Table2[[#This Row],[50D EMA]])/Table2[[#This Row],[50D EMA]]</f>
        <v>-7.8925201409122108E-3</v>
      </c>
      <c r="U553" s="1">
        <f>(Table2[[#This Row],[Close Price]]-Table2[[#This Row],[200D EMA]])/Table2[[#This Row],[200D EMA]]</f>
        <v>2.4663988114119628E-2</v>
      </c>
      <c r="V553">
        <v>0.90327965039453395</v>
      </c>
      <c r="W553" t="e">
        <v>#N/A</v>
      </c>
      <c r="X553" t="e">
        <v>#N/A</v>
      </c>
      <c r="Y553" t="e">
        <v>#N/A</v>
      </c>
      <c r="Z553" t="e">
        <v>#N/A</v>
      </c>
      <c r="AA553" t="e">
        <v>#N/A</v>
      </c>
      <c r="AB553" t="e">
        <v>#N/A</v>
      </c>
      <c r="AC553" s="1" t="e">
        <f>(Table2[[#This Row],[Close Price]]/Table2[[#This Row],[Day Low]])-1</f>
        <v>#N/A</v>
      </c>
      <c r="AD553" s="1" t="e">
        <f>(Table2[[#This Row],[Day High]]/Table2[[#This Row],[Close Price]])-1</f>
        <v>#N/A</v>
      </c>
      <c r="AE553" s="1" t="e">
        <f>(Table2[[#This Row],[Close Price]]/Table2[[#This Row],[Current Week Low]])-1</f>
        <v>#N/A</v>
      </c>
      <c r="AF553" s="1" t="e">
        <f>(Table2[[#This Row],[Current Week High]]/Table2[[#This Row],[Close Price]])-1</f>
        <v>#N/A</v>
      </c>
      <c r="AG553" s="1" t="e">
        <f>(Table2[[#This Row],[Close Price]]/Table2[[#This Row],[Current Month Low]])-1</f>
        <v>#N/A</v>
      </c>
      <c r="AH553" s="1" t="e">
        <f>(Table2[[#This Row],[Current Month High]]/Table2[[#This Row],[Close Price]])-1</f>
        <v>#N/A</v>
      </c>
      <c r="AI553">
        <v>15.2380952380952</v>
      </c>
      <c r="AJ553">
        <v>26.141278231619399</v>
      </c>
      <c r="AK553" t="e">
        <f>IF(AND(Table2[[#This Row],[20D EMA]]&gt;Table2[[#This Row],[50D EMA]],Table2[[#This Row],[50D EMA]]&gt;Table2[[#This Row],[200D EMA]]),"Uptrend","Downtrend/NoTrend")</f>
        <v>#N/A</v>
      </c>
      <c r="AL553" t="e">
        <v>#N/A</v>
      </c>
      <c r="AM553" t="e">
        <v>#N/A</v>
      </c>
      <c r="AN553" t="e">
        <v>#N/A</v>
      </c>
      <c r="AO553" t="e">
        <v>#N/A</v>
      </c>
      <c r="AP553">
        <v>-1.7758374990739002E-2</v>
      </c>
      <c r="AQ553">
        <f>(Table2[[#This Row],[Sharpe Ratio]]-AVERAGE(Table2[Sharpe Ratio]))/_xlfn.STDEV.P(Table2[Sharpe Ratio])</f>
        <v>-0.94684501611631366</v>
      </c>
      <c r="AR553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53">
        <f>_xlfn.RANK.AVG(Table2[[#This Row],[1Y Return vs Nifty Z-Score]],Table2[1Y Return vs Nifty Z-Score])</f>
        <v>487</v>
      </c>
      <c r="AT553">
        <f>_xlfn.RANK.AVG(Table2[[#This Row],[6M Return vs Nifty Z-Score]],Table2[6M Return vs Nifty Z-Score])</f>
        <v>433</v>
      </c>
      <c r="AU553">
        <f>_xlfn.RANK.AVG(Table2[[#This Row],[Sharpe Ratio Z-Score]],Table2[Sharpe Ratio Z-Score])</f>
        <v>604</v>
      </c>
      <c r="AV553">
        <f>(Table2[[#This Row],[Rank 1Y]]+Table2[[#This Row],[Rank 6M]]+Table2[[#This Row],[Rank Sharpe]])/3</f>
        <v>508</v>
      </c>
    </row>
    <row r="554" spans="1:48" x14ac:dyDescent="0.3">
      <c r="A554" t="s">
        <v>427</v>
      </c>
      <c r="B554" t="s">
        <v>428</v>
      </c>
      <c r="C554" t="s">
        <v>3146</v>
      </c>
      <c r="D554" t="s">
        <v>429</v>
      </c>
      <c r="E554">
        <v>52417.381334787002</v>
      </c>
      <c r="F554">
        <v>182.42</v>
      </c>
      <c r="G554">
        <v>-2.10979295097607</v>
      </c>
      <c r="H554">
        <f>(Table2[[#This Row],[1Y Return vs Nifty]]-AVERAGE(Table2[1Y Return vs Nifty]))/_xlfn.STDEV.P(Table2[1Y Return vs Nifty])</f>
        <v>-0.40214427017463622</v>
      </c>
      <c r="I554">
        <v>-1.7070126959117</v>
      </c>
      <c r="J554">
        <f>(Table2[[#This Row],[1M Return vs Nifty]]-AVERAGE(Table2[1M Return vs Nifty]))/_xlfn.STDEV.P(Table2[1M Return vs Nifty])</f>
        <v>-7.4668288929777421E-2</v>
      </c>
      <c r="K554">
        <v>0.338423193500974</v>
      </c>
      <c r="L554">
        <f>(Table2[[#This Row],[6M Return vs Nifty]]-AVERAGE(Table2[6M Return vs Nifty]))/_xlfn.STDEV.P(Table2[6M Return vs Nifty])</f>
        <v>-0.19119538040763864</v>
      </c>
      <c r="M554">
        <v>3.03238624239073</v>
      </c>
      <c r="N554">
        <f>(Table2[[#This Row],[1W Return vs Nifty]]-AVERAGE(Table2[1W Return vs Nifty]))/_xlfn.STDEV.P(Table2[1W Return vs Nifty])</f>
        <v>-4.5508077299028817E-2</v>
      </c>
      <c r="O554">
        <v>184.87</v>
      </c>
      <c r="P554">
        <v>190.32150530431099</v>
      </c>
      <c r="Q554">
        <v>181.21212717429799</v>
      </c>
      <c r="R554">
        <v>51.088159274296203</v>
      </c>
      <c r="S554" s="1">
        <f>(Table2[[#This Row],[Close Price]]-Table2[[#This Row],[20D EMA]])/Table2[[#This Row],[20D EMA]]</f>
        <v>-1.3252555850056889E-2</v>
      </c>
      <c r="T554" s="1">
        <f>(Table2[[#This Row],[Close Price]]-Table2[[#This Row],[50D EMA]])/Table2[[#This Row],[50D EMA]]</f>
        <v>-4.1516618375191168E-2</v>
      </c>
      <c r="U554" s="1">
        <f>(Table2[[#This Row],[Close Price]]-Table2[[#This Row],[200D EMA]])/Table2[[#This Row],[200D EMA]]</f>
        <v>6.6655187185138609E-3</v>
      </c>
      <c r="V554">
        <v>0.37367731972002499</v>
      </c>
      <c r="W554">
        <v>181.04</v>
      </c>
      <c r="X554">
        <v>184.19</v>
      </c>
      <c r="Y554">
        <v>179.55</v>
      </c>
      <c r="Z554">
        <v>185.99</v>
      </c>
      <c r="AA554">
        <v>179.55</v>
      </c>
      <c r="AB554">
        <v>185.99</v>
      </c>
      <c r="AC554" s="1">
        <f>(Table2[[#This Row],[Close Price]]/Table2[[#This Row],[Day Low]])-1</f>
        <v>7.6226248342907699E-3</v>
      </c>
      <c r="AD554" s="1">
        <f>(Table2[[#This Row],[Day High]]/Table2[[#This Row],[Close Price]])-1</f>
        <v>9.7028834557615351E-3</v>
      </c>
      <c r="AE554" s="1">
        <f>(Table2[[#This Row],[Close Price]]/Table2[[#This Row],[Current Week Low]])-1</f>
        <v>1.5984405458089546E-2</v>
      </c>
      <c r="AF554" s="1">
        <f>(Table2[[#This Row],[Current Week High]]/Table2[[#This Row],[Close Price]])-1</f>
        <v>1.9570222563315642E-2</v>
      </c>
      <c r="AG554" s="1">
        <f>(Table2[[#This Row],[Close Price]]/Table2[[#This Row],[Current Month Low]])-1</f>
        <v>1.5984405458089546E-2</v>
      </c>
      <c r="AH554" s="1">
        <f>(Table2[[#This Row],[Current Month High]]/Table2[[#This Row],[Close Price]])-1</f>
        <v>1.9570222563315642E-2</v>
      </c>
      <c r="AI554">
        <v>25.973029273106</v>
      </c>
      <c r="AJ554">
        <v>30.486409155937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-0.03</v>
      </c>
      <c r="AM554" t="s">
        <v>3179</v>
      </c>
      <c r="AN554">
        <v>-0.76</v>
      </c>
      <c r="AO554" t="s">
        <v>3179</v>
      </c>
      <c r="AP554">
        <v>-7.6240394449246005E-2</v>
      </c>
      <c r="AQ554">
        <f>(Table2[[#This Row],[Sharpe Ratio]]-AVERAGE(Table2[Sharpe Ratio]))/_xlfn.STDEV.P(Table2[Sharpe Ratio])</f>
        <v>-1.6467304657422261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450</v>
      </c>
      <c r="AT554">
        <f>_xlfn.RANK.AVG(Table2[[#This Row],[6M Return vs Nifty Z-Score]],Table2[6M Return vs Nifty Z-Score])</f>
        <v>383</v>
      </c>
      <c r="AU554">
        <f>_xlfn.RANK.AVG(Table2[[#This Row],[Sharpe Ratio Z-Score]],Table2[Sharpe Ratio Z-Score])</f>
        <v>695</v>
      </c>
      <c r="AV554">
        <f>(Table2[[#This Row],[Rank 1Y]]+Table2[[#This Row],[Rank 6M]]+Table2[[#This Row],[Rank Sharpe]])/3</f>
        <v>509.33333333333331</v>
      </c>
    </row>
    <row r="555" spans="1:48" x14ac:dyDescent="0.3">
      <c r="A555" t="s">
        <v>930</v>
      </c>
      <c r="B555" t="s">
        <v>931</v>
      </c>
      <c r="C555" t="s">
        <v>3148</v>
      </c>
      <c r="D555" t="s">
        <v>475</v>
      </c>
      <c r="E555">
        <v>16032.619171374999</v>
      </c>
      <c r="F555">
        <v>1508.75</v>
      </c>
      <c r="G555">
        <v>-17.1597724612901</v>
      </c>
      <c r="H555">
        <f>(Table2[[#This Row],[1Y Return vs Nifty]]-AVERAGE(Table2[1Y Return vs Nifty]))/_xlfn.STDEV.P(Table2[1Y Return vs Nifty])</f>
        <v>-0.67295061016548796</v>
      </c>
      <c r="I555">
        <v>-1.2630852148324301</v>
      </c>
      <c r="J555">
        <f>(Table2[[#This Row],[1M Return vs Nifty]]-AVERAGE(Table2[1M Return vs Nifty]))/_xlfn.STDEV.P(Table2[1M Return vs Nifty])</f>
        <v>-2.5480143707434177E-2</v>
      </c>
      <c r="K555">
        <v>7.9847007052157499</v>
      </c>
      <c r="L555">
        <f>(Table2[[#This Row],[6M Return vs Nifty]]-AVERAGE(Table2[6M Return vs Nifty]))/_xlfn.STDEV.P(Table2[6M Return vs Nifty])</f>
        <v>7.0191971914824999E-2</v>
      </c>
      <c r="M555">
        <v>3.6028530377394699</v>
      </c>
      <c r="N555">
        <f>(Table2[[#This Row],[1W Return vs Nifty]]-AVERAGE(Table2[1W Return vs Nifty]))/_xlfn.STDEV.P(Table2[1W Return vs Nifty])</f>
        <v>8.6507090118937646E-2</v>
      </c>
      <c r="O555">
        <v>1528.68</v>
      </c>
      <c r="P555">
        <v>1535.5236572537899</v>
      </c>
      <c r="Q555">
        <v>1477.95458171276</v>
      </c>
      <c r="R555">
        <v>45.228317976422296</v>
      </c>
      <c r="S555" s="1">
        <f>(Table2[[#This Row],[Close Price]]-Table2[[#This Row],[20D EMA]])/Table2[[#This Row],[20D EMA]]</f>
        <v>-1.3037391736661736E-2</v>
      </c>
      <c r="T555" s="1">
        <f>(Table2[[#This Row],[Close Price]]-Table2[[#This Row],[50D EMA]])/Table2[[#This Row],[50D EMA]]</f>
        <v>-1.743617372960134E-2</v>
      </c>
      <c r="U555" s="1">
        <f>(Table2[[#This Row],[Close Price]]-Table2[[#This Row],[200D EMA]])/Table2[[#This Row],[200D EMA]]</f>
        <v>2.0836511939055672E-2</v>
      </c>
      <c r="V555">
        <v>0.64105869652832603</v>
      </c>
      <c r="W555">
        <v>1492.45</v>
      </c>
      <c r="X555">
        <v>1514.85</v>
      </c>
      <c r="Y555">
        <v>1492.45</v>
      </c>
      <c r="Z555">
        <v>1545.9</v>
      </c>
      <c r="AA555">
        <v>1492.45</v>
      </c>
      <c r="AB555">
        <v>1553.15</v>
      </c>
      <c r="AC555" s="1">
        <f>(Table2[[#This Row],[Close Price]]/Table2[[#This Row],[Day Low]])-1</f>
        <v>1.0921638915876608E-2</v>
      </c>
      <c r="AD555" s="1">
        <f>(Table2[[#This Row],[Day High]]/Table2[[#This Row],[Close Price]])-1</f>
        <v>4.0430820215409113E-3</v>
      </c>
      <c r="AE555" s="1">
        <f>(Table2[[#This Row],[Close Price]]/Table2[[#This Row],[Current Week Low]])-1</f>
        <v>1.0921638915876608E-2</v>
      </c>
      <c r="AF555" s="1">
        <f>(Table2[[#This Row],[Current Week High]]/Table2[[#This Row],[Close Price]])-1</f>
        <v>2.4623032311516191E-2</v>
      </c>
      <c r="AG555" s="1">
        <f>(Table2[[#This Row],[Close Price]]/Table2[[#This Row],[Current Month Low]])-1</f>
        <v>1.0921638915876608E-2</v>
      </c>
      <c r="AH555" s="1">
        <f>(Table2[[#This Row],[Current Month High]]/Table2[[#This Row],[Close Price]])-1</f>
        <v>2.9428334714167503E-2</v>
      </c>
      <c r="AI555">
        <v>12.0132560066279</v>
      </c>
      <c r="AJ555">
        <v>21.379726468222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0.02</v>
      </c>
      <c r="AM555" t="s">
        <v>3180</v>
      </c>
      <c r="AN555">
        <v>-6.32</v>
      </c>
      <c r="AO555" t="s">
        <v>3179</v>
      </c>
      <c r="AP555">
        <v>-7.2303107392186997E-2</v>
      </c>
      <c r="AQ555">
        <f>(Table2[[#This Row],[Sharpe Ratio]]-AVERAGE(Table2[Sharpe Ratio]))/_xlfn.STDEV.P(Table2[Sharpe Ratio])</f>
        <v>-1.5996108561981137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558</v>
      </c>
      <c r="AT555">
        <f>_xlfn.RANK.AVG(Table2[[#This Row],[6M Return vs Nifty Z-Score]],Table2[6M Return vs Nifty Z-Score])</f>
        <v>285</v>
      </c>
      <c r="AU555">
        <f>_xlfn.RANK.AVG(Table2[[#This Row],[Sharpe Ratio Z-Score]],Table2[Sharpe Ratio Z-Score])</f>
        <v>692</v>
      </c>
      <c r="AV555">
        <f>(Table2[[#This Row],[Rank 1Y]]+Table2[[#This Row],[Rank 6M]]+Table2[[#This Row],[Rank Sharpe]])/3</f>
        <v>511.66666666666669</v>
      </c>
    </row>
    <row r="556" spans="1:48" x14ac:dyDescent="0.3">
      <c r="A556" t="s">
        <v>1667</v>
      </c>
      <c r="B556" t="s">
        <v>1668</v>
      </c>
      <c r="C556" t="s">
        <v>3139</v>
      </c>
      <c r="D556" t="s">
        <v>958</v>
      </c>
      <c r="E556">
        <v>5343.8382190129996</v>
      </c>
      <c r="F556">
        <v>180.53</v>
      </c>
      <c r="G556">
        <v>-3.2676049668802198</v>
      </c>
      <c r="H556">
        <f>(Table2[[#This Row],[1Y Return vs Nifty]]-AVERAGE(Table2[1Y Return vs Nifty]))/_xlfn.STDEV.P(Table2[1Y Return vs Nifty])</f>
        <v>-0.42297770946334462</v>
      </c>
      <c r="I556">
        <v>-7.9077818553964496</v>
      </c>
      <c r="J556">
        <f>(Table2[[#This Row],[1M Return vs Nifty]]-AVERAGE(Table2[1M Return vs Nifty]))/_xlfn.STDEV.P(Table2[1M Return vs Nifty])</f>
        <v>-0.76172720487127565</v>
      </c>
      <c r="K556">
        <v>-28.0436937868377</v>
      </c>
      <c r="L556">
        <f>(Table2[[#This Row],[6M Return vs Nifty]]-AVERAGE(Table2[6M Return vs Nifty]))/_xlfn.STDEV.P(Table2[6M Return vs Nifty])</f>
        <v>-1.1614356573830709</v>
      </c>
      <c r="M556">
        <v>3.0771164632461998</v>
      </c>
      <c r="N556">
        <f>(Table2[[#This Row],[1W Return vs Nifty]]-AVERAGE(Table2[1W Return vs Nifty]))/_xlfn.STDEV.P(Table2[1W Return vs Nifty])</f>
        <v>-3.5156786666473136E-2</v>
      </c>
      <c r="O556">
        <v>185.42</v>
      </c>
      <c r="P556">
        <v>196.12929963933499</v>
      </c>
      <c r="Q556">
        <v>197.23687885484901</v>
      </c>
      <c r="R556">
        <v>45.545463814444901</v>
      </c>
      <c r="S556" s="1">
        <f>(Table2[[#This Row],[Close Price]]-Table2[[#This Row],[20D EMA]])/Table2[[#This Row],[20D EMA]]</f>
        <v>-2.6372559594434186E-2</v>
      </c>
      <c r="T556" s="1">
        <f>(Table2[[#This Row],[Close Price]]-Table2[[#This Row],[50D EMA]])/Table2[[#This Row],[50D EMA]]</f>
        <v>-7.9535794335781368E-2</v>
      </c>
      <c r="U556" s="1">
        <f>(Table2[[#This Row],[Close Price]]-Table2[[#This Row],[200D EMA]])/Table2[[#This Row],[200D EMA]]</f>
        <v>-8.4704640186199512E-2</v>
      </c>
      <c r="V556">
        <v>0.65595098415495201</v>
      </c>
      <c r="W556">
        <v>176.8</v>
      </c>
      <c r="X556">
        <v>181.75</v>
      </c>
      <c r="Y556">
        <v>176.8</v>
      </c>
      <c r="Z556">
        <v>185.5</v>
      </c>
      <c r="AA556">
        <v>176.8</v>
      </c>
      <c r="AB556">
        <v>188.2</v>
      </c>
      <c r="AC556" s="1">
        <f>(Table2[[#This Row],[Close Price]]/Table2[[#This Row],[Day Low]])-1</f>
        <v>2.1097285067873228E-2</v>
      </c>
      <c r="AD556" s="1">
        <f>(Table2[[#This Row],[Day High]]/Table2[[#This Row],[Close Price]])-1</f>
        <v>6.7578795768017397E-3</v>
      </c>
      <c r="AE556" s="1">
        <f>(Table2[[#This Row],[Close Price]]/Table2[[#This Row],[Current Week Low]])-1</f>
        <v>2.1097285067873228E-2</v>
      </c>
      <c r="AF556" s="1">
        <f>(Table2[[#This Row],[Current Week High]]/Table2[[#This Row],[Close Price]])-1</f>
        <v>2.7530050407134521E-2</v>
      </c>
      <c r="AG556" s="1">
        <f>(Table2[[#This Row],[Close Price]]/Table2[[#This Row],[Current Month Low]])-1</f>
        <v>2.1097285067873228E-2</v>
      </c>
      <c r="AH556" s="1">
        <f>(Table2[[#This Row],[Current Month High]]/Table2[[#This Row],[Close Price]])-1</f>
        <v>4.2486013404974265E-2</v>
      </c>
      <c r="AI556">
        <v>41.0291918240735</v>
      </c>
      <c r="AJ556">
        <v>26.465849387040201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-0.04</v>
      </c>
      <c r="AM556" t="s">
        <v>3179</v>
      </c>
      <c r="AN556">
        <v>-2.2599999999999998</v>
      </c>
      <c r="AO556" t="s">
        <v>3179</v>
      </c>
      <c r="AP556">
        <v>4.4317917725559E-2</v>
      </c>
      <c r="AQ556">
        <f>(Table2[[#This Row],[Sharpe Ratio]]-AVERAGE(Table2[Sharpe Ratio]))/_xlfn.STDEV.P(Table2[Sharpe Ratio])</f>
        <v>-0.20394498562606833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462</v>
      </c>
      <c r="AT556">
        <f>_xlfn.RANK.AVG(Table2[[#This Row],[6M Return vs Nifty Z-Score]],Table2[6M Return vs Nifty Z-Score])</f>
        <v>683</v>
      </c>
      <c r="AU556">
        <f>_xlfn.RANK.AVG(Table2[[#This Row],[Sharpe Ratio Z-Score]],Table2[Sharpe Ratio Z-Score])</f>
        <v>392</v>
      </c>
      <c r="AV556">
        <f>(Table2[[#This Row],[Rank 1Y]]+Table2[[#This Row],[Rank 6M]]+Table2[[#This Row],[Rank Sharpe]])/3</f>
        <v>512.33333333333337</v>
      </c>
    </row>
    <row r="557" spans="1:48" x14ac:dyDescent="0.3">
      <c r="A557" t="s">
        <v>1344</v>
      </c>
      <c r="B557" t="s">
        <v>1345</v>
      </c>
      <c r="C557" t="s">
        <v>3145</v>
      </c>
      <c r="D557" t="s">
        <v>242</v>
      </c>
      <c r="E557">
        <v>8383.9087908500005</v>
      </c>
      <c r="F557">
        <v>434.45</v>
      </c>
      <c r="G557">
        <v>6.1373901155343296</v>
      </c>
      <c r="H557">
        <f>(Table2[[#This Row],[1Y Return vs Nifty]]-AVERAGE(Table2[1Y Return vs Nifty]))/_xlfn.STDEV.P(Table2[1Y Return vs Nifty])</f>
        <v>-0.25374609727708319</v>
      </c>
      <c r="I557">
        <v>-78.663759351880202</v>
      </c>
      <c r="J557">
        <f>(Table2[[#This Row],[1M Return vs Nifty]]-AVERAGE(Table2[1M Return vs Nifty]))/_xlfn.STDEV.P(Table2[1M Return vs Nifty])</f>
        <v>-8.6016457609032315</v>
      </c>
      <c r="K557">
        <v>-17.677648151569102</v>
      </c>
      <c r="L557">
        <f>(Table2[[#This Row],[6M Return vs Nifty]]-AVERAGE(Table2[6M Return vs Nifty]))/_xlfn.STDEV.P(Table2[6M Return vs Nifty])</f>
        <v>-0.80707326097443755</v>
      </c>
      <c r="M557">
        <v>1.45691002104787</v>
      </c>
      <c r="N557">
        <f>(Table2[[#This Row],[1W Return vs Nifty]]-AVERAGE(Table2[1W Return vs Nifty]))/_xlfn.STDEV.P(Table2[1W Return vs Nifty])</f>
        <v>-0.41009854745330943</v>
      </c>
      <c r="O557">
        <v>447.16</v>
      </c>
      <c r="P557">
        <v>446.98551643773999</v>
      </c>
      <c r="Q557">
        <v>418.15771522130598</v>
      </c>
      <c r="R557">
        <v>43.752553437034202</v>
      </c>
      <c r="S557" s="1">
        <f>(Table2[[#This Row],[Close Price]]-Table2[[#This Row],[20D EMA]])/Table2[[#This Row],[20D EMA]]</f>
        <v>-2.8423830396278816E-2</v>
      </c>
      <c r="T557" s="1">
        <f>(Table2[[#This Row],[Close Price]]-Table2[[#This Row],[50D EMA]])/Table2[[#This Row],[50D EMA]]</f>
        <v>-2.8044569626421118E-2</v>
      </c>
      <c r="U557" s="1">
        <f>(Table2[[#This Row],[Close Price]]-Table2[[#This Row],[200D EMA]])/Table2[[#This Row],[200D EMA]]</f>
        <v>3.8962057103433985E-2</v>
      </c>
      <c r="V557">
        <v>0.31776449237308602</v>
      </c>
      <c r="W557">
        <v>428</v>
      </c>
      <c r="X557">
        <v>440</v>
      </c>
      <c r="Y557">
        <v>425.25</v>
      </c>
      <c r="Z557">
        <v>447.45</v>
      </c>
      <c r="AA557">
        <v>425.25</v>
      </c>
      <c r="AB557">
        <v>447.45</v>
      </c>
      <c r="AC557" s="1">
        <f>(Table2[[#This Row],[Close Price]]/Table2[[#This Row],[Day Low]])-1</f>
        <v>1.5070093457943967E-2</v>
      </c>
      <c r="AD557" s="1">
        <f>(Table2[[#This Row],[Day High]]/Table2[[#This Row],[Close Price]])-1</f>
        <v>1.2774772701116488E-2</v>
      </c>
      <c r="AE557" s="1">
        <f>(Table2[[#This Row],[Close Price]]/Table2[[#This Row],[Current Week Low]])-1</f>
        <v>2.1634332745443796E-2</v>
      </c>
      <c r="AF557" s="1">
        <f>(Table2[[#This Row],[Current Week High]]/Table2[[#This Row],[Close Price]])-1</f>
        <v>2.992289101162382E-2</v>
      </c>
      <c r="AG557" s="1">
        <f>(Table2[[#This Row],[Close Price]]/Table2[[#This Row],[Current Month Low]])-1</f>
        <v>2.1634332745443796E-2</v>
      </c>
      <c r="AH557" s="1">
        <f>(Table2[[#This Row],[Current Month High]]/Table2[[#This Row],[Close Price]])-1</f>
        <v>2.992289101162382E-2</v>
      </c>
      <c r="AI557">
        <v>26.274600069052799</v>
      </c>
      <c r="AJ557">
        <v>39.784427284427203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0.13</v>
      </c>
      <c r="AM557" t="s">
        <v>3180</v>
      </c>
      <c r="AN557">
        <v>-12.47</v>
      </c>
      <c r="AO557" t="s">
        <v>3179</v>
      </c>
      <c r="AP557">
        <v>-9.3476346026699999E-4</v>
      </c>
      <c r="AQ557">
        <f>(Table2[[#This Row],[Sharpe Ratio]]-AVERAGE(Table2[Sharpe Ratio]))/_xlfn.STDEV.P(Table2[Sharpe Ratio])</f>
        <v>-0.74550790379771192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-10.818071570405774</v>
      </c>
      <c r="AS557">
        <f>_xlfn.RANK.AVG(Table2[[#This Row],[1Y Return vs Nifty Z-Score]],Table2[1Y Return vs Nifty Z-Score])</f>
        <v>383</v>
      </c>
      <c r="AT557">
        <f>_xlfn.RANK.AVG(Table2[[#This Row],[6M Return vs Nifty Z-Score]],Table2[6M Return vs Nifty Z-Score])</f>
        <v>595</v>
      </c>
      <c r="AU557">
        <f>_xlfn.RANK.AVG(Table2[[#This Row],[Sharpe Ratio Z-Score]],Table2[Sharpe Ratio Z-Score])</f>
        <v>564</v>
      </c>
      <c r="AV557">
        <f>(Table2[[#This Row],[Rank 1Y]]+Table2[[#This Row],[Rank 6M]]+Table2[[#This Row],[Rank Sharpe]])/3</f>
        <v>514</v>
      </c>
    </row>
    <row r="558" spans="1:48" x14ac:dyDescent="0.3">
      <c r="A558" t="s">
        <v>1257</v>
      </c>
      <c r="B558" t="s">
        <v>1258</v>
      </c>
      <c r="C558" t="s">
        <v>3146</v>
      </c>
      <c r="D558" t="s">
        <v>271</v>
      </c>
      <c r="E558">
        <v>9246.7084009940008</v>
      </c>
      <c r="F558">
        <v>116.78</v>
      </c>
      <c r="G558">
        <v>-24.096841680803099</v>
      </c>
      <c r="H558">
        <f>(Table2[[#This Row],[1Y Return vs Nifty]]-AVERAGE(Table2[1Y Return vs Nifty]))/_xlfn.STDEV.P(Table2[1Y Return vs Nifty])</f>
        <v>-0.79777485489698885</v>
      </c>
      <c r="I558">
        <v>2.5247305620171399</v>
      </c>
      <c r="J558">
        <f>(Table2[[#This Row],[1M Return vs Nifty]]-AVERAGE(Table2[1M Return vs Nifty]))/_xlfn.STDEV.P(Table2[1M Return vs Nifty])</f>
        <v>0.39421820894735476</v>
      </c>
      <c r="K558">
        <v>-33.466386215852602</v>
      </c>
      <c r="L558">
        <f>(Table2[[#This Row],[6M Return vs Nifty]]-AVERAGE(Table2[6M Return vs Nifty]))/_xlfn.STDEV.P(Table2[6M Return vs Nifty])</f>
        <v>-1.3468099410534786</v>
      </c>
      <c r="M558">
        <v>3.20907500582554</v>
      </c>
      <c r="N558">
        <f>(Table2[[#This Row],[1W Return vs Nifty]]-AVERAGE(Table2[1W Return vs Nifty]))/_xlfn.STDEV.P(Table2[1W Return vs Nifty])</f>
        <v>-4.6194631397061458E-3</v>
      </c>
      <c r="O558">
        <v>118.93</v>
      </c>
      <c r="P558">
        <v>123.535971168405</v>
      </c>
      <c r="Q558">
        <v>129.01316638222499</v>
      </c>
      <c r="R558">
        <v>43.764036628232901</v>
      </c>
      <c r="S558" s="1">
        <f>(Table2[[#This Row],[Close Price]]-Table2[[#This Row],[20D EMA]])/Table2[[#This Row],[20D EMA]]</f>
        <v>-1.8077860926595524E-2</v>
      </c>
      <c r="T558" s="1">
        <f>(Table2[[#This Row],[Close Price]]-Table2[[#This Row],[50D EMA]])/Table2[[#This Row],[50D EMA]]</f>
        <v>-5.46882912281089E-2</v>
      </c>
      <c r="U558" s="1">
        <f>(Table2[[#This Row],[Close Price]]-Table2[[#This Row],[200D EMA]])/Table2[[#This Row],[200D EMA]]</f>
        <v>-9.482106923863888E-2</v>
      </c>
      <c r="V558">
        <v>0.46835314917225401</v>
      </c>
      <c r="W558">
        <v>115.9</v>
      </c>
      <c r="X558">
        <v>117.39</v>
      </c>
      <c r="Y558">
        <v>115.4</v>
      </c>
      <c r="Z558">
        <v>120.4</v>
      </c>
      <c r="AA558">
        <v>115.4</v>
      </c>
      <c r="AB558">
        <v>120.41</v>
      </c>
      <c r="AC558" s="1">
        <f>(Table2[[#This Row],[Close Price]]/Table2[[#This Row],[Day Low]])-1</f>
        <v>7.5927523727350454E-3</v>
      </c>
      <c r="AD558" s="1">
        <f>(Table2[[#This Row],[Day High]]/Table2[[#This Row],[Close Price]])-1</f>
        <v>5.2234971741735858E-3</v>
      </c>
      <c r="AE558" s="1">
        <f>(Table2[[#This Row],[Close Price]]/Table2[[#This Row],[Current Week Low]])-1</f>
        <v>1.1958405545927198E-2</v>
      </c>
      <c r="AF558" s="1">
        <f>(Table2[[#This Row],[Current Week High]]/Table2[[#This Row],[Close Price]])-1</f>
        <v>3.0998458640178139E-2</v>
      </c>
      <c r="AG558" s="1">
        <f>(Table2[[#This Row],[Close Price]]/Table2[[#This Row],[Current Month Low]])-1</f>
        <v>1.1958405545927198E-2</v>
      </c>
      <c r="AH558" s="1">
        <f>(Table2[[#This Row],[Current Month High]]/Table2[[#This Row],[Close Price]])-1</f>
        <v>3.1084089741393983E-2</v>
      </c>
      <c r="AI558">
        <v>35.297139921219298</v>
      </c>
      <c r="AJ558">
        <v>6.1636363636363702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-0.05</v>
      </c>
      <c r="AM558" t="s">
        <v>3179</v>
      </c>
      <c r="AN558">
        <v>-5.26</v>
      </c>
      <c r="AO558" t="s">
        <v>3179</v>
      </c>
      <c r="AP558">
        <v>9.3188080975863993E-2</v>
      </c>
      <c r="AQ558">
        <f>(Table2[[#This Row],[Sharpe Ratio]]-AVERAGE(Table2[Sharpe Ratio]))/_xlfn.STDEV.P(Table2[Sharpe Ratio])</f>
        <v>0.38091026555072882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596</v>
      </c>
      <c r="AT558">
        <f>_xlfn.RANK.AVG(Table2[[#This Row],[6M Return vs Nifty Z-Score]],Table2[6M Return vs Nifty Z-Score])</f>
        <v>706</v>
      </c>
      <c r="AU558">
        <f>_xlfn.RANK.AVG(Table2[[#This Row],[Sharpe Ratio Z-Score]],Table2[Sharpe Ratio Z-Score])</f>
        <v>243</v>
      </c>
      <c r="AV558">
        <f>(Table2[[#This Row],[Rank 1Y]]+Table2[[#This Row],[Rank 6M]]+Table2[[#This Row],[Rank Sharpe]])/3</f>
        <v>515</v>
      </c>
    </row>
    <row r="559" spans="1:48" x14ac:dyDescent="0.3">
      <c r="A559" t="s">
        <v>2218</v>
      </c>
      <c r="B559" t="s">
        <v>2219</v>
      </c>
      <c r="C559" t="s">
        <v>3140</v>
      </c>
      <c r="D559" t="s">
        <v>266</v>
      </c>
      <c r="E559">
        <v>2594.6180020000002</v>
      </c>
      <c r="F559">
        <v>264.2</v>
      </c>
      <c r="G559">
        <v>-23.288399686412099</v>
      </c>
      <c r="H559">
        <f>(Table2[[#This Row],[1Y Return vs Nifty]]-AVERAGE(Table2[1Y Return vs Nifty]))/_xlfn.STDEV.P(Table2[1Y Return vs Nifty])</f>
        <v>-0.78322791033497829</v>
      </c>
      <c r="I559">
        <v>-6.3636739960395703</v>
      </c>
      <c r="J559">
        <f>(Table2[[#This Row],[1M Return vs Nifty]]-AVERAGE(Table2[1M Return vs Nifty]))/_xlfn.STDEV.P(Table2[1M Return vs Nifty])</f>
        <v>-0.59063664422304807</v>
      </c>
      <c r="K559">
        <v>-22.504490734032998</v>
      </c>
      <c r="L559">
        <f>(Table2[[#This Row],[6M Return vs Nifty]]-AVERAGE(Table2[6M Return vs Nifty]))/_xlfn.STDEV.P(Table2[6M Return vs Nifty])</f>
        <v>-0.97207846785772967</v>
      </c>
      <c r="M559">
        <v>5.7114189956696197</v>
      </c>
      <c r="N559">
        <f>(Table2[[#This Row],[1W Return vs Nifty]]-AVERAGE(Table2[1W Return vs Nifty]))/_xlfn.STDEV.P(Table2[1W Return vs Nifty])</f>
        <v>0.5744630767207588</v>
      </c>
      <c r="O559">
        <v>269.85000000000002</v>
      </c>
      <c r="P559">
        <v>287.85864627055798</v>
      </c>
      <c r="Q559">
        <v>300.127235725015</v>
      </c>
      <c r="R559">
        <v>52.455195628376202</v>
      </c>
      <c r="S559" s="1">
        <f>(Table2[[#This Row],[Close Price]]-Table2[[#This Row],[20D EMA]])/Table2[[#This Row],[20D EMA]]</f>
        <v>-2.0937557902538571E-2</v>
      </c>
      <c r="T559" s="1">
        <f>(Table2[[#This Row],[Close Price]]-Table2[[#This Row],[50D EMA]])/Table2[[#This Row],[50D EMA]]</f>
        <v>-8.2188416353216859E-2</v>
      </c>
      <c r="U559" s="1">
        <f>(Table2[[#This Row],[Close Price]]-Table2[[#This Row],[200D EMA]])/Table2[[#This Row],[200D EMA]]</f>
        <v>-0.11970668252824795</v>
      </c>
      <c r="V559">
        <v>1.1189947151819399</v>
      </c>
      <c r="W559">
        <v>258.3</v>
      </c>
      <c r="X559">
        <v>268.95</v>
      </c>
      <c r="Y559">
        <v>258.3</v>
      </c>
      <c r="Z559">
        <v>279.75</v>
      </c>
      <c r="AA559">
        <v>258.3</v>
      </c>
      <c r="AB559">
        <v>280</v>
      </c>
      <c r="AC559" s="1">
        <f>(Table2[[#This Row],[Close Price]]/Table2[[#This Row],[Day Low]])-1</f>
        <v>2.2841656987998338E-2</v>
      </c>
      <c r="AD559" s="1">
        <f>(Table2[[#This Row],[Day High]]/Table2[[#This Row],[Close Price]])-1</f>
        <v>1.7978803936411714E-2</v>
      </c>
      <c r="AE559" s="1">
        <f>(Table2[[#This Row],[Close Price]]/Table2[[#This Row],[Current Week Low]])-1</f>
        <v>2.2841656987998338E-2</v>
      </c>
      <c r="AF559" s="1">
        <f>(Table2[[#This Row],[Current Week High]]/Table2[[#This Row],[Close Price]])-1</f>
        <v>5.8856926570779677E-2</v>
      </c>
      <c r="AG559" s="1">
        <f>(Table2[[#This Row],[Close Price]]/Table2[[#This Row],[Current Month Low]])-1</f>
        <v>2.2841656987998338E-2</v>
      </c>
      <c r="AH559" s="1">
        <f>(Table2[[#This Row],[Current Month High]]/Table2[[#This Row],[Close Price]])-1</f>
        <v>5.9803179409538165E-2</v>
      </c>
      <c r="AI559">
        <v>51.987130961392801</v>
      </c>
      <c r="AJ559">
        <v>8.9035449299258005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-0.09</v>
      </c>
      <c r="AM559" t="s">
        <v>3179</v>
      </c>
      <c r="AN559">
        <v>-2.46</v>
      </c>
      <c r="AO559" t="s">
        <v>3179</v>
      </c>
      <c r="AP559">
        <v>7.3120605696153002E-2</v>
      </c>
      <c r="AQ559">
        <f>(Table2[[#This Row],[Sharpe Ratio]]-AVERAGE(Table2[Sharpe Ratio]))/_xlfn.STDEV.P(Table2[Sharpe Ratio])</f>
        <v>0.14075210943639879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591</v>
      </c>
      <c r="AT559">
        <f>_xlfn.RANK.AVG(Table2[[#This Row],[6M Return vs Nifty Z-Score]],Table2[6M Return vs Nifty Z-Score])</f>
        <v>649</v>
      </c>
      <c r="AU559">
        <f>_xlfn.RANK.AVG(Table2[[#This Row],[Sharpe Ratio Z-Score]],Table2[Sharpe Ratio Z-Score])</f>
        <v>306</v>
      </c>
      <c r="AV559">
        <f>(Table2[[#This Row],[Rank 1Y]]+Table2[[#This Row],[Rank 6M]]+Table2[[#This Row],[Rank Sharpe]])/3</f>
        <v>515.33333333333337</v>
      </c>
    </row>
    <row r="560" spans="1:48" x14ac:dyDescent="0.3">
      <c r="A560" t="s">
        <v>1338</v>
      </c>
      <c r="B560" t="s">
        <v>1339</v>
      </c>
      <c r="C560" t="s">
        <v>3143</v>
      </c>
      <c r="D560" t="s">
        <v>438</v>
      </c>
      <c r="E560">
        <v>8434.7522616139995</v>
      </c>
      <c r="F560">
        <v>191.42</v>
      </c>
      <c r="G560">
        <v>-38.303860687704002</v>
      </c>
      <c r="H560">
        <f>(Table2[[#This Row],[1Y Return vs Nifty]]-AVERAGE(Table2[1Y Return vs Nifty]))/_xlfn.STDEV.P(Table2[1Y Return vs Nifty])</f>
        <v>-1.0534131311353476</v>
      </c>
      <c r="I560">
        <v>-2.6070838164460901</v>
      </c>
      <c r="J560">
        <f>(Table2[[#This Row],[1M Return vs Nifty]]-AVERAGE(Table2[1M Return vs Nifty]))/_xlfn.STDEV.P(Table2[1M Return vs Nifty])</f>
        <v>-0.17439815669927741</v>
      </c>
      <c r="K560">
        <v>3.9499828610284999</v>
      </c>
      <c r="L560">
        <f>(Table2[[#This Row],[6M Return vs Nifty]]-AVERAGE(Table2[6M Return vs Nifty]))/_xlfn.STDEV.P(Table2[6M Return vs Nifty])</f>
        <v>-6.7734517549430745E-2</v>
      </c>
      <c r="M560">
        <v>5.0894451081249503</v>
      </c>
      <c r="N560">
        <f>(Table2[[#This Row],[1W Return vs Nifty]]-AVERAGE(Table2[1W Return vs Nifty]))/_xlfn.STDEV.P(Table2[1W Return vs Nifty])</f>
        <v>0.43052834193287831</v>
      </c>
      <c r="O560">
        <v>186.76</v>
      </c>
      <c r="P560">
        <v>190.204057198491</v>
      </c>
      <c r="Q560">
        <v>192.00990590958699</v>
      </c>
      <c r="R560">
        <v>63.467781277468703</v>
      </c>
      <c r="S560" s="1">
        <f>(Table2[[#This Row],[Close Price]]-Table2[[#This Row],[20D EMA]])/Table2[[#This Row],[20D EMA]]</f>
        <v>2.4951809809381005E-2</v>
      </c>
      <c r="T560" s="1">
        <f>(Table2[[#This Row],[Close Price]]-Table2[[#This Row],[50D EMA]])/Table2[[#This Row],[50D EMA]]</f>
        <v>6.3928331467717715E-3</v>
      </c>
      <c r="U560" s="1">
        <f>(Table2[[#This Row],[Close Price]]-Table2[[#This Row],[200D EMA]])/Table2[[#This Row],[200D EMA]]</f>
        <v>-3.0722681040465482E-3</v>
      </c>
      <c r="V560">
        <v>0.33504692057525698</v>
      </c>
      <c r="W560">
        <v>184.5</v>
      </c>
      <c r="X560">
        <v>193.5</v>
      </c>
      <c r="Y560">
        <v>183.03</v>
      </c>
      <c r="Z560">
        <v>193.5</v>
      </c>
      <c r="AA560">
        <v>183.03</v>
      </c>
      <c r="AB560">
        <v>193.5</v>
      </c>
      <c r="AC560" s="1">
        <f>(Table2[[#This Row],[Close Price]]/Table2[[#This Row],[Day Low]])-1</f>
        <v>3.7506775067750686E-2</v>
      </c>
      <c r="AD560" s="1">
        <f>(Table2[[#This Row],[Day High]]/Table2[[#This Row],[Close Price]])-1</f>
        <v>1.0866158186187524E-2</v>
      </c>
      <c r="AE560" s="1">
        <f>(Table2[[#This Row],[Close Price]]/Table2[[#This Row],[Current Week Low]])-1</f>
        <v>4.5839479866688349E-2</v>
      </c>
      <c r="AF560" s="1">
        <f>(Table2[[#This Row],[Current Week High]]/Table2[[#This Row],[Close Price]])-1</f>
        <v>1.0866158186187524E-2</v>
      </c>
      <c r="AG560" s="1">
        <f>(Table2[[#This Row],[Close Price]]/Table2[[#This Row],[Current Month Low]])-1</f>
        <v>4.5839479866688349E-2</v>
      </c>
      <c r="AH560" s="1">
        <f>(Table2[[#This Row],[Current Month High]]/Table2[[#This Row],[Close Price]])-1</f>
        <v>1.0866158186187524E-2</v>
      </c>
      <c r="AI560">
        <v>16.967923936892699</v>
      </c>
      <c r="AJ560">
        <v>32.013793103448201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0.05</v>
      </c>
      <c r="AM560" t="s">
        <v>3180</v>
      </c>
      <c r="AN560">
        <v>1.75</v>
      </c>
      <c r="AO560" t="s">
        <v>3180</v>
      </c>
      <c r="AQ560">
        <f>(Table2[[#This Row],[Sharpe Ratio]]-AVERAGE(Table2[Sharpe Ratio]))/_xlfn.STDEV.P(Table2[Sharpe Ratio])</f>
        <v>-0.73432109200939777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673</v>
      </c>
      <c r="AT560">
        <f>_xlfn.RANK.AVG(Table2[[#This Row],[6M Return vs Nifty Z-Score]],Table2[6M Return vs Nifty Z-Score])</f>
        <v>336</v>
      </c>
      <c r="AU560">
        <f>_xlfn.RANK.AVG(Table2[[#This Row],[Sharpe Ratio Z-Score]],Table2[Sharpe Ratio Z-Score])</f>
        <v>537.5</v>
      </c>
      <c r="AV560">
        <f>(Table2[[#This Row],[Rank 1Y]]+Table2[[#This Row],[Rank 6M]]+Table2[[#This Row],[Rank Sharpe]])/3</f>
        <v>515.5</v>
      </c>
    </row>
    <row r="561" spans="1:48" x14ac:dyDescent="0.3">
      <c r="A561" t="s">
        <v>1239</v>
      </c>
      <c r="B561" t="s">
        <v>1240</v>
      </c>
      <c r="C561" t="s">
        <v>3142</v>
      </c>
      <c r="D561" t="s">
        <v>75</v>
      </c>
      <c r="E561">
        <v>9411.8402290100003</v>
      </c>
      <c r="F561">
        <v>799.85</v>
      </c>
      <c r="G561">
        <v>-25.205200336452201</v>
      </c>
      <c r="H561">
        <f>(Table2[[#This Row],[1Y Return vs Nifty]]-AVERAGE(Table2[1Y Return vs Nifty]))/_xlfn.STDEV.P(Table2[1Y Return vs Nifty])</f>
        <v>-0.8177184402505645</v>
      </c>
      <c r="I561">
        <v>4.79594759610523</v>
      </c>
      <c r="J561">
        <f>(Table2[[#This Row],[1M Return vs Nifty]]-AVERAGE(Table2[1M Return vs Nifty]))/_xlfn.STDEV.P(Table2[1M Return vs Nifty])</f>
        <v>0.64587407182067824</v>
      </c>
      <c r="K561">
        <v>-7.3790017838518001</v>
      </c>
      <c r="L561">
        <f>(Table2[[#This Row],[6M Return vs Nifty]]-AVERAGE(Table2[6M Return vs Nifty]))/_xlfn.STDEV.P(Table2[6M Return vs Nifty])</f>
        <v>-0.45501490284674762</v>
      </c>
      <c r="M561">
        <v>3.6077651698957802</v>
      </c>
      <c r="N561">
        <f>(Table2[[#This Row],[1W Return vs Nifty]]-AVERAGE(Table2[1W Return vs Nifty]))/_xlfn.STDEV.P(Table2[1W Return vs Nifty])</f>
        <v>8.7643836296422112E-2</v>
      </c>
      <c r="O561">
        <v>799.74</v>
      </c>
      <c r="P561">
        <v>800.24222996312596</v>
      </c>
      <c r="Q561">
        <v>808.55265787172402</v>
      </c>
      <c r="R561">
        <v>49.293816131035904</v>
      </c>
      <c r="S561" s="1">
        <f>(Table2[[#This Row],[Close Price]]-Table2[[#This Row],[20D EMA]])/Table2[[#This Row],[20D EMA]]</f>
        <v>1.375447020281762E-4</v>
      </c>
      <c r="T561" s="1">
        <f>(Table2[[#This Row],[Close Price]]-Table2[[#This Row],[50D EMA]])/Table2[[#This Row],[50D EMA]]</f>
        <v>-4.9013904595364259E-4</v>
      </c>
      <c r="U561" s="1">
        <f>(Table2[[#This Row],[Close Price]]-Table2[[#This Row],[200D EMA]])/Table2[[#This Row],[200D EMA]]</f>
        <v>-1.0763254300135722E-2</v>
      </c>
      <c r="V561">
        <v>0.77705498485206004</v>
      </c>
      <c r="W561">
        <v>785.4</v>
      </c>
      <c r="X561">
        <v>807.7</v>
      </c>
      <c r="Y561">
        <v>785.4</v>
      </c>
      <c r="Z561">
        <v>844.05</v>
      </c>
      <c r="AA561">
        <v>785.4</v>
      </c>
      <c r="AB561">
        <v>844.05</v>
      </c>
      <c r="AC561" s="1">
        <f>(Table2[[#This Row],[Close Price]]/Table2[[#This Row],[Day Low]])-1</f>
        <v>1.8398268398268414E-2</v>
      </c>
      <c r="AD561" s="1">
        <f>(Table2[[#This Row],[Day High]]/Table2[[#This Row],[Close Price]])-1</f>
        <v>9.8143401887853532E-3</v>
      </c>
      <c r="AE561" s="1">
        <f>(Table2[[#This Row],[Close Price]]/Table2[[#This Row],[Current Week Low]])-1</f>
        <v>1.8398268398268414E-2</v>
      </c>
      <c r="AF561" s="1">
        <f>(Table2[[#This Row],[Current Week High]]/Table2[[#This Row],[Close Price]])-1</f>
        <v>5.526036131774692E-2</v>
      </c>
      <c r="AG561" s="1">
        <f>(Table2[[#This Row],[Close Price]]/Table2[[#This Row],[Current Month Low]])-1</f>
        <v>1.8398268398268414E-2</v>
      </c>
      <c r="AH561" s="1">
        <f>(Table2[[#This Row],[Current Month High]]/Table2[[#This Row],[Close Price]])-1</f>
        <v>5.526036131774692E-2</v>
      </c>
      <c r="AI561">
        <v>25.010939551165801</v>
      </c>
      <c r="AJ561">
        <v>12.774057102573099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0.08</v>
      </c>
      <c r="AM561" t="s">
        <v>3180</v>
      </c>
      <c r="AN561">
        <v>-2.85</v>
      </c>
      <c r="AO561" t="s">
        <v>3179</v>
      </c>
      <c r="AP561">
        <v>1.7156836711517E-2</v>
      </c>
      <c r="AQ561">
        <f>(Table2[[#This Row],[Sharpe Ratio]]-AVERAGE(Table2[Sharpe Ratio]))/_xlfn.STDEV.P(Table2[Sharpe Ratio])</f>
        <v>-0.52899609661456559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604</v>
      </c>
      <c r="AT561">
        <f>_xlfn.RANK.AVG(Table2[[#This Row],[6M Return vs Nifty Z-Score]],Table2[6M Return vs Nifty Z-Score])</f>
        <v>473</v>
      </c>
      <c r="AU561">
        <f>_xlfn.RANK.AVG(Table2[[#This Row],[Sharpe Ratio Z-Score]],Table2[Sharpe Ratio Z-Score])</f>
        <v>473</v>
      </c>
      <c r="AV561">
        <f>(Table2[[#This Row],[Rank 1Y]]+Table2[[#This Row],[Rank 6M]]+Table2[[#This Row],[Rank Sharpe]])/3</f>
        <v>516.66666666666663</v>
      </c>
    </row>
    <row r="562" spans="1:48" x14ac:dyDescent="0.3">
      <c r="A562" t="s">
        <v>1307</v>
      </c>
      <c r="B562" t="s">
        <v>1308</v>
      </c>
      <c r="C562" t="s">
        <v>3147</v>
      </c>
      <c r="D562" t="s">
        <v>141</v>
      </c>
      <c r="E562">
        <v>8816.8339496339995</v>
      </c>
      <c r="F562">
        <v>163.74</v>
      </c>
      <c r="G562">
        <v>-35.321056392101198</v>
      </c>
      <c r="H562">
        <f>(Table2[[#This Row],[1Y Return vs Nifty]]-AVERAGE(Table2[1Y Return vs Nifty]))/_xlfn.STDEV.P(Table2[1Y Return vs Nifty])</f>
        <v>-0.99974114349924414</v>
      </c>
      <c r="I562">
        <v>-9.0412359616766391</v>
      </c>
      <c r="J562">
        <f>(Table2[[#This Row],[1M Return vs Nifty]]-AVERAGE(Table2[1M Return vs Nifty]))/_xlfn.STDEV.P(Table2[1M Return vs Nifty])</f>
        <v>-0.88731642283774748</v>
      </c>
      <c r="K562">
        <v>-31.3055597294032</v>
      </c>
      <c r="L562">
        <f>(Table2[[#This Row],[6M Return vs Nifty]]-AVERAGE(Table2[6M Return vs Nifty]))/_xlfn.STDEV.P(Table2[6M Return vs Nifty])</f>
        <v>-1.2729422697250554</v>
      </c>
      <c r="M562">
        <v>1.54672652949492</v>
      </c>
      <c r="N562">
        <f>(Table2[[#This Row],[1W Return vs Nifty]]-AVERAGE(Table2[1W Return vs Nifty]))/_xlfn.STDEV.P(Table2[1W Return vs Nifty])</f>
        <v>-0.38931356663372296</v>
      </c>
      <c r="O562">
        <v>170.57</v>
      </c>
      <c r="P562">
        <v>181.02241316587401</v>
      </c>
      <c r="Q562">
        <v>192.04947074420701</v>
      </c>
      <c r="R562">
        <v>42.060319586568703</v>
      </c>
      <c r="S562" s="1">
        <f>(Table2[[#This Row],[Close Price]]-Table2[[#This Row],[20D EMA]])/Table2[[#This Row],[20D EMA]]</f>
        <v>-4.0042211408805678E-2</v>
      </c>
      <c r="T562" s="1">
        <f>(Table2[[#This Row],[Close Price]]-Table2[[#This Row],[50D EMA]])/Table2[[#This Row],[50D EMA]]</f>
        <v>-9.547112351241184E-2</v>
      </c>
      <c r="U562" s="1">
        <f>(Table2[[#This Row],[Close Price]]-Table2[[#This Row],[200D EMA]])/Table2[[#This Row],[200D EMA]]</f>
        <v>-0.14740717917370741</v>
      </c>
      <c r="V562">
        <v>0.66742091675646198</v>
      </c>
      <c r="W562">
        <v>160.25</v>
      </c>
      <c r="X562">
        <v>164.5</v>
      </c>
      <c r="Y562">
        <v>160</v>
      </c>
      <c r="Z562">
        <v>166.05</v>
      </c>
      <c r="AA562">
        <v>160</v>
      </c>
      <c r="AB562">
        <v>166.53</v>
      </c>
      <c r="AC562" s="1">
        <f>(Table2[[#This Row],[Close Price]]/Table2[[#This Row],[Day Low]])-1</f>
        <v>2.1778471138845568E-2</v>
      </c>
      <c r="AD562" s="1">
        <f>(Table2[[#This Row],[Day High]]/Table2[[#This Row],[Close Price]])-1</f>
        <v>4.6415048247221424E-3</v>
      </c>
      <c r="AE562" s="1">
        <f>(Table2[[#This Row],[Close Price]]/Table2[[#This Row],[Current Week Low]])-1</f>
        <v>2.3375000000000146E-2</v>
      </c>
      <c r="AF562" s="1">
        <f>(Table2[[#This Row],[Current Week High]]/Table2[[#This Row],[Close Price]])-1</f>
        <v>1.4107731769879006E-2</v>
      </c>
      <c r="AG562" s="1">
        <f>(Table2[[#This Row],[Close Price]]/Table2[[#This Row],[Current Month Low]])-1</f>
        <v>2.3375000000000146E-2</v>
      </c>
      <c r="AH562" s="1">
        <f>(Table2[[#This Row],[Current Month High]]/Table2[[#This Row],[Close Price]])-1</f>
        <v>1.7039208501282488E-2</v>
      </c>
      <c r="AI562">
        <v>73.995358495175196</v>
      </c>
      <c r="AJ562">
        <v>4.88086087624903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-0.13</v>
      </c>
      <c r="AM562" t="s">
        <v>3179</v>
      </c>
      <c r="AN562">
        <v>-7.86</v>
      </c>
      <c r="AO562" t="s">
        <v>3179</v>
      </c>
      <c r="AP562">
        <v>0.111190668423215</v>
      </c>
      <c r="AQ562">
        <f>(Table2[[#This Row],[Sharpe Ratio]]-AVERAGE(Table2[Sharpe Ratio]))/_xlfn.STDEV.P(Table2[Sharpe Ratio])</f>
        <v>0.59635681009009078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657</v>
      </c>
      <c r="AT562">
        <f>_xlfn.RANK.AVG(Table2[[#This Row],[6M Return vs Nifty Z-Score]],Table2[6M Return vs Nifty Z-Score])</f>
        <v>697</v>
      </c>
      <c r="AU562">
        <f>_xlfn.RANK.AVG(Table2[[#This Row],[Sharpe Ratio Z-Score]],Table2[Sharpe Ratio Z-Score])</f>
        <v>196</v>
      </c>
      <c r="AV562">
        <f>(Table2[[#This Row],[Rank 1Y]]+Table2[[#This Row],[Rank 6M]]+Table2[[#This Row],[Rank Sharpe]])/3</f>
        <v>516.66666666666663</v>
      </c>
    </row>
    <row r="563" spans="1:48" x14ac:dyDescent="0.3">
      <c r="A563" t="s">
        <v>648</v>
      </c>
      <c r="B563" t="s">
        <v>649</v>
      </c>
      <c r="C563" t="s">
        <v>3134</v>
      </c>
      <c r="D563" t="s">
        <v>54</v>
      </c>
      <c r="E563">
        <v>28766.78616955</v>
      </c>
      <c r="F563">
        <v>369.85</v>
      </c>
      <c r="G563">
        <v>-20.102801267403201</v>
      </c>
      <c r="H563">
        <f>(Table2[[#This Row],[1Y Return vs Nifty]]-AVERAGE(Table2[1Y Return vs Nifty]))/_xlfn.STDEV.P(Table2[1Y Return vs Nifty])</f>
        <v>-0.72590688554944738</v>
      </c>
      <c r="I563">
        <v>-2.5994029162366998</v>
      </c>
      <c r="J563">
        <f>(Table2[[#This Row],[1M Return vs Nifty]]-AVERAGE(Table2[1M Return vs Nifty]))/_xlfn.STDEV.P(Table2[1M Return vs Nifty])</f>
        <v>-0.17354709599445398</v>
      </c>
      <c r="K563">
        <v>-30.380093274739298</v>
      </c>
      <c r="L563">
        <f>(Table2[[#This Row],[6M Return vs Nifty]]-AVERAGE(Table2[6M Return vs Nifty]))/_xlfn.STDEV.P(Table2[6M Return vs Nifty])</f>
        <v>-1.2413052769691382</v>
      </c>
      <c r="M563">
        <v>19.342612115308299</v>
      </c>
      <c r="N563">
        <f>(Table2[[#This Row],[1W Return vs Nifty]]-AVERAGE(Table2[1W Return vs Nifty]))/_xlfn.STDEV.P(Table2[1W Return vs Nifty])</f>
        <v>3.7289398253554289</v>
      </c>
      <c r="O563">
        <v>367.9</v>
      </c>
      <c r="P563">
        <v>378.49818622791503</v>
      </c>
      <c r="Q563">
        <v>404.28945538627698</v>
      </c>
      <c r="R563">
        <v>52.928429877920202</v>
      </c>
      <c r="S563" s="1">
        <f>(Table2[[#This Row],[Close Price]]-Table2[[#This Row],[20D EMA]])/Table2[[#This Row],[20D EMA]]</f>
        <v>5.3003533568905829E-3</v>
      </c>
      <c r="T563" s="1">
        <f>(Table2[[#This Row],[Close Price]]-Table2[[#This Row],[50D EMA]])/Table2[[#This Row],[50D EMA]]</f>
        <v>-2.2848686050789806E-2</v>
      </c>
      <c r="U563" s="1">
        <f>(Table2[[#This Row],[Close Price]]-Table2[[#This Row],[200D EMA]])/Table2[[#This Row],[200D EMA]]</f>
        <v>-8.5185143781135481E-2</v>
      </c>
      <c r="V563">
        <v>2.7516263915994101</v>
      </c>
      <c r="W563">
        <v>364.9</v>
      </c>
      <c r="X563">
        <v>379</v>
      </c>
      <c r="Y563">
        <v>361.05</v>
      </c>
      <c r="Z563">
        <v>381.8</v>
      </c>
      <c r="AA563">
        <v>361.05</v>
      </c>
      <c r="AB563">
        <v>383.7</v>
      </c>
      <c r="AC563" s="1">
        <f>(Table2[[#This Row],[Close Price]]/Table2[[#This Row],[Day Low]])-1</f>
        <v>1.356536037270506E-2</v>
      </c>
      <c r="AD563" s="1">
        <f>(Table2[[#This Row],[Day High]]/Table2[[#This Row],[Close Price]])-1</f>
        <v>2.4739759361903424E-2</v>
      </c>
      <c r="AE563" s="1">
        <f>(Table2[[#This Row],[Close Price]]/Table2[[#This Row],[Current Week Low]])-1</f>
        <v>2.4373355490929338E-2</v>
      </c>
      <c r="AF563" s="1">
        <f>(Table2[[#This Row],[Current Week High]]/Table2[[#This Row],[Close Price]])-1</f>
        <v>3.2310396106529637E-2</v>
      </c>
      <c r="AG563" s="1">
        <f>(Table2[[#This Row],[Close Price]]/Table2[[#This Row],[Current Month Low]])-1</f>
        <v>2.4373355490929338E-2</v>
      </c>
      <c r="AH563" s="1">
        <f>(Table2[[#This Row],[Current Month High]]/Table2[[#This Row],[Close Price]])-1</f>
        <v>3.7447613897525933E-2</v>
      </c>
      <c r="AI563">
        <v>40.516425577937</v>
      </c>
      <c r="AJ563">
        <v>36.956119237178299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-0.05</v>
      </c>
      <c r="AM563" t="s">
        <v>3179</v>
      </c>
      <c r="AN563">
        <v>-1.64</v>
      </c>
      <c r="AO563" t="s">
        <v>3179</v>
      </c>
      <c r="AP563">
        <v>7.9303647929247004E-2</v>
      </c>
      <c r="AQ563">
        <f>(Table2[[#This Row],[Sharpe Ratio]]-AVERAGE(Table2[Sharpe Ratio]))/_xlfn.STDEV.P(Table2[Sharpe Ratio])</f>
        <v>0.21474786631061732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572</v>
      </c>
      <c r="AT563">
        <f>_xlfn.RANK.AVG(Table2[[#This Row],[6M Return vs Nifty Z-Score]],Table2[6M Return vs Nifty Z-Score])</f>
        <v>695</v>
      </c>
      <c r="AU563">
        <f>_xlfn.RANK.AVG(Table2[[#This Row],[Sharpe Ratio Z-Score]],Table2[Sharpe Ratio Z-Score])</f>
        <v>285</v>
      </c>
      <c r="AV563">
        <f>(Table2[[#This Row],[Rank 1Y]]+Table2[[#This Row],[Rank 6M]]+Table2[[#This Row],[Rank Sharpe]])/3</f>
        <v>517.33333333333337</v>
      </c>
    </row>
    <row r="564" spans="1:48" x14ac:dyDescent="0.3">
      <c r="A564" t="s">
        <v>1268</v>
      </c>
      <c r="B564" t="s">
        <v>1269</v>
      </c>
      <c r="C564" t="s">
        <v>3136</v>
      </c>
      <c r="D564" t="s">
        <v>987</v>
      </c>
      <c r="E564">
        <v>9197.2043091329997</v>
      </c>
      <c r="F564">
        <v>43.21</v>
      </c>
      <c r="G564">
        <v>-44.227848350623098</v>
      </c>
      <c r="H564">
        <f>(Table2[[#This Row],[1Y Return vs Nifty]]-AVERAGE(Table2[1Y Return vs Nifty]))/_xlfn.STDEV.P(Table2[1Y Return vs Nifty])</f>
        <v>-1.1600081876964983</v>
      </c>
      <c r="I564">
        <v>-14.194789866542299</v>
      </c>
      <c r="J564">
        <f>(Table2[[#This Row],[1M Return vs Nifty]]-AVERAGE(Table2[1M Return vs Nifty]))/_xlfn.STDEV.P(Table2[1M Return vs Nifty])</f>
        <v>-1.4583415760168568</v>
      </c>
      <c r="K564">
        <v>-7.4750767680125199</v>
      </c>
      <c r="L564">
        <f>(Table2[[#This Row],[6M Return vs Nifty]]-AVERAGE(Table2[6M Return vs Nifty]))/_xlfn.STDEV.P(Table2[6M Return vs Nifty])</f>
        <v>-0.45829921808324253</v>
      </c>
      <c r="M564">
        <v>2.5777259555980399</v>
      </c>
      <c r="N564">
        <f>(Table2[[#This Row],[1W Return vs Nifty]]-AVERAGE(Table2[1W Return vs Nifty]))/_xlfn.STDEV.P(Table2[1W Return vs Nifty])</f>
        <v>-0.15072376096129128</v>
      </c>
      <c r="O564">
        <v>43.77</v>
      </c>
      <c r="P564">
        <v>45.660567831076399</v>
      </c>
      <c r="Q564">
        <v>46.557140990533597</v>
      </c>
      <c r="R564">
        <v>50.894541472090602</v>
      </c>
      <c r="S564" s="1">
        <f>(Table2[[#This Row],[Close Price]]-Table2[[#This Row],[20D EMA]])/Table2[[#This Row],[20D EMA]]</f>
        <v>-1.2794151245145128E-2</v>
      </c>
      <c r="T564" s="1">
        <f>(Table2[[#This Row],[Close Price]]-Table2[[#This Row],[50D EMA]])/Table2[[#This Row],[50D EMA]]</f>
        <v>-5.3669236881643677E-2</v>
      </c>
      <c r="U564" s="1">
        <f>(Table2[[#This Row],[Close Price]]-Table2[[#This Row],[200D EMA]])/Table2[[#This Row],[200D EMA]]</f>
        <v>-7.1893181568304765E-2</v>
      </c>
      <c r="V564">
        <v>0.52667097265204799</v>
      </c>
      <c r="W564">
        <v>41.21</v>
      </c>
      <c r="X564">
        <v>43.5</v>
      </c>
      <c r="Y564">
        <v>41.21</v>
      </c>
      <c r="Z564">
        <v>43.5</v>
      </c>
      <c r="AA564">
        <v>41.21</v>
      </c>
      <c r="AB564">
        <v>43.5</v>
      </c>
      <c r="AC564" s="1">
        <f>(Table2[[#This Row],[Close Price]]/Table2[[#This Row],[Day Low]])-1</f>
        <v>4.8531909730647804E-2</v>
      </c>
      <c r="AD564" s="1">
        <f>(Table2[[#This Row],[Day High]]/Table2[[#This Row],[Close Price]])-1</f>
        <v>6.7114093959730337E-3</v>
      </c>
      <c r="AE564" s="1">
        <f>(Table2[[#This Row],[Close Price]]/Table2[[#This Row],[Current Week Low]])-1</f>
        <v>4.8531909730647804E-2</v>
      </c>
      <c r="AF564" s="1">
        <f>(Table2[[#This Row],[Current Week High]]/Table2[[#This Row],[Close Price]])-1</f>
        <v>6.7114093959730337E-3</v>
      </c>
      <c r="AG564" s="1">
        <f>(Table2[[#This Row],[Close Price]]/Table2[[#This Row],[Current Month Low]])-1</f>
        <v>4.8531909730647804E-2</v>
      </c>
      <c r="AH564" s="1">
        <f>(Table2[[#This Row],[Current Month High]]/Table2[[#This Row],[Close Price]])-1</f>
        <v>6.7114093959730337E-3</v>
      </c>
      <c r="AI564">
        <v>30.7567692663735</v>
      </c>
      <c r="AJ564">
        <v>18.2216142270861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-0.03</v>
      </c>
      <c r="AM564" t="s">
        <v>3179</v>
      </c>
      <c r="AN564">
        <v>-2.86</v>
      </c>
      <c r="AO564" t="s">
        <v>3179</v>
      </c>
      <c r="AP564">
        <v>4.5783402595419999E-2</v>
      </c>
      <c r="AQ564">
        <f>(Table2[[#This Row],[Sharpe Ratio]]-AVERAGE(Table2[Sharpe Ratio]))/_xlfn.STDEV.P(Table2[Sharpe Ratio])</f>
        <v>-0.18640674829159409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689</v>
      </c>
      <c r="AT564">
        <f>_xlfn.RANK.AVG(Table2[[#This Row],[6M Return vs Nifty Z-Score]],Table2[6M Return vs Nifty Z-Score])</f>
        <v>475</v>
      </c>
      <c r="AU564">
        <f>_xlfn.RANK.AVG(Table2[[#This Row],[Sharpe Ratio Z-Score]],Table2[Sharpe Ratio Z-Score])</f>
        <v>390</v>
      </c>
      <c r="AV564">
        <f>(Table2[[#This Row],[Rank 1Y]]+Table2[[#This Row],[Rank 6M]]+Table2[[#This Row],[Rank Sharpe]])/3</f>
        <v>518</v>
      </c>
    </row>
    <row r="565" spans="1:48" x14ac:dyDescent="0.3">
      <c r="A565" t="s">
        <v>1485</v>
      </c>
      <c r="B565" t="s">
        <v>1486</v>
      </c>
      <c r="C565" t="s">
        <v>3147</v>
      </c>
      <c r="D565" t="s">
        <v>141</v>
      </c>
      <c r="E565">
        <v>6913.8246980009999</v>
      </c>
      <c r="F565">
        <v>108.73</v>
      </c>
      <c r="G565">
        <v>15.114375310004601</v>
      </c>
      <c r="H565">
        <f>(Table2[[#This Row],[1Y Return vs Nifty]]-AVERAGE(Table2[1Y Return vs Nifty]))/_xlfn.STDEV.P(Table2[1Y Return vs Nifty])</f>
        <v>-9.221600994370624E-2</v>
      </c>
      <c r="I565">
        <v>-10.7156990843663</v>
      </c>
      <c r="J565">
        <f>(Table2[[#This Row],[1M Return vs Nifty]]-AVERAGE(Table2[1M Return vs Nifty]))/_xlfn.STDEV.P(Table2[1M Return vs Nifty])</f>
        <v>-1.0728506345249265</v>
      </c>
      <c r="K565">
        <v>-16.932802404852598</v>
      </c>
      <c r="L565">
        <f>(Table2[[#This Row],[6M Return vs Nifty]]-AVERAGE(Table2[6M Return vs Nifty]))/_xlfn.STDEV.P(Table2[6M Return vs Nifty])</f>
        <v>-0.78161077189729022</v>
      </c>
      <c r="M565">
        <v>0.50299175348206704</v>
      </c>
      <c r="N565">
        <f>(Table2[[#This Row],[1W Return vs Nifty]]-AVERAGE(Table2[1W Return vs Nifty]))/_xlfn.STDEV.P(Table2[1W Return vs Nifty])</f>
        <v>-0.63085053656561341</v>
      </c>
      <c r="O565">
        <v>115.64</v>
      </c>
      <c r="P565">
        <v>122.290820588372</v>
      </c>
      <c r="Q565">
        <v>120.851956164615</v>
      </c>
      <c r="R565">
        <v>38.316034143464002</v>
      </c>
      <c r="S565" s="1">
        <f>(Table2[[#This Row],[Close Price]]-Table2[[#This Row],[20D EMA]])/Table2[[#This Row],[20D EMA]]</f>
        <v>-5.9754410238671708E-2</v>
      </c>
      <c r="T565" s="1">
        <f>(Table2[[#This Row],[Close Price]]-Table2[[#This Row],[50D EMA]])/Table2[[#This Row],[50D EMA]]</f>
        <v>-0.11088993043899342</v>
      </c>
      <c r="U565" s="1">
        <f>(Table2[[#This Row],[Close Price]]-Table2[[#This Row],[200D EMA]])/Table2[[#This Row],[200D EMA]]</f>
        <v>-0.10030417834613639</v>
      </c>
      <c r="V565">
        <v>1.1190607110726101</v>
      </c>
      <c r="W565">
        <v>105.22</v>
      </c>
      <c r="X565">
        <v>109.39</v>
      </c>
      <c r="Y565">
        <v>105.22</v>
      </c>
      <c r="Z565">
        <v>111.49</v>
      </c>
      <c r="AA565">
        <v>105.22</v>
      </c>
      <c r="AB565">
        <v>112</v>
      </c>
      <c r="AC565" s="1">
        <f>(Table2[[#This Row],[Close Price]]/Table2[[#This Row],[Day Low]])-1</f>
        <v>3.3358677057593766E-2</v>
      </c>
      <c r="AD565" s="1">
        <f>(Table2[[#This Row],[Day High]]/Table2[[#This Row],[Close Price]])-1</f>
        <v>6.0700818541341572E-3</v>
      </c>
      <c r="AE565" s="1">
        <f>(Table2[[#This Row],[Close Price]]/Table2[[#This Row],[Current Week Low]])-1</f>
        <v>3.3358677057593766E-2</v>
      </c>
      <c r="AF565" s="1">
        <f>(Table2[[#This Row],[Current Week High]]/Table2[[#This Row],[Close Price]])-1</f>
        <v>2.5383978662742557E-2</v>
      </c>
      <c r="AG565" s="1">
        <f>(Table2[[#This Row],[Close Price]]/Table2[[#This Row],[Current Month Low]])-1</f>
        <v>3.3358677057593766E-2</v>
      </c>
      <c r="AH565" s="1">
        <f>(Table2[[#This Row],[Current Month High]]/Table2[[#This Row],[Close Price]])-1</f>
        <v>3.007449645911886E-2</v>
      </c>
      <c r="AI565">
        <v>51.163432355375697</v>
      </c>
      <c r="AJ565">
        <v>44.013245033112497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-0.11</v>
      </c>
      <c r="AM565" t="s">
        <v>3179</v>
      </c>
      <c r="AN565">
        <v>-17.89</v>
      </c>
      <c r="AO565" t="s">
        <v>3179</v>
      </c>
      <c r="AP565">
        <v>-4.0649629415442999E-2</v>
      </c>
      <c r="AQ565">
        <f>(Table2[[#This Row],[Sharpe Ratio]]-AVERAGE(Table2[Sharpe Ratio]))/_xlfn.STDEV.P(Table2[Sharpe Ratio])</f>
        <v>-1.2207968400081373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320</v>
      </c>
      <c r="AT565">
        <f>_xlfn.RANK.AVG(Table2[[#This Row],[6M Return vs Nifty Z-Score]],Table2[6M Return vs Nifty Z-Score])</f>
        <v>589</v>
      </c>
      <c r="AU565">
        <f>_xlfn.RANK.AVG(Table2[[#This Row],[Sharpe Ratio Z-Score]],Table2[Sharpe Ratio Z-Score])</f>
        <v>646</v>
      </c>
      <c r="AV565">
        <f>(Table2[[#This Row],[Rank 1Y]]+Table2[[#This Row],[Rank 6M]]+Table2[[#This Row],[Rank Sharpe]])/3</f>
        <v>518.33333333333337</v>
      </c>
    </row>
    <row r="566" spans="1:48" x14ac:dyDescent="0.3">
      <c r="A566" t="s">
        <v>60</v>
      </c>
      <c r="B566" t="s">
        <v>61</v>
      </c>
      <c r="C566" t="s">
        <v>3140</v>
      </c>
      <c r="D566" t="s">
        <v>62</v>
      </c>
      <c r="E566">
        <v>351190.81918374001</v>
      </c>
      <c r="F566">
        <v>11170.1</v>
      </c>
      <c r="G566">
        <v>-17.302947534124002</v>
      </c>
      <c r="H566">
        <f>(Table2[[#This Row],[1Y Return vs Nifty]]-AVERAGE(Table2[1Y Return vs Nifty]))/_xlfn.STDEV.P(Table2[1Y Return vs Nifty])</f>
        <v>-0.67552687396873778</v>
      </c>
      <c r="I566">
        <v>-9.0405073396245701</v>
      </c>
      <c r="J566">
        <f>(Table2[[#This Row],[1M Return vs Nifty]]-AVERAGE(Table2[1M Return vs Nifty]))/_xlfn.STDEV.P(Table2[1M Return vs Nifty])</f>
        <v>-0.88723568990537249</v>
      </c>
      <c r="K566">
        <v>-17.933443664949401</v>
      </c>
      <c r="L566">
        <f>(Table2[[#This Row],[6M Return vs Nifty]]-AVERAGE(Table2[6M Return vs Nifty]))/_xlfn.STDEV.P(Table2[6M Return vs Nifty])</f>
        <v>-0.81581760904132417</v>
      </c>
      <c r="M566">
        <v>-2.47788580828658</v>
      </c>
      <c r="N566">
        <f>(Table2[[#This Row],[1W Return vs Nifty]]-AVERAGE(Table2[1W Return vs Nifty]))/_xlfn.STDEV.P(Table2[1W Return vs Nifty])</f>
        <v>-1.3206734212240954</v>
      </c>
      <c r="O566">
        <v>11708.89</v>
      </c>
      <c r="P566">
        <v>12104.8404759635</v>
      </c>
      <c r="Q566">
        <v>11926.1564385617</v>
      </c>
      <c r="R566">
        <v>31.2422206985229</v>
      </c>
      <c r="S566" s="1">
        <f>(Table2[[#This Row],[Close Price]]-Table2[[#This Row],[20D EMA]])/Table2[[#This Row],[20D EMA]]</f>
        <v>-4.6015463464085755E-2</v>
      </c>
      <c r="T566" s="1">
        <f>(Table2[[#This Row],[Close Price]]-Table2[[#This Row],[50D EMA]])/Table2[[#This Row],[50D EMA]]</f>
        <v>-7.7220387812595062E-2</v>
      </c>
      <c r="U566" s="1">
        <f>(Table2[[#This Row],[Close Price]]-Table2[[#This Row],[200D EMA]])/Table2[[#This Row],[200D EMA]]</f>
        <v>-6.3394811434561452E-2</v>
      </c>
      <c r="V566">
        <v>1.3822922666194499</v>
      </c>
      <c r="W566">
        <v>11011.9</v>
      </c>
      <c r="X566">
        <v>11275</v>
      </c>
      <c r="Y566">
        <v>10860</v>
      </c>
      <c r="Z566">
        <v>11295</v>
      </c>
      <c r="AA566">
        <v>10860</v>
      </c>
      <c r="AB566">
        <v>11295</v>
      </c>
      <c r="AC566" s="1">
        <f>(Table2[[#This Row],[Close Price]]/Table2[[#This Row],[Day Low]])-1</f>
        <v>1.4366276482714158E-2</v>
      </c>
      <c r="AD566" s="1">
        <f>(Table2[[#This Row],[Day High]]/Table2[[#This Row],[Close Price]])-1</f>
        <v>9.3911424248662723E-3</v>
      </c>
      <c r="AE566" s="1">
        <f>(Table2[[#This Row],[Close Price]]/Table2[[#This Row],[Current Week Low]])-1</f>
        <v>2.8554327808471447E-2</v>
      </c>
      <c r="AF566" s="1">
        <f>(Table2[[#This Row],[Current Week High]]/Table2[[#This Row],[Close Price]])-1</f>
        <v>1.1181636690808405E-2</v>
      </c>
      <c r="AG566" s="1">
        <f>(Table2[[#This Row],[Close Price]]/Table2[[#This Row],[Current Month Low]])-1</f>
        <v>2.8554327808471447E-2</v>
      </c>
      <c r="AH566" s="1">
        <f>(Table2[[#This Row],[Current Month High]]/Table2[[#This Row],[Close Price]])-1</f>
        <v>1.1181636690808405E-2</v>
      </c>
      <c r="AI566">
        <v>22.469807790440498</v>
      </c>
      <c r="AJ566">
        <v>14.710428080697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-0.02</v>
      </c>
      <c r="AM566" t="s">
        <v>3179</v>
      </c>
      <c r="AN566">
        <v>-7.72</v>
      </c>
      <c r="AO566" t="s">
        <v>3179</v>
      </c>
      <c r="AP566">
        <v>4.2215081610979997E-2</v>
      </c>
      <c r="AQ566">
        <f>(Table2[[#This Row],[Sharpe Ratio]]-AVERAGE(Table2[Sharpe Ratio]))/_xlfn.STDEV.P(Table2[Sharpe Ratio])</f>
        <v>-0.2291107444895415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560</v>
      </c>
      <c r="AT566">
        <f>_xlfn.RANK.AVG(Table2[[#This Row],[6M Return vs Nifty Z-Score]],Table2[6M Return vs Nifty Z-Score])</f>
        <v>600</v>
      </c>
      <c r="AU566">
        <f>_xlfn.RANK.AVG(Table2[[#This Row],[Sharpe Ratio Z-Score]],Table2[Sharpe Ratio Z-Score])</f>
        <v>400</v>
      </c>
      <c r="AV566">
        <f>(Table2[[#This Row],[Rank 1Y]]+Table2[[#This Row],[Rank 6M]]+Table2[[#This Row],[Rank Sharpe]])/3</f>
        <v>520</v>
      </c>
    </row>
    <row r="567" spans="1:48" x14ac:dyDescent="0.3">
      <c r="A567" t="s">
        <v>521</v>
      </c>
      <c r="B567" t="s">
        <v>522</v>
      </c>
      <c r="C567" t="s">
        <v>3145</v>
      </c>
      <c r="D567" t="s">
        <v>131</v>
      </c>
      <c r="E567">
        <v>39798.435895130002</v>
      </c>
      <c r="F567">
        <v>45013.1</v>
      </c>
      <c r="G567">
        <v>-5.1214514096814598</v>
      </c>
      <c r="H567">
        <f>(Table2[[#This Row],[1Y Return vs Nifty]]-AVERAGE(Table2[1Y Return vs Nifty]))/_xlfn.STDEV.P(Table2[1Y Return vs Nifty])</f>
        <v>-0.45633545388658525</v>
      </c>
      <c r="I567">
        <v>-3.3229553237722</v>
      </c>
      <c r="J567">
        <f>(Table2[[#This Row],[1M Return vs Nifty]]-AVERAGE(Table2[1M Return vs Nifty]))/_xlfn.STDEV.P(Table2[1M Return vs Nifty])</f>
        <v>-0.25371830055990663</v>
      </c>
      <c r="K567">
        <v>-6.0204879829091498</v>
      </c>
      <c r="L567">
        <f>(Table2[[#This Row],[6M Return vs Nifty]]-AVERAGE(Table2[6M Return vs Nifty]))/_xlfn.STDEV.P(Table2[6M Return vs Nifty])</f>
        <v>-0.40857422305479868</v>
      </c>
      <c r="M567">
        <v>-6.0967014639880901</v>
      </c>
      <c r="N567">
        <f>(Table2[[#This Row],[1W Return vs Nifty]]-AVERAGE(Table2[1W Return vs Nifty]))/_xlfn.STDEV.P(Table2[1W Return vs Nifty])</f>
        <v>-2.158125414113778</v>
      </c>
      <c r="O567">
        <v>48154.3</v>
      </c>
      <c r="P567">
        <v>49449.9122166538</v>
      </c>
      <c r="Q567">
        <v>47853.990046389001</v>
      </c>
      <c r="R567">
        <v>24.366133182496199</v>
      </c>
      <c r="S567" s="1">
        <f>(Table2[[#This Row],[Close Price]]-Table2[[#This Row],[20D EMA]])/Table2[[#This Row],[20D EMA]]</f>
        <v>-6.5231973053289205E-2</v>
      </c>
      <c r="T567" s="1">
        <f>(Table2[[#This Row],[Close Price]]-Table2[[#This Row],[50D EMA]])/Table2[[#This Row],[50D EMA]]</f>
        <v>-8.9723358804256206E-2</v>
      </c>
      <c r="U567" s="1">
        <f>(Table2[[#This Row],[Close Price]]-Table2[[#This Row],[200D EMA]])/Table2[[#This Row],[200D EMA]]</f>
        <v>-5.936579256264906E-2</v>
      </c>
      <c r="V567">
        <v>1.81347589163803</v>
      </c>
      <c r="W567">
        <v>44750</v>
      </c>
      <c r="X567">
        <v>45692.45</v>
      </c>
      <c r="Y567">
        <v>44750</v>
      </c>
      <c r="Z567">
        <v>45999.4</v>
      </c>
      <c r="AA567">
        <v>44750</v>
      </c>
      <c r="AB567">
        <v>46599</v>
      </c>
      <c r="AC567" s="1">
        <f>(Table2[[#This Row],[Close Price]]/Table2[[#This Row],[Day Low]])-1</f>
        <v>5.8793296089385549E-3</v>
      </c>
      <c r="AD567" s="1">
        <f>(Table2[[#This Row],[Day High]]/Table2[[#This Row],[Close Price]])-1</f>
        <v>1.5092273138264112E-2</v>
      </c>
      <c r="AE567" s="1">
        <f>(Table2[[#This Row],[Close Price]]/Table2[[#This Row],[Current Week Low]])-1</f>
        <v>5.8793296089385549E-3</v>
      </c>
      <c r="AF567" s="1">
        <f>(Table2[[#This Row],[Current Week High]]/Table2[[#This Row],[Close Price]])-1</f>
        <v>2.1911399126032238E-2</v>
      </c>
      <c r="AG567" s="1">
        <f>(Table2[[#This Row],[Close Price]]/Table2[[#This Row],[Current Month Low]])-1</f>
        <v>5.8793296089385549E-3</v>
      </c>
      <c r="AH567" s="1">
        <f>(Table2[[#This Row],[Current Month High]]/Table2[[#This Row],[Close Price]])-1</f>
        <v>3.5231965805510024E-2</v>
      </c>
      <c r="AI567">
        <v>33.281200361672497</v>
      </c>
      <c r="AJ567">
        <v>28.690851599733499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-0.11</v>
      </c>
      <c r="AM567" t="s">
        <v>3179</v>
      </c>
      <c r="AN567">
        <v>-12.9</v>
      </c>
      <c r="AO567" t="s">
        <v>3179</v>
      </c>
      <c r="AP567">
        <v>-3.1141804163531999E-2</v>
      </c>
      <c r="AQ567">
        <f>(Table2[[#This Row],[Sharpe Ratio]]-AVERAGE(Table2[Sharpe Ratio]))/_xlfn.STDEV.P(Table2[Sharpe Ratio])</f>
        <v>-1.1070116353758039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473</v>
      </c>
      <c r="AT567">
        <f>_xlfn.RANK.AVG(Table2[[#This Row],[6M Return vs Nifty Z-Score]],Table2[6M Return vs Nifty Z-Score])</f>
        <v>457</v>
      </c>
      <c r="AU567">
        <f>_xlfn.RANK.AVG(Table2[[#This Row],[Sharpe Ratio Z-Score]],Table2[Sharpe Ratio Z-Score])</f>
        <v>631</v>
      </c>
      <c r="AV567">
        <f>(Table2[[#This Row],[Rank 1Y]]+Table2[[#This Row],[Rank 6M]]+Table2[[#This Row],[Rank Sharpe]])/3</f>
        <v>520.33333333333337</v>
      </c>
    </row>
    <row r="568" spans="1:48" x14ac:dyDescent="0.3">
      <c r="A568" t="s">
        <v>661</v>
      </c>
      <c r="B568" t="s">
        <v>662</v>
      </c>
      <c r="C568" t="s">
        <v>3140</v>
      </c>
      <c r="D568" t="s">
        <v>556</v>
      </c>
      <c r="E568">
        <v>28410.039571032001</v>
      </c>
      <c r="F568">
        <v>64.260000000000005</v>
      </c>
      <c r="G568">
        <v>-16.624553724644102</v>
      </c>
      <c r="H568">
        <f>(Table2[[#This Row],[1Y Return vs Nifty]]-AVERAGE(Table2[1Y Return vs Nifty]))/_xlfn.STDEV.P(Table2[1Y Return vs Nifty])</f>
        <v>-0.66331999059778035</v>
      </c>
      <c r="I568">
        <v>0.72631946633465105</v>
      </c>
      <c r="J568">
        <f>(Table2[[#This Row],[1M Return vs Nifty]]-AVERAGE(Table2[1M Return vs Nifty]))/_xlfn.STDEV.P(Table2[1M Return vs Nifty])</f>
        <v>0.19495028814001966</v>
      </c>
      <c r="K568">
        <v>-14.125053194385901</v>
      </c>
      <c r="L568">
        <f>(Table2[[#This Row],[6M Return vs Nifty]]-AVERAGE(Table2[6M Return vs Nifty]))/_xlfn.STDEV.P(Table2[6M Return vs Nifty])</f>
        <v>-0.68562810176990308</v>
      </c>
      <c r="M568">
        <v>6.1858283631668902</v>
      </c>
      <c r="N568">
        <f>(Table2[[#This Row],[1W Return vs Nifty]]-AVERAGE(Table2[1W Return vs Nifty]))/_xlfn.STDEV.P(Table2[1W Return vs Nifty])</f>
        <v>0.68424901445709452</v>
      </c>
      <c r="O568">
        <v>64.45</v>
      </c>
      <c r="P568">
        <v>66.723784326342397</v>
      </c>
      <c r="Q568">
        <v>67.683002122628295</v>
      </c>
      <c r="R568">
        <v>52.434036647741699</v>
      </c>
      <c r="S568" s="1">
        <f>(Table2[[#This Row],[Close Price]]-Table2[[#This Row],[20D EMA]])/Table2[[#This Row],[20D EMA]]</f>
        <v>-2.9480217222652865E-3</v>
      </c>
      <c r="T568" s="1">
        <f>(Table2[[#This Row],[Close Price]]-Table2[[#This Row],[50D EMA]])/Table2[[#This Row],[50D EMA]]</f>
        <v>-3.6925128741082142E-2</v>
      </c>
      <c r="U568" s="1">
        <f>(Table2[[#This Row],[Close Price]]-Table2[[#This Row],[200D EMA]])/Table2[[#This Row],[200D EMA]]</f>
        <v>-5.0574029154712777E-2</v>
      </c>
      <c r="V568">
        <v>0.85381892215565902</v>
      </c>
      <c r="W568">
        <v>63.76</v>
      </c>
      <c r="X568">
        <v>65.790000000000006</v>
      </c>
      <c r="Y568">
        <v>63.55</v>
      </c>
      <c r="Z568">
        <v>66.38</v>
      </c>
      <c r="AA568">
        <v>63.19</v>
      </c>
      <c r="AB568">
        <v>66.38</v>
      </c>
      <c r="AC568" s="1">
        <f>(Table2[[#This Row],[Close Price]]/Table2[[#This Row],[Day Low]])-1</f>
        <v>7.8419071518194272E-3</v>
      </c>
      <c r="AD568" s="1">
        <f>(Table2[[#This Row],[Day High]]/Table2[[#This Row],[Close Price]])-1</f>
        <v>2.3809523809523725E-2</v>
      </c>
      <c r="AE568" s="1">
        <f>(Table2[[#This Row],[Close Price]]/Table2[[#This Row],[Current Week Low]])-1</f>
        <v>1.1172305271439864E-2</v>
      </c>
      <c r="AF568" s="1">
        <f>(Table2[[#This Row],[Current Week High]]/Table2[[#This Row],[Close Price]])-1</f>
        <v>3.2990974167444564E-2</v>
      </c>
      <c r="AG568" s="1">
        <f>(Table2[[#This Row],[Close Price]]/Table2[[#This Row],[Current Month Low]])-1</f>
        <v>1.6933059028327424E-2</v>
      </c>
      <c r="AH568" s="1">
        <f>(Table2[[#This Row],[Current Month High]]/Table2[[#This Row],[Close Price]])-1</f>
        <v>3.2990974167444564E-2</v>
      </c>
      <c r="AI568">
        <v>24.494242141300901</v>
      </c>
      <c r="AJ568">
        <v>11.080380293863399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-0.14000000000000001</v>
      </c>
      <c r="AM568" t="s">
        <v>3179</v>
      </c>
      <c r="AN568">
        <v>0.19</v>
      </c>
      <c r="AO568" t="s">
        <v>3180</v>
      </c>
      <c r="AP568">
        <v>2.5437026068234E-2</v>
      </c>
      <c r="AQ568">
        <f>(Table2[[#This Row],[Sharpe Ratio]]-AVERAGE(Table2[Sharpe Ratio]))/_xlfn.STDEV.P(Table2[Sharpe Ratio])</f>
        <v>-0.42990266405919264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550</v>
      </c>
      <c r="AT568">
        <f>_xlfn.RANK.AVG(Table2[[#This Row],[6M Return vs Nifty Z-Score]],Table2[6M Return vs Nifty Z-Score])</f>
        <v>561</v>
      </c>
      <c r="AU568">
        <f>_xlfn.RANK.AVG(Table2[[#This Row],[Sharpe Ratio Z-Score]],Table2[Sharpe Ratio Z-Score])</f>
        <v>452</v>
      </c>
      <c r="AV568">
        <f>(Table2[[#This Row],[Rank 1Y]]+Table2[[#This Row],[Rank 6M]]+Table2[[#This Row],[Rank Sharpe]])/3</f>
        <v>521</v>
      </c>
    </row>
    <row r="569" spans="1:48" x14ac:dyDescent="0.3">
      <c r="A569" t="s">
        <v>19</v>
      </c>
      <c r="B569" t="s">
        <v>20</v>
      </c>
      <c r="C569" t="s">
        <v>3133</v>
      </c>
      <c r="D569" t="s">
        <v>21</v>
      </c>
      <c r="E569">
        <v>1436869.1864609299</v>
      </c>
      <c r="F569">
        <v>3971.35</v>
      </c>
      <c r="G569">
        <v>-8.4233957375976001</v>
      </c>
      <c r="H569">
        <f>(Table2[[#This Row],[1Y Return vs Nifty]]-AVERAGE(Table2[1Y Return vs Nifty]))/_xlfn.STDEV.P(Table2[1Y Return vs Nifty])</f>
        <v>-0.51574998383220549</v>
      </c>
      <c r="I569">
        <v>-4.1113773143110501</v>
      </c>
      <c r="J569">
        <f>(Table2[[#This Row],[1M Return vs Nifty]]-AVERAGE(Table2[1M Return vs Nifty]))/_xlfn.STDEV.P(Table2[1M Return vs Nifty])</f>
        <v>-0.34107719817271059</v>
      </c>
      <c r="K569">
        <v>-6.4474775327468397</v>
      </c>
      <c r="L569">
        <f>(Table2[[#This Row],[6M Return vs Nifty]]-AVERAGE(Table2[6M Return vs Nifty]))/_xlfn.STDEV.P(Table2[6M Return vs Nifty])</f>
        <v>-0.4231708248300336</v>
      </c>
      <c r="M569">
        <v>-1.63617715275162</v>
      </c>
      <c r="N569">
        <f>(Table2[[#This Row],[1W Return vs Nifty]]-AVERAGE(Table2[1W Return vs Nifty]))/_xlfn.STDEV.P(Table2[1W Return vs Nifty])</f>
        <v>-1.1258885363130113</v>
      </c>
      <c r="O569">
        <v>4082.56</v>
      </c>
      <c r="P569">
        <v>4178.3749971023699</v>
      </c>
      <c r="Q569">
        <v>4053.3328355685499</v>
      </c>
      <c r="R569">
        <v>29.6900061068973</v>
      </c>
      <c r="S569" s="1">
        <f>(Table2[[#This Row],[Close Price]]-Table2[[#This Row],[20D EMA]])/Table2[[#This Row],[20D EMA]]</f>
        <v>-2.7240261012697924E-2</v>
      </c>
      <c r="T569" s="1">
        <f>(Table2[[#This Row],[Close Price]]-Table2[[#This Row],[50D EMA]])/Table2[[#This Row],[50D EMA]]</f>
        <v>-4.9546772907156061E-2</v>
      </c>
      <c r="U569" s="1">
        <f>(Table2[[#This Row],[Close Price]]-Table2[[#This Row],[200D EMA]])/Table2[[#This Row],[200D EMA]]</f>
        <v>-2.0226030995811484E-2</v>
      </c>
      <c r="V569">
        <v>0.85592695737343805</v>
      </c>
      <c r="W569">
        <v>3941.1</v>
      </c>
      <c r="X569">
        <v>3986</v>
      </c>
      <c r="Y569">
        <v>3913.25</v>
      </c>
      <c r="Z569">
        <v>3991.9</v>
      </c>
      <c r="AA569">
        <v>3913.25</v>
      </c>
      <c r="AB569">
        <v>3998.95</v>
      </c>
      <c r="AC569" s="1">
        <f>(Table2[[#This Row],[Close Price]]/Table2[[#This Row],[Day Low]])-1</f>
        <v>7.6755220623683229E-3</v>
      </c>
      <c r="AD569" s="1">
        <f>(Table2[[#This Row],[Day High]]/Table2[[#This Row],[Close Price]])-1</f>
        <v>3.6889219031313036E-3</v>
      </c>
      <c r="AE569" s="1">
        <f>(Table2[[#This Row],[Close Price]]/Table2[[#This Row],[Current Week Low]])-1</f>
        <v>1.4846994186417994E-2</v>
      </c>
      <c r="AF569" s="1">
        <f>(Table2[[#This Row],[Current Week High]]/Table2[[#This Row],[Close Price]])-1</f>
        <v>5.174562806098626E-3</v>
      </c>
      <c r="AG569" s="1">
        <f>(Table2[[#This Row],[Close Price]]/Table2[[#This Row],[Current Month Low]])-1</f>
        <v>1.4846994186417994E-2</v>
      </c>
      <c r="AH569" s="1">
        <f>(Table2[[#This Row],[Current Month High]]/Table2[[#This Row],[Close Price]])-1</f>
        <v>6.9497777833733565E-3</v>
      </c>
      <c r="AI569">
        <v>15.6344819771614</v>
      </c>
      <c r="AJ569">
        <v>19.534365735097101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-0.1</v>
      </c>
      <c r="AM569" t="s">
        <v>3179</v>
      </c>
      <c r="AN569">
        <v>-3.68</v>
      </c>
      <c r="AO569" t="s">
        <v>3179</v>
      </c>
      <c r="AP569">
        <v>-2.1577458672771999E-2</v>
      </c>
      <c r="AQ569">
        <f>(Table2[[#This Row],[Sharpe Ratio]]-AVERAGE(Table2[Sharpe Ratio]))/_xlfn.STDEV.P(Table2[Sharpe Ratio])</f>
        <v>-0.99255002296641215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490</v>
      </c>
      <c r="AT569">
        <f>_xlfn.RANK.AVG(Table2[[#This Row],[6M Return vs Nifty Z-Score]],Table2[6M Return vs Nifty Z-Score])</f>
        <v>461</v>
      </c>
      <c r="AU569">
        <f>_xlfn.RANK.AVG(Table2[[#This Row],[Sharpe Ratio Z-Score]],Table2[Sharpe Ratio Z-Score])</f>
        <v>614</v>
      </c>
      <c r="AV569">
        <f>(Table2[[#This Row],[Rank 1Y]]+Table2[[#This Row],[Rank 6M]]+Table2[[#This Row],[Rank Sharpe]])/3</f>
        <v>521.66666666666663</v>
      </c>
    </row>
    <row r="570" spans="1:48" x14ac:dyDescent="0.3">
      <c r="A570" t="s">
        <v>434</v>
      </c>
      <c r="B570" t="s">
        <v>435</v>
      </c>
      <c r="C570" t="s">
        <v>3136</v>
      </c>
      <c r="D570" t="s">
        <v>237</v>
      </c>
      <c r="E570">
        <v>51585.444569899999</v>
      </c>
      <c r="F570">
        <v>1951</v>
      </c>
      <c r="G570">
        <v>-3.1440963516622999</v>
      </c>
      <c r="H570">
        <f>(Table2[[#This Row],[1Y Return vs Nifty]]-AVERAGE(Table2[1Y Return vs Nifty]))/_xlfn.STDEV.P(Table2[1Y Return vs Nifty])</f>
        <v>-0.42075531998955285</v>
      </c>
      <c r="I570">
        <v>-5.5420985149375603</v>
      </c>
      <c r="J570">
        <f>(Table2[[#This Row],[1M Return vs Nifty]]-AVERAGE(Table2[1M Return vs Nifty]))/_xlfn.STDEV.P(Table2[1M Return vs Nifty])</f>
        <v>-0.49960426664346302</v>
      </c>
      <c r="K570">
        <v>-9.4282868062435004</v>
      </c>
      <c r="L570">
        <f>(Table2[[#This Row],[6M Return vs Nifty]]-AVERAGE(Table2[6M Return vs Nifty]))/_xlfn.STDEV.P(Table2[6M Return vs Nifty])</f>
        <v>-0.52506953862688677</v>
      </c>
      <c r="M570">
        <v>0.88037498079043797</v>
      </c>
      <c r="N570">
        <f>(Table2[[#This Row],[1W Return vs Nifty]]-AVERAGE(Table2[1W Return vs Nifty]))/_xlfn.STDEV.P(Table2[1W Return vs Nifty])</f>
        <v>-0.54351800408510209</v>
      </c>
      <c r="O570">
        <v>1982.25</v>
      </c>
      <c r="P570">
        <v>2018.31676154724</v>
      </c>
      <c r="Q570">
        <v>1933.8424045351001</v>
      </c>
      <c r="R570">
        <v>44.8938325645234</v>
      </c>
      <c r="S570" s="1">
        <f>(Table2[[#This Row],[Close Price]]-Table2[[#This Row],[20D EMA]])/Table2[[#This Row],[20D EMA]]</f>
        <v>-1.5764913608273427E-2</v>
      </c>
      <c r="T570" s="1">
        <f>(Table2[[#This Row],[Close Price]]-Table2[[#This Row],[50D EMA]])/Table2[[#This Row],[50D EMA]]</f>
        <v>-3.3352922013903837E-2</v>
      </c>
      <c r="U570" s="1">
        <f>(Table2[[#This Row],[Close Price]]-Table2[[#This Row],[200D EMA]])/Table2[[#This Row],[200D EMA]]</f>
        <v>8.8722821594268766E-3</v>
      </c>
      <c r="V570">
        <v>0.90430256249901697</v>
      </c>
      <c r="W570">
        <v>1912.65</v>
      </c>
      <c r="X570">
        <v>1962</v>
      </c>
      <c r="Y570">
        <v>1903.3</v>
      </c>
      <c r="Z570">
        <v>1962</v>
      </c>
      <c r="AA570">
        <v>1903.3</v>
      </c>
      <c r="AB570">
        <v>1962</v>
      </c>
      <c r="AC570" s="1">
        <f>(Table2[[#This Row],[Close Price]]/Table2[[#This Row],[Day Low]])-1</f>
        <v>2.0050714976603157E-2</v>
      </c>
      <c r="AD570" s="1">
        <f>(Table2[[#This Row],[Day High]]/Table2[[#This Row],[Close Price]])-1</f>
        <v>5.6381342901077325E-3</v>
      </c>
      <c r="AE570" s="1">
        <f>(Table2[[#This Row],[Close Price]]/Table2[[#This Row],[Current Week Low]])-1</f>
        <v>2.5061734881521636E-2</v>
      </c>
      <c r="AF570" s="1">
        <f>(Table2[[#This Row],[Current Week High]]/Table2[[#This Row],[Close Price]])-1</f>
        <v>5.6381342901077325E-3</v>
      </c>
      <c r="AG570" s="1">
        <f>(Table2[[#This Row],[Close Price]]/Table2[[#This Row],[Current Month Low]])-1</f>
        <v>2.5061734881521636E-2</v>
      </c>
      <c r="AH570" s="1">
        <f>(Table2[[#This Row],[Current Month High]]/Table2[[#This Row],[Close Price]])-1</f>
        <v>5.6381342901077325E-3</v>
      </c>
      <c r="AI570">
        <v>13.0138390568939</v>
      </c>
      <c r="AJ570">
        <v>26.115061409178999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0.01</v>
      </c>
      <c r="AM570" t="s">
        <v>3180</v>
      </c>
      <c r="AN570">
        <v>-1.29</v>
      </c>
      <c r="AO570" t="s">
        <v>3179</v>
      </c>
      <c r="AP570">
        <v>-1.7727232387599001E-2</v>
      </c>
      <c r="AQ570">
        <f>(Table2[[#This Row],[Sharpe Ratio]]-AVERAGE(Table2[Sharpe Ratio]))/_xlfn.STDEV.P(Table2[Sharpe Ratio])</f>
        <v>-0.94647231601117077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459</v>
      </c>
      <c r="AT570">
        <f>_xlfn.RANK.AVG(Table2[[#This Row],[6M Return vs Nifty Z-Score]],Table2[6M Return vs Nifty Z-Score])</f>
        <v>504</v>
      </c>
      <c r="AU570">
        <f>_xlfn.RANK.AVG(Table2[[#This Row],[Sharpe Ratio Z-Score]],Table2[Sharpe Ratio Z-Score])</f>
        <v>603</v>
      </c>
      <c r="AV570">
        <f>(Table2[[#This Row],[Rank 1Y]]+Table2[[#This Row],[Rank 6M]]+Table2[[#This Row],[Rank Sharpe]])/3</f>
        <v>522</v>
      </c>
    </row>
    <row r="571" spans="1:48" x14ac:dyDescent="0.3">
      <c r="A571" t="s">
        <v>205</v>
      </c>
      <c r="B571" t="s">
        <v>206</v>
      </c>
      <c r="C571" t="s">
        <v>3139</v>
      </c>
      <c r="D571" t="s">
        <v>207</v>
      </c>
      <c r="E571">
        <v>121930.188163</v>
      </c>
      <c r="F571">
        <v>1015</v>
      </c>
      <c r="G571">
        <v>5.5919668798403697</v>
      </c>
      <c r="H571">
        <f>(Table2[[#This Row],[1Y Return vs Nifty]]-AVERAGE(Table2[1Y Return vs Nifty]))/_xlfn.STDEV.P(Table2[1Y Return vs Nifty])</f>
        <v>-0.26356033457242467</v>
      </c>
      <c r="I571">
        <v>1.64728619668705</v>
      </c>
      <c r="J571">
        <f>(Table2[[#This Row],[1M Return vs Nifty]]-AVERAGE(Table2[1M Return vs Nifty]))/_xlfn.STDEV.P(Table2[1M Return vs Nifty])</f>
        <v>0.2969954356208338</v>
      </c>
      <c r="K571">
        <v>-11.8398862267418</v>
      </c>
      <c r="L571">
        <f>(Table2[[#This Row],[6M Return vs Nifty]]-AVERAGE(Table2[6M Return vs Nifty]))/_xlfn.STDEV.P(Table2[6M Return vs Nifty])</f>
        <v>-0.60750986157104725</v>
      </c>
      <c r="M571">
        <v>4.6779372620781396</v>
      </c>
      <c r="N571">
        <f>(Table2[[#This Row],[1W Return vs Nifty]]-AVERAGE(Table2[1W Return vs Nifty]))/_xlfn.STDEV.P(Table2[1W Return vs Nifty])</f>
        <v>0.3352988252763196</v>
      </c>
      <c r="O571">
        <v>982.36</v>
      </c>
      <c r="P571">
        <v>1001.6088655511001</v>
      </c>
      <c r="Q571">
        <v>1035.7957535656201</v>
      </c>
      <c r="R571">
        <v>62.279012230056303</v>
      </c>
      <c r="S571" s="1">
        <f>(Table2[[#This Row],[Close Price]]-Table2[[#This Row],[20D EMA]])/Table2[[#This Row],[20D EMA]]</f>
        <v>3.3226108554908575E-2</v>
      </c>
      <c r="T571" s="1">
        <f>(Table2[[#This Row],[Close Price]]-Table2[[#This Row],[50D EMA]])/Table2[[#This Row],[50D EMA]]</f>
        <v>1.3369624520577647E-2</v>
      </c>
      <c r="U571" s="1">
        <f>(Table2[[#This Row],[Close Price]]-Table2[[#This Row],[200D EMA]])/Table2[[#This Row],[200D EMA]]</f>
        <v>-2.0077079379822567E-2</v>
      </c>
      <c r="V571">
        <v>0.75351665557692005</v>
      </c>
      <c r="W571">
        <v>956.35</v>
      </c>
      <c r="X571">
        <v>1024.9000000000001</v>
      </c>
      <c r="Y571">
        <v>956.35</v>
      </c>
      <c r="Z571">
        <v>1024.9000000000001</v>
      </c>
      <c r="AA571">
        <v>956.35</v>
      </c>
      <c r="AB571">
        <v>1024.9000000000001</v>
      </c>
      <c r="AC571" s="1">
        <f>(Table2[[#This Row],[Close Price]]/Table2[[#This Row],[Day Low]])-1</f>
        <v>6.1326920060647216E-2</v>
      </c>
      <c r="AD571" s="1">
        <f>(Table2[[#This Row],[Day High]]/Table2[[#This Row],[Close Price]])-1</f>
        <v>9.7536945812808362E-3</v>
      </c>
      <c r="AE571" s="1">
        <f>(Table2[[#This Row],[Close Price]]/Table2[[#This Row],[Current Week Low]])-1</f>
        <v>6.1326920060647216E-2</v>
      </c>
      <c r="AF571" s="1">
        <f>(Table2[[#This Row],[Current Week High]]/Table2[[#This Row],[Close Price]])-1</f>
        <v>9.7536945812808362E-3</v>
      </c>
      <c r="AG571" s="1">
        <f>(Table2[[#This Row],[Close Price]]/Table2[[#This Row],[Current Month Low]])-1</f>
        <v>6.1326920060647216E-2</v>
      </c>
      <c r="AH571" s="1">
        <f>(Table2[[#This Row],[Current Month High]]/Table2[[#This Row],[Close Price]])-1</f>
        <v>9.7536945812808362E-3</v>
      </c>
      <c r="AI571">
        <v>32.807881773398996</v>
      </c>
      <c r="AJ571">
        <v>40.9722222222222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0.03</v>
      </c>
      <c r="AM571" t="s">
        <v>3180</v>
      </c>
      <c r="AN571">
        <v>-2.71</v>
      </c>
      <c r="AO571" t="s">
        <v>3179</v>
      </c>
      <c r="AP571">
        <v>-3.4827760099238998E-2</v>
      </c>
      <c r="AQ571">
        <f>(Table2[[#This Row],[Sharpe Ratio]]-AVERAGE(Table2[Sharpe Ratio]))/_xlfn.STDEV.P(Table2[Sharpe Ratio])</f>
        <v>-1.1511234316381393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389</v>
      </c>
      <c r="AT571">
        <f>_xlfn.RANK.AVG(Table2[[#This Row],[6M Return vs Nifty Z-Score]],Table2[6M Return vs Nifty Z-Score])</f>
        <v>539</v>
      </c>
      <c r="AU571">
        <f>_xlfn.RANK.AVG(Table2[[#This Row],[Sharpe Ratio Z-Score]],Table2[Sharpe Ratio Z-Score])</f>
        <v>639</v>
      </c>
      <c r="AV571">
        <f>(Table2[[#This Row],[Rank 1Y]]+Table2[[#This Row],[Rank 6M]]+Table2[[#This Row],[Rank Sharpe]])/3</f>
        <v>522.33333333333337</v>
      </c>
    </row>
    <row r="572" spans="1:48" x14ac:dyDescent="0.3">
      <c r="A572" t="s">
        <v>1876</v>
      </c>
      <c r="B572" t="s">
        <v>1877</v>
      </c>
      <c r="C572" t="s">
        <v>3146</v>
      </c>
      <c r="D572" t="s">
        <v>271</v>
      </c>
      <c r="E572">
        <v>4010.6793437360002</v>
      </c>
      <c r="F572">
        <v>182.26</v>
      </c>
      <c r="G572">
        <v>-7.40571664494888</v>
      </c>
      <c r="H572">
        <f>(Table2[[#This Row],[1Y Return vs Nifty]]-AVERAGE(Table2[1Y Return vs Nifty]))/_xlfn.STDEV.P(Table2[1Y Return vs Nifty])</f>
        <v>-0.49743806851188616</v>
      </c>
      <c r="I572">
        <v>-4.7382912777528796</v>
      </c>
      <c r="J572">
        <f>(Table2[[#This Row],[1M Return vs Nifty]]-AVERAGE(Table2[1M Return vs Nifty]))/_xlfn.STDEV.P(Table2[1M Return vs Nifty])</f>
        <v>-0.41054064972727911</v>
      </c>
      <c r="K572">
        <v>-13.098936853351001</v>
      </c>
      <c r="L572">
        <f>(Table2[[#This Row],[6M Return vs Nifty]]-AVERAGE(Table2[6M Return vs Nifty]))/_xlfn.STDEV.P(Table2[6M Return vs Nifty])</f>
        <v>-0.65055040113099749</v>
      </c>
      <c r="M572">
        <v>1.05817240268234</v>
      </c>
      <c r="N572">
        <f>(Table2[[#This Row],[1W Return vs Nifty]]-AVERAGE(Table2[1W Return vs Nifty]))/_xlfn.STDEV.P(Table2[1W Return vs Nifty])</f>
        <v>-0.50237282857459165</v>
      </c>
      <c r="O572">
        <v>189.92</v>
      </c>
      <c r="P572">
        <v>195.061482791076</v>
      </c>
      <c r="Q572">
        <v>190.65755911132999</v>
      </c>
      <c r="R572">
        <v>37.837003257863103</v>
      </c>
      <c r="S572" s="1">
        <f>(Table2[[#This Row],[Close Price]]-Table2[[#This Row],[20D EMA]])/Table2[[#This Row],[20D EMA]]</f>
        <v>-4.0332771693344552E-2</v>
      </c>
      <c r="T572" s="1">
        <f>(Table2[[#This Row],[Close Price]]-Table2[[#This Row],[50D EMA]])/Table2[[#This Row],[50D EMA]]</f>
        <v>-6.5627937447739301E-2</v>
      </c>
      <c r="U572" s="1">
        <f>(Table2[[#This Row],[Close Price]]-Table2[[#This Row],[200D EMA]])/Table2[[#This Row],[200D EMA]]</f>
        <v>-4.4045246097095161E-2</v>
      </c>
      <c r="V572">
        <v>0.46055673759452997</v>
      </c>
      <c r="W572">
        <v>180.52</v>
      </c>
      <c r="X572">
        <v>186.76</v>
      </c>
      <c r="Y572">
        <v>180.52</v>
      </c>
      <c r="Z572">
        <v>186.84</v>
      </c>
      <c r="AA572">
        <v>180.52</v>
      </c>
      <c r="AB572">
        <v>189.9</v>
      </c>
      <c r="AC572" s="1">
        <f>(Table2[[#This Row],[Close Price]]/Table2[[#This Row],[Day Low]])-1</f>
        <v>9.638821183248325E-3</v>
      </c>
      <c r="AD572" s="1">
        <f>(Table2[[#This Row],[Day High]]/Table2[[#This Row],[Close Price]])-1</f>
        <v>2.4690003292000551E-2</v>
      </c>
      <c r="AE572" s="1">
        <f>(Table2[[#This Row],[Close Price]]/Table2[[#This Row],[Current Week Low]])-1</f>
        <v>9.638821183248325E-3</v>
      </c>
      <c r="AF572" s="1">
        <f>(Table2[[#This Row],[Current Week High]]/Table2[[#This Row],[Close Price]])-1</f>
        <v>2.5128936683858294E-2</v>
      </c>
      <c r="AG572" s="1">
        <f>(Table2[[#This Row],[Close Price]]/Table2[[#This Row],[Current Month Low]])-1</f>
        <v>9.638821183248325E-3</v>
      </c>
      <c r="AH572" s="1">
        <f>(Table2[[#This Row],[Current Month High]]/Table2[[#This Row],[Close Price]])-1</f>
        <v>4.191813892241858E-2</v>
      </c>
      <c r="AI572">
        <v>30.5003840667178</v>
      </c>
      <c r="AJ572">
        <v>24.4095563139931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-0.08</v>
      </c>
      <c r="AM572" t="s">
        <v>3179</v>
      </c>
      <c r="AN572">
        <v>-8.81</v>
      </c>
      <c r="AO572" t="s">
        <v>3179</v>
      </c>
      <c r="AQ572">
        <f>(Table2[[#This Row],[Sharpe Ratio]]-AVERAGE(Table2[Sharpe Ratio]))/_xlfn.STDEV.P(Table2[Sharpe Ratio])</f>
        <v>-0.73432109200939777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485</v>
      </c>
      <c r="AT572">
        <f>_xlfn.RANK.AVG(Table2[[#This Row],[6M Return vs Nifty Z-Score]],Table2[6M Return vs Nifty Z-Score])</f>
        <v>548</v>
      </c>
      <c r="AU572">
        <f>_xlfn.RANK.AVG(Table2[[#This Row],[Sharpe Ratio Z-Score]],Table2[Sharpe Ratio Z-Score])</f>
        <v>537.5</v>
      </c>
      <c r="AV572">
        <f>(Table2[[#This Row],[Rank 1Y]]+Table2[[#This Row],[Rank 6M]]+Table2[[#This Row],[Rank Sharpe]])/3</f>
        <v>523.5</v>
      </c>
    </row>
    <row r="573" spans="1:48" x14ac:dyDescent="0.3">
      <c r="A573" t="s">
        <v>1557</v>
      </c>
      <c r="B573" t="s">
        <v>1558</v>
      </c>
      <c r="C573" t="s">
        <v>3146</v>
      </c>
      <c r="D573" t="s">
        <v>469</v>
      </c>
      <c r="E573">
        <v>6279.0844798400003</v>
      </c>
      <c r="F573">
        <v>1162.5999999999999</v>
      </c>
      <c r="G573">
        <v>-32.483717062110301</v>
      </c>
      <c r="H573">
        <f>(Table2[[#This Row],[1Y Return vs Nifty]]-AVERAGE(Table2[1Y Return vs Nifty]))/_xlfn.STDEV.P(Table2[1Y Return vs Nifty])</f>
        <v>-0.94868662354190125</v>
      </c>
      <c r="I573">
        <v>-8.0590281587339998</v>
      </c>
      <c r="J573">
        <f>(Table2[[#This Row],[1M Return vs Nifty]]-AVERAGE(Table2[1M Return vs Nifty]))/_xlfn.STDEV.P(Table2[1M Return vs Nifty])</f>
        <v>-0.77848562927614273</v>
      </c>
      <c r="K573">
        <v>8.5297028143540601</v>
      </c>
      <c r="L573">
        <f>(Table2[[#This Row],[6M Return vs Nifty]]-AVERAGE(Table2[6M Return vs Nifty]))/_xlfn.STDEV.P(Table2[6M Return vs Nifty])</f>
        <v>8.8822823083850061E-2</v>
      </c>
      <c r="M573">
        <v>3.6344449470202602</v>
      </c>
      <c r="N573">
        <f>(Table2[[#This Row],[1W Return vs Nifty]]-AVERAGE(Table2[1W Return vs Nifty]))/_xlfn.STDEV.P(Table2[1W Return vs Nifty])</f>
        <v>9.3817964698775652E-2</v>
      </c>
      <c r="O573">
        <v>1194.99</v>
      </c>
      <c r="P573">
        <v>1206.21426302176</v>
      </c>
      <c r="Q573">
        <v>1161.9135934600299</v>
      </c>
      <c r="R573">
        <v>42.350394825543603</v>
      </c>
      <c r="S573" s="1">
        <f>(Table2[[#This Row],[Close Price]]-Table2[[#This Row],[20D EMA]])/Table2[[#This Row],[20D EMA]]</f>
        <v>-2.7104829329115808E-2</v>
      </c>
      <c r="T573" s="1">
        <f>(Table2[[#This Row],[Close Price]]-Table2[[#This Row],[50D EMA]])/Table2[[#This Row],[50D EMA]]</f>
        <v>-3.6157973221523129E-2</v>
      </c>
      <c r="U573" s="1">
        <f>(Table2[[#This Row],[Close Price]]-Table2[[#This Row],[200D EMA]])/Table2[[#This Row],[200D EMA]]</f>
        <v>5.9075523673491346E-4</v>
      </c>
      <c r="V573">
        <v>1.2038457194222301</v>
      </c>
      <c r="W573">
        <v>1152.3499999999999</v>
      </c>
      <c r="X573">
        <v>1192.75</v>
      </c>
      <c r="Y573">
        <v>1138.25</v>
      </c>
      <c r="Z573">
        <v>1204.05</v>
      </c>
      <c r="AA573">
        <v>1138.25</v>
      </c>
      <c r="AB573">
        <v>1204.05</v>
      </c>
      <c r="AC573" s="1">
        <f>(Table2[[#This Row],[Close Price]]/Table2[[#This Row],[Day Low]])-1</f>
        <v>8.8948670108908168E-3</v>
      </c>
      <c r="AD573" s="1">
        <f>(Table2[[#This Row],[Day High]]/Table2[[#This Row],[Close Price]])-1</f>
        <v>2.5933253053500804E-2</v>
      </c>
      <c r="AE573" s="1">
        <f>(Table2[[#This Row],[Close Price]]/Table2[[#This Row],[Current Week Low]])-1</f>
        <v>2.1392488469141213E-2</v>
      </c>
      <c r="AF573" s="1">
        <f>(Table2[[#This Row],[Current Week High]]/Table2[[#This Row],[Close Price]])-1</f>
        <v>3.5652847066919069E-2</v>
      </c>
      <c r="AG573" s="1">
        <f>(Table2[[#This Row],[Close Price]]/Table2[[#This Row],[Current Month Low]])-1</f>
        <v>2.1392488469141213E-2</v>
      </c>
      <c r="AH573" s="1">
        <f>(Table2[[#This Row],[Current Month High]]/Table2[[#This Row],[Close Price]])-1</f>
        <v>3.5652847066919069E-2</v>
      </c>
      <c r="AI573">
        <v>21.090658868054302</v>
      </c>
      <c r="AJ573">
        <v>24.5687345976642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0.04</v>
      </c>
      <c r="AM573" t="s">
        <v>3180</v>
      </c>
      <c r="AN573">
        <v>-5.84</v>
      </c>
      <c r="AO573" t="s">
        <v>3179</v>
      </c>
      <c r="AP573">
        <v>-4.2780758064147002E-2</v>
      </c>
      <c r="AQ573">
        <f>(Table2[[#This Row],[Sharpe Ratio]]-AVERAGE(Table2[Sharpe Ratio]))/_xlfn.STDEV.P(Table2[Sharpe Ratio])</f>
        <v>-1.2463011906841108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640</v>
      </c>
      <c r="AT573">
        <f>_xlfn.RANK.AVG(Table2[[#This Row],[6M Return vs Nifty Z-Score]],Table2[6M Return vs Nifty Z-Score])</f>
        <v>280</v>
      </c>
      <c r="AU573">
        <f>_xlfn.RANK.AVG(Table2[[#This Row],[Sharpe Ratio Z-Score]],Table2[Sharpe Ratio Z-Score])</f>
        <v>653</v>
      </c>
      <c r="AV573">
        <f>(Table2[[#This Row],[Rank 1Y]]+Table2[[#This Row],[Rank 6M]]+Table2[[#This Row],[Rank Sharpe]])/3</f>
        <v>524.33333333333337</v>
      </c>
    </row>
    <row r="574" spans="1:48" x14ac:dyDescent="0.3">
      <c r="A574" t="s">
        <v>727</v>
      </c>
      <c r="B574" t="s">
        <v>728</v>
      </c>
      <c r="C574" t="s">
        <v>3134</v>
      </c>
      <c r="D574" t="s">
        <v>399</v>
      </c>
      <c r="E574">
        <v>24074.653716410001</v>
      </c>
      <c r="F574">
        <v>1072.1500000000001</v>
      </c>
      <c r="G574">
        <v>-19.2074415772374</v>
      </c>
      <c r="H574">
        <f>(Table2[[#This Row],[1Y Return vs Nifty]]-AVERAGE(Table2[1Y Return vs Nifty]))/_xlfn.STDEV.P(Table2[1Y Return vs Nifty])</f>
        <v>-0.70979596124533284</v>
      </c>
      <c r="I574">
        <v>4.2027526652860701</v>
      </c>
      <c r="J574">
        <f>(Table2[[#This Row],[1M Return vs Nifty]]-AVERAGE(Table2[1M Return vs Nifty]))/_xlfn.STDEV.P(Table2[1M Return vs Nifty])</f>
        <v>0.58014676354196304</v>
      </c>
      <c r="K574">
        <v>4.9378406874099801</v>
      </c>
      <c r="L574">
        <f>(Table2[[#This Row],[6M Return vs Nifty]]-AVERAGE(Table2[6M Return vs Nifty]))/_xlfn.STDEV.P(Table2[6M Return vs Nifty])</f>
        <v>-3.3964681009588576E-2</v>
      </c>
      <c r="M574">
        <v>-0.85859391723754297</v>
      </c>
      <c r="N574">
        <f>(Table2[[#This Row],[1W Return vs Nifty]]-AVERAGE(Table2[1W Return vs Nifty]))/_xlfn.STDEV.P(Table2[1W Return vs Nifty])</f>
        <v>-0.94594330224370715</v>
      </c>
      <c r="O574">
        <v>1061.6099999999999</v>
      </c>
      <c r="P574">
        <v>1048.60992502975</v>
      </c>
      <c r="Q574">
        <v>979.02903956042906</v>
      </c>
      <c r="R574">
        <v>55.484773626624701</v>
      </c>
      <c r="S574" s="1">
        <f>(Table2[[#This Row],[Close Price]]-Table2[[#This Row],[20D EMA]])/Table2[[#This Row],[20D EMA]]</f>
        <v>9.9283164250526957E-3</v>
      </c>
      <c r="T574" s="1">
        <f>(Table2[[#This Row],[Close Price]]-Table2[[#This Row],[50D EMA]])/Table2[[#This Row],[50D EMA]]</f>
        <v>2.2448838608486597E-2</v>
      </c>
      <c r="U574" s="1">
        <f>(Table2[[#This Row],[Close Price]]-Table2[[#This Row],[200D EMA]])/Table2[[#This Row],[200D EMA]]</f>
        <v>9.5115626479661014E-2</v>
      </c>
      <c r="V574">
        <v>0.72697082318811002</v>
      </c>
      <c r="W574">
        <v>1036.5</v>
      </c>
      <c r="X574">
        <v>1081</v>
      </c>
      <c r="Y574">
        <v>1030.0999999999999</v>
      </c>
      <c r="Z574">
        <v>1081</v>
      </c>
      <c r="AA574">
        <v>1030.0999999999999</v>
      </c>
      <c r="AB574">
        <v>1081</v>
      </c>
      <c r="AC574" s="1">
        <f>(Table2[[#This Row],[Close Price]]/Table2[[#This Row],[Day Low]])-1</f>
        <v>3.4394597202122679E-2</v>
      </c>
      <c r="AD574" s="1">
        <f>(Table2[[#This Row],[Day High]]/Table2[[#This Row],[Close Price]])-1</f>
        <v>8.2544420090471249E-3</v>
      </c>
      <c r="AE574" s="1">
        <f>(Table2[[#This Row],[Close Price]]/Table2[[#This Row],[Current Week Low]])-1</f>
        <v>4.082127948742853E-2</v>
      </c>
      <c r="AF574" s="1">
        <f>(Table2[[#This Row],[Current Week High]]/Table2[[#This Row],[Close Price]])-1</f>
        <v>8.2544420090471249E-3</v>
      </c>
      <c r="AG574" s="1">
        <f>(Table2[[#This Row],[Close Price]]/Table2[[#This Row],[Current Month Low]])-1</f>
        <v>4.082127948742853E-2</v>
      </c>
      <c r="AH574" s="1">
        <f>(Table2[[#This Row],[Current Month High]]/Table2[[#This Row],[Close Price]])-1</f>
        <v>8.2544420090471249E-3</v>
      </c>
      <c r="AI574">
        <v>6.6828335587371104</v>
      </c>
      <c r="AJ574">
        <v>45.553896280206303</v>
      </c>
      <c r="AK574" t="str">
        <f>IF(AND(Table2[[#This Row],[20D EMA]]&gt;Table2[[#This Row],[50D EMA]],Table2[[#This Row],[50D EMA]]&gt;Table2[[#This Row],[200D EMA]]),"Uptrend","Downtrend/NoTrend")</f>
        <v>Uptrend</v>
      </c>
      <c r="AL574">
        <v>0.04</v>
      </c>
      <c r="AM574" t="s">
        <v>3180</v>
      </c>
      <c r="AN574">
        <v>3.49</v>
      </c>
      <c r="AO574" t="s">
        <v>3180</v>
      </c>
      <c r="AP574">
        <v>-5.9044462951350997E-2</v>
      </c>
      <c r="AQ574">
        <f>(Table2[[#This Row],[Sharpe Ratio]]-AVERAGE(Table2[Sharpe Ratio]))/_xlfn.STDEV.P(Table2[Sharpe Ratio])</f>
        <v>-1.4409376022334754</v>
      </c>
      <c r="AR5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-2.5504947831901408</v>
      </c>
      <c r="AS574">
        <f>_xlfn.RANK.AVG(Table2[[#This Row],[1Y Return vs Nifty Z-Score]],Table2[1Y Return vs Nifty Z-Score])</f>
        <v>569</v>
      </c>
      <c r="AT574">
        <f>_xlfn.RANK.AVG(Table2[[#This Row],[6M Return vs Nifty Z-Score]],Table2[6M Return vs Nifty Z-Score])</f>
        <v>324</v>
      </c>
      <c r="AU574">
        <f>_xlfn.RANK.AVG(Table2[[#This Row],[Sharpe Ratio Z-Score]],Table2[Sharpe Ratio Z-Score])</f>
        <v>680</v>
      </c>
      <c r="AV574">
        <f>(Table2[[#This Row],[Rank 1Y]]+Table2[[#This Row],[Rank 6M]]+Table2[[#This Row],[Rank Sharpe]])/3</f>
        <v>524.33333333333337</v>
      </c>
    </row>
    <row r="575" spans="1:48" x14ac:dyDescent="0.3">
      <c r="A575" t="s">
        <v>445</v>
      </c>
      <c r="B575" t="s">
        <v>446</v>
      </c>
      <c r="C575" t="s">
        <v>3134</v>
      </c>
      <c r="D575" t="s">
        <v>32</v>
      </c>
      <c r="E575">
        <v>50247.795237041901</v>
      </c>
      <c r="F575">
        <v>110.37</v>
      </c>
      <c r="G575">
        <v>-16.52473778241</v>
      </c>
      <c r="H575">
        <f>(Table2[[#This Row],[1Y Return vs Nifty]]-AVERAGE(Table2[1Y Return vs Nifty]))/_xlfn.STDEV.P(Table2[1Y Return vs Nifty])</f>
        <v>-0.66152392237252922</v>
      </c>
      <c r="I575">
        <v>2.4702586060307898</v>
      </c>
      <c r="J575">
        <f>(Table2[[#This Row],[1M Return vs Nifty]]-AVERAGE(Table2[1M Return vs Nifty]))/_xlfn.STDEV.P(Table2[1M Return vs Nifty])</f>
        <v>0.38818259593441934</v>
      </c>
      <c r="K575">
        <v>-32.186149341703398</v>
      </c>
      <c r="L575">
        <f>(Table2[[#This Row],[6M Return vs Nifty]]-AVERAGE(Table2[6M Return vs Nifty]))/_xlfn.STDEV.P(Table2[6M Return vs Nifty])</f>
        <v>-1.303045151406915</v>
      </c>
      <c r="M575">
        <v>8.8273449128349899</v>
      </c>
      <c r="N575">
        <f>(Table2[[#This Row],[1W Return vs Nifty]]-AVERAGE(Table2[1W Return vs Nifty]))/_xlfn.STDEV.P(Table2[1W Return vs Nifty])</f>
        <v>1.2955383171562682</v>
      </c>
      <c r="O575">
        <v>105.9</v>
      </c>
      <c r="P575">
        <v>109.12680685671199</v>
      </c>
      <c r="Q575">
        <v>116.130527128504</v>
      </c>
      <c r="R575">
        <v>68.269096605869805</v>
      </c>
      <c r="S575" s="1">
        <f>(Table2[[#This Row],[Close Price]]-Table2[[#This Row],[20D EMA]])/Table2[[#This Row],[20D EMA]]</f>
        <v>4.2209631728045316E-2</v>
      </c>
      <c r="T575" s="1">
        <f>(Table2[[#This Row],[Close Price]]-Table2[[#This Row],[50D EMA]])/Table2[[#This Row],[50D EMA]]</f>
        <v>1.1392188400787486E-2</v>
      </c>
      <c r="U575" s="1">
        <f>(Table2[[#This Row],[Close Price]]-Table2[[#This Row],[200D EMA]])/Table2[[#This Row],[200D EMA]]</f>
        <v>-4.9603900636132438E-2</v>
      </c>
      <c r="V575">
        <v>1.26799343443127</v>
      </c>
      <c r="W575">
        <v>107.33</v>
      </c>
      <c r="X575">
        <v>111.45</v>
      </c>
      <c r="Y575">
        <v>106.86</v>
      </c>
      <c r="Z575">
        <v>111.45</v>
      </c>
      <c r="AA575">
        <v>106.86</v>
      </c>
      <c r="AB575">
        <v>111.45</v>
      </c>
      <c r="AC575" s="1">
        <f>(Table2[[#This Row],[Close Price]]/Table2[[#This Row],[Day Low]])-1</f>
        <v>2.8323860989471816E-2</v>
      </c>
      <c r="AD575" s="1">
        <f>(Table2[[#This Row],[Day High]]/Table2[[#This Row],[Close Price]])-1</f>
        <v>9.7852677357976869E-3</v>
      </c>
      <c r="AE575" s="1">
        <f>(Table2[[#This Row],[Close Price]]/Table2[[#This Row],[Current Week Low]])-1</f>
        <v>3.284671532846728E-2</v>
      </c>
      <c r="AF575" s="1">
        <f>(Table2[[#This Row],[Current Week High]]/Table2[[#This Row],[Close Price]])-1</f>
        <v>9.7852677357976869E-3</v>
      </c>
      <c r="AG575" s="1">
        <f>(Table2[[#This Row],[Close Price]]/Table2[[#This Row],[Current Month Low]])-1</f>
        <v>3.284671532846728E-2</v>
      </c>
      <c r="AH575" s="1">
        <f>(Table2[[#This Row],[Current Month High]]/Table2[[#This Row],[Close Price]])-1</f>
        <v>9.7852677357976869E-3</v>
      </c>
      <c r="AI575">
        <v>43.109540636042297</v>
      </c>
      <c r="AJ575">
        <v>14.968749999999901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-0.09</v>
      </c>
      <c r="AM575" t="s">
        <v>3179</v>
      </c>
      <c r="AN575">
        <v>5.29</v>
      </c>
      <c r="AO575" t="s">
        <v>3180</v>
      </c>
      <c r="AP575">
        <v>6.7724505835196999E-2</v>
      </c>
      <c r="AQ575">
        <f>(Table2[[#This Row],[Sharpe Ratio]]-AVERAGE(Table2[Sharpe Ratio]))/_xlfn.STDEV.P(Table2[Sharpe Ratio])</f>
        <v>7.6174110721921276E-2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5">
        <f>_xlfn.RANK.AVG(Table2[[#This Row],[1Y Return vs Nifty Z-Score]],Table2[1Y Return vs Nifty Z-Score])</f>
        <v>549</v>
      </c>
      <c r="AT575">
        <f>_xlfn.RANK.AVG(Table2[[#This Row],[6M Return vs Nifty Z-Score]],Table2[6M Return vs Nifty Z-Score])</f>
        <v>704</v>
      </c>
      <c r="AU575">
        <f>_xlfn.RANK.AVG(Table2[[#This Row],[Sharpe Ratio Z-Score]],Table2[Sharpe Ratio Z-Score])</f>
        <v>321</v>
      </c>
      <c r="AV575">
        <f>(Table2[[#This Row],[Rank 1Y]]+Table2[[#This Row],[Rank 6M]]+Table2[[#This Row],[Rank Sharpe]])/3</f>
        <v>524.66666666666663</v>
      </c>
    </row>
    <row r="576" spans="1:48" x14ac:dyDescent="0.3">
      <c r="A576" t="s">
        <v>1272</v>
      </c>
      <c r="B576" t="s">
        <v>1273</v>
      </c>
      <c r="C576" t="s">
        <v>3134</v>
      </c>
      <c r="D576" t="s">
        <v>138</v>
      </c>
      <c r="E576">
        <v>9150.6719184360009</v>
      </c>
      <c r="F576">
        <v>85.08</v>
      </c>
      <c r="G576">
        <v>-22.970159117436499</v>
      </c>
      <c r="H576">
        <f>(Table2[[#This Row],[1Y Return vs Nifty]]-AVERAGE(Table2[1Y Return vs Nifty]))/_xlfn.STDEV.P(Table2[1Y Return vs Nifty])</f>
        <v>-0.77750155278998456</v>
      </c>
      <c r="I576">
        <v>-3.8981041615082201</v>
      </c>
      <c r="J576">
        <f>(Table2[[#This Row],[1M Return vs Nifty]]-AVERAGE(Table2[1M Return vs Nifty]))/_xlfn.STDEV.P(Table2[1M Return vs Nifty])</f>
        <v>-0.31744606187407859</v>
      </c>
      <c r="K576">
        <v>-5.8990584064717799</v>
      </c>
      <c r="L576">
        <f>(Table2[[#This Row],[6M Return vs Nifty]]-AVERAGE(Table2[6M Return vs Nifty]))/_xlfn.STDEV.P(Table2[6M Return vs Nifty])</f>
        <v>-0.40442316321816923</v>
      </c>
      <c r="M576">
        <v>5.08041778377443</v>
      </c>
      <c r="N576">
        <f>(Table2[[#This Row],[1W Return vs Nifty]]-AVERAGE(Table2[1W Return vs Nifty]))/_xlfn.STDEV.P(Table2[1W Return vs Nifty])</f>
        <v>0.42843927426901596</v>
      </c>
      <c r="O576">
        <v>85.56</v>
      </c>
      <c r="P576">
        <v>86.208478017637603</v>
      </c>
      <c r="Q576">
        <v>85.726229907076103</v>
      </c>
      <c r="R576">
        <v>49.966893693702303</v>
      </c>
      <c r="S576" s="1">
        <f>(Table2[[#This Row],[Close Price]]-Table2[[#This Row],[20D EMA]])/Table2[[#This Row],[20D EMA]]</f>
        <v>-5.6100981767181392E-3</v>
      </c>
      <c r="T576" s="1">
        <f>(Table2[[#This Row],[Close Price]]-Table2[[#This Row],[50D EMA]])/Table2[[#This Row],[50D EMA]]</f>
        <v>-1.3090104866562272E-2</v>
      </c>
      <c r="U576" s="1">
        <f>(Table2[[#This Row],[Close Price]]-Table2[[#This Row],[200D EMA]])/Table2[[#This Row],[200D EMA]]</f>
        <v>-7.5382984621695471E-3</v>
      </c>
      <c r="V576">
        <v>0.48746225794790998</v>
      </c>
      <c r="W576">
        <v>82</v>
      </c>
      <c r="X576">
        <v>85.74</v>
      </c>
      <c r="Y576">
        <v>82</v>
      </c>
      <c r="Z576">
        <v>87</v>
      </c>
      <c r="AA576">
        <v>82</v>
      </c>
      <c r="AB576">
        <v>88.36</v>
      </c>
      <c r="AC576" s="1">
        <f>(Table2[[#This Row],[Close Price]]/Table2[[#This Row],[Day Low]])-1</f>
        <v>3.7560975609756131E-2</v>
      </c>
      <c r="AD576" s="1">
        <f>(Table2[[#This Row],[Day High]]/Table2[[#This Row],[Close Price]])-1</f>
        <v>7.7574047954864778E-3</v>
      </c>
      <c r="AE576" s="1">
        <f>(Table2[[#This Row],[Close Price]]/Table2[[#This Row],[Current Week Low]])-1</f>
        <v>3.7560975609756131E-2</v>
      </c>
      <c r="AF576" s="1">
        <f>(Table2[[#This Row],[Current Week High]]/Table2[[#This Row],[Close Price]])-1</f>
        <v>2.2566995768688258E-2</v>
      </c>
      <c r="AG576" s="1">
        <f>(Table2[[#This Row],[Close Price]]/Table2[[#This Row],[Current Month Low]])-1</f>
        <v>3.7560975609756131E-2</v>
      </c>
      <c r="AH576" s="1">
        <f>(Table2[[#This Row],[Current Month High]]/Table2[[#This Row],[Close Price]])-1</f>
        <v>3.8551951104842441E-2</v>
      </c>
      <c r="AI576">
        <v>24.365303244005599</v>
      </c>
      <c r="AJ576">
        <v>17.513812154696101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-0.04</v>
      </c>
      <c r="AM576" t="s">
        <v>3179</v>
      </c>
      <c r="AN576">
        <v>-2.8</v>
      </c>
      <c r="AO576" t="s">
        <v>3179</v>
      </c>
      <c r="AQ576">
        <f>(Table2[[#This Row],[Sharpe Ratio]]-AVERAGE(Table2[Sharpe Ratio]))/_xlfn.STDEV.P(Table2[Sharpe Ratio])</f>
        <v>-0.73432109200939777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588</v>
      </c>
      <c r="AT576">
        <f>_xlfn.RANK.AVG(Table2[[#This Row],[6M Return vs Nifty Z-Score]],Table2[6M Return vs Nifty Z-Score])</f>
        <v>454</v>
      </c>
      <c r="AU576">
        <f>_xlfn.RANK.AVG(Table2[[#This Row],[Sharpe Ratio Z-Score]],Table2[Sharpe Ratio Z-Score])</f>
        <v>537.5</v>
      </c>
      <c r="AV576">
        <f>(Table2[[#This Row],[Rank 1Y]]+Table2[[#This Row],[Rank 6M]]+Table2[[#This Row],[Rank Sharpe]])/3</f>
        <v>526.5</v>
      </c>
    </row>
    <row r="577" spans="1:48" x14ac:dyDescent="0.3">
      <c r="A577" t="s">
        <v>400</v>
      </c>
      <c r="B577" t="s">
        <v>401</v>
      </c>
      <c r="C577" t="s">
        <v>3145</v>
      </c>
      <c r="D577" t="s">
        <v>402</v>
      </c>
      <c r="E577">
        <v>55413.566634449999</v>
      </c>
      <c r="F577">
        <v>4362.3500000000004</v>
      </c>
      <c r="G577">
        <v>-26.777214948206399</v>
      </c>
      <c r="H577">
        <f>(Table2[[#This Row],[1Y Return vs Nifty]]-AVERAGE(Table2[1Y Return vs Nifty]))/_xlfn.STDEV.P(Table2[1Y Return vs Nifty])</f>
        <v>-0.84600495872253634</v>
      </c>
      <c r="I577">
        <v>-17.612153645450299</v>
      </c>
      <c r="J577">
        <f>(Table2[[#This Row],[1M Return vs Nifty]]-AVERAGE(Table2[1M Return vs Nifty]))/_xlfn.STDEV.P(Table2[1M Return vs Nifty])</f>
        <v>-1.8369930292358265</v>
      </c>
      <c r="K577">
        <v>-25.002705518426101</v>
      </c>
      <c r="L577">
        <f>(Table2[[#This Row],[6M Return vs Nifty]]-AVERAGE(Table2[6M Return vs Nifty]))/_xlfn.STDEV.P(Table2[6M Return vs Nifty])</f>
        <v>-1.0574797297168357</v>
      </c>
      <c r="M577">
        <v>-0.96132782542483297</v>
      </c>
      <c r="N577">
        <f>(Table2[[#This Row],[1W Return vs Nifty]]-AVERAGE(Table2[1W Return vs Nifty]))/_xlfn.STDEV.P(Table2[1W Return vs Nifty])</f>
        <v>-0.96971757657383006</v>
      </c>
      <c r="O577">
        <v>4651</v>
      </c>
      <c r="P577">
        <v>4979.30571654099</v>
      </c>
      <c r="Q577">
        <v>4928.4395114781601</v>
      </c>
      <c r="R577">
        <v>38.017320144423998</v>
      </c>
      <c r="S577" s="1">
        <f>(Table2[[#This Row],[Close Price]]-Table2[[#This Row],[20D EMA]])/Table2[[#This Row],[20D EMA]]</f>
        <v>-6.2061922167275775E-2</v>
      </c>
      <c r="T577" s="1">
        <f>(Table2[[#This Row],[Close Price]]-Table2[[#This Row],[50D EMA]])/Table2[[#This Row],[50D EMA]]</f>
        <v>-0.12390396405898425</v>
      </c>
      <c r="U577" s="1">
        <f>(Table2[[#This Row],[Close Price]]-Table2[[#This Row],[200D EMA]])/Table2[[#This Row],[200D EMA]]</f>
        <v>-0.11486181582623818</v>
      </c>
      <c r="V577">
        <v>1.91111273380636</v>
      </c>
      <c r="W577">
        <v>4185.05</v>
      </c>
      <c r="X577">
        <v>4450</v>
      </c>
      <c r="Y577">
        <v>4162.6000000000004</v>
      </c>
      <c r="Z577">
        <v>4450</v>
      </c>
      <c r="AA577">
        <v>4162.6000000000004</v>
      </c>
      <c r="AB577">
        <v>4450</v>
      </c>
      <c r="AC577" s="1">
        <f>(Table2[[#This Row],[Close Price]]/Table2[[#This Row],[Day Low]])-1</f>
        <v>4.2365085243903922E-2</v>
      </c>
      <c r="AD577" s="1">
        <f>(Table2[[#This Row],[Day High]]/Table2[[#This Row],[Close Price]])-1</f>
        <v>2.0092381399933412E-2</v>
      </c>
      <c r="AE577" s="1">
        <f>(Table2[[#This Row],[Close Price]]/Table2[[#This Row],[Current Week Low]])-1</f>
        <v>4.7986835151107465E-2</v>
      </c>
      <c r="AF577" s="1">
        <f>(Table2[[#This Row],[Current Week High]]/Table2[[#This Row],[Close Price]])-1</f>
        <v>2.0092381399933412E-2</v>
      </c>
      <c r="AG577" s="1">
        <f>(Table2[[#This Row],[Close Price]]/Table2[[#This Row],[Current Month Low]])-1</f>
        <v>4.7986835151107465E-2</v>
      </c>
      <c r="AH577" s="1">
        <f>(Table2[[#This Row],[Current Month High]]/Table2[[#This Row],[Close Price]])-1</f>
        <v>2.0092381399933412E-2</v>
      </c>
      <c r="AI577">
        <v>48.0853209852487</v>
      </c>
      <c r="AJ577">
        <v>21.142738128297701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-0.15</v>
      </c>
      <c r="AM577" t="s">
        <v>3179</v>
      </c>
      <c r="AN577">
        <v>-13.79</v>
      </c>
      <c r="AO577" t="s">
        <v>3179</v>
      </c>
      <c r="AP577">
        <v>7.4871831067886002E-2</v>
      </c>
      <c r="AQ577">
        <f>(Table2[[#This Row],[Sharpe Ratio]]-AVERAGE(Table2[Sharpe Ratio]))/_xlfn.STDEV.P(Table2[Sharpe Ratio])</f>
        <v>0.16170995542120206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611</v>
      </c>
      <c r="AT577">
        <f>_xlfn.RANK.AVG(Table2[[#This Row],[6M Return vs Nifty Z-Score]],Table2[6M Return vs Nifty Z-Score])</f>
        <v>667</v>
      </c>
      <c r="AU577">
        <f>_xlfn.RANK.AVG(Table2[[#This Row],[Sharpe Ratio Z-Score]],Table2[Sharpe Ratio Z-Score])</f>
        <v>304</v>
      </c>
      <c r="AV577">
        <f>(Table2[[#This Row],[Rank 1Y]]+Table2[[#This Row],[Rank 6M]]+Table2[[#This Row],[Rank Sharpe]])/3</f>
        <v>527.33333333333337</v>
      </c>
    </row>
    <row r="578" spans="1:48" x14ac:dyDescent="0.3">
      <c r="A578" t="s">
        <v>1270</v>
      </c>
      <c r="B578" t="s">
        <v>1271</v>
      </c>
      <c r="C578" t="s">
        <v>3144</v>
      </c>
      <c r="D578" t="s">
        <v>801</v>
      </c>
      <c r="E578">
        <v>9194.2352827499999</v>
      </c>
      <c r="F578">
        <v>7129.5</v>
      </c>
      <c r="G578">
        <v>-42.185487025319603</v>
      </c>
      <c r="H578">
        <f>(Table2[[#This Row],[1Y Return vs Nifty]]-AVERAGE(Table2[1Y Return vs Nifty]))/_xlfn.STDEV.P(Table2[1Y Return vs Nifty])</f>
        <v>-1.1232583439465273</v>
      </c>
      <c r="I578">
        <v>-7.8378867119659299</v>
      </c>
      <c r="J578">
        <f>(Table2[[#This Row],[1M Return vs Nifty]]-AVERAGE(Table2[1M Return vs Nifty]))/_xlfn.STDEV.P(Table2[1M Return vs Nifty])</f>
        <v>-0.75398266863072017</v>
      </c>
      <c r="K578">
        <v>-4.35626865067319</v>
      </c>
      <c r="L578">
        <f>(Table2[[#This Row],[6M Return vs Nifty]]-AVERAGE(Table2[6M Return vs Nifty]))/_xlfn.STDEV.P(Table2[6M Return vs Nifty])</f>
        <v>-0.3516830254399399</v>
      </c>
      <c r="M578">
        <v>2.3340333630876802</v>
      </c>
      <c r="N578">
        <f>(Table2[[#This Row],[1W Return vs Nifty]]-AVERAGE(Table2[1W Return vs Nifty]))/_xlfn.STDEV.P(Table2[1W Return vs Nifty])</f>
        <v>-0.20711813599079049</v>
      </c>
      <c r="O578">
        <v>7443.44</v>
      </c>
      <c r="P578">
        <v>7955.9061775487598</v>
      </c>
      <c r="Q578">
        <v>8117.4180409446399</v>
      </c>
      <c r="R578">
        <v>33.169999591453099</v>
      </c>
      <c r="S578" s="1">
        <f>(Table2[[#This Row],[Close Price]]-Table2[[#This Row],[20D EMA]])/Table2[[#This Row],[20D EMA]]</f>
        <v>-4.2176735487892643E-2</v>
      </c>
      <c r="T578" s="1">
        <f>(Table2[[#This Row],[Close Price]]-Table2[[#This Row],[50D EMA]])/Table2[[#This Row],[50D EMA]]</f>
        <v>-0.10387329351379786</v>
      </c>
      <c r="U578" s="1">
        <f>(Table2[[#This Row],[Close Price]]-Table2[[#This Row],[200D EMA]])/Table2[[#This Row],[200D EMA]]</f>
        <v>-0.12170348206308147</v>
      </c>
      <c r="V578">
        <v>0.41610626486809199</v>
      </c>
      <c r="W578">
        <v>7073.4</v>
      </c>
      <c r="X578">
        <v>7189.95</v>
      </c>
      <c r="Y578">
        <v>7045</v>
      </c>
      <c r="Z578">
        <v>7358</v>
      </c>
      <c r="AA578">
        <v>7045</v>
      </c>
      <c r="AB578">
        <v>7380</v>
      </c>
      <c r="AC578" s="1">
        <f>(Table2[[#This Row],[Close Price]]/Table2[[#This Row],[Day Low]])-1</f>
        <v>7.9311222325897379E-3</v>
      </c>
      <c r="AD578" s="1">
        <f>(Table2[[#This Row],[Day High]]/Table2[[#This Row],[Close Price]])-1</f>
        <v>8.4788554597097221E-3</v>
      </c>
      <c r="AE578" s="1">
        <f>(Table2[[#This Row],[Close Price]]/Table2[[#This Row],[Current Week Low]])-1</f>
        <v>1.1994322214336384E-2</v>
      </c>
      <c r="AF578" s="1">
        <f>(Table2[[#This Row],[Current Week High]]/Table2[[#This Row],[Close Price]])-1</f>
        <v>3.2049933375412065E-2</v>
      </c>
      <c r="AG578" s="1">
        <f>(Table2[[#This Row],[Close Price]]/Table2[[#This Row],[Current Month Low]])-1</f>
        <v>1.1994322214336384E-2</v>
      </c>
      <c r="AH578" s="1">
        <f>(Table2[[#This Row],[Current Month High]]/Table2[[#This Row],[Close Price]])-1</f>
        <v>3.513570376604247E-2</v>
      </c>
      <c r="AI578">
        <v>51.3423101199242</v>
      </c>
      <c r="AJ578">
        <v>8.1669498725573497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-0.23</v>
      </c>
      <c r="AM578" t="s">
        <v>3179</v>
      </c>
      <c r="AN578">
        <v>-8.24</v>
      </c>
      <c r="AO578" t="s">
        <v>3179</v>
      </c>
      <c r="AP578">
        <v>2.0118555287786999E-2</v>
      </c>
      <c r="AQ578">
        <f>(Table2[[#This Row],[Sharpe Ratio]]-AVERAGE(Table2[Sharpe Ratio]))/_xlfn.STDEV.P(Table2[Sharpe Ratio])</f>
        <v>-0.49355163425483395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682</v>
      </c>
      <c r="AT578">
        <f>_xlfn.RANK.AVG(Table2[[#This Row],[6M Return vs Nifty Z-Score]],Table2[6M Return vs Nifty Z-Score])</f>
        <v>435</v>
      </c>
      <c r="AU578">
        <f>_xlfn.RANK.AVG(Table2[[#This Row],[Sharpe Ratio Z-Score]],Table2[Sharpe Ratio Z-Score])</f>
        <v>465</v>
      </c>
      <c r="AV578">
        <f>(Table2[[#This Row],[Rank 1Y]]+Table2[[#This Row],[Rank 6M]]+Table2[[#This Row],[Rank Sharpe]])/3</f>
        <v>527.33333333333337</v>
      </c>
    </row>
    <row r="579" spans="1:48" x14ac:dyDescent="0.3">
      <c r="A579" t="s">
        <v>488</v>
      </c>
      <c r="B579" t="s">
        <v>489</v>
      </c>
      <c r="C579" t="s">
        <v>3136</v>
      </c>
      <c r="D579" t="s">
        <v>125</v>
      </c>
      <c r="E579">
        <v>44494.497042174997</v>
      </c>
      <c r="F579">
        <v>342.35</v>
      </c>
      <c r="G579">
        <v>-16.182703907794298</v>
      </c>
      <c r="H579">
        <f>(Table2[[#This Row],[1Y Return vs Nifty]]-AVERAGE(Table2[1Y Return vs Nifty]))/_xlfn.STDEV.P(Table2[1Y Return vs Nifty])</f>
        <v>-0.65536943281497928</v>
      </c>
      <c r="I579">
        <v>-1.0446117932666901</v>
      </c>
      <c r="J579">
        <f>(Table2[[#This Row],[1M Return vs Nifty]]-AVERAGE(Table2[1M Return vs Nifty]))/_xlfn.STDEV.P(Table2[1M Return vs Nifty])</f>
        <v>-1.2728061461919993E-3</v>
      </c>
      <c r="K579">
        <v>-6.3833463271497699</v>
      </c>
      <c r="L579">
        <f>(Table2[[#This Row],[6M Return vs Nifty]]-AVERAGE(Table2[6M Return vs Nifty]))/_xlfn.STDEV.P(Table2[6M Return vs Nifty])</f>
        <v>-0.42097850497156869</v>
      </c>
      <c r="M579">
        <v>1.3693811359585899</v>
      </c>
      <c r="N579">
        <f>(Table2[[#This Row],[1W Return vs Nifty]]-AVERAGE(Table2[1W Return vs Nifty]))/_xlfn.STDEV.P(Table2[1W Return vs Nifty])</f>
        <v>-0.43035413553167484</v>
      </c>
      <c r="O579">
        <v>336.04</v>
      </c>
      <c r="P579">
        <v>341.908857188399</v>
      </c>
      <c r="Q579">
        <v>352.16643118892398</v>
      </c>
      <c r="R579">
        <v>56.913377372116898</v>
      </c>
      <c r="S579" s="1">
        <f>(Table2[[#This Row],[Close Price]]-Table2[[#This Row],[20D EMA]])/Table2[[#This Row],[20D EMA]]</f>
        <v>1.8777526484942273E-2</v>
      </c>
      <c r="T579" s="1">
        <f>(Table2[[#This Row],[Close Price]]-Table2[[#This Row],[50D EMA]])/Table2[[#This Row],[50D EMA]]</f>
        <v>1.2902351089370775E-3</v>
      </c>
      <c r="U579" s="1">
        <f>(Table2[[#This Row],[Close Price]]-Table2[[#This Row],[200D EMA]])/Table2[[#This Row],[200D EMA]]</f>
        <v>-2.7874409141676007E-2</v>
      </c>
      <c r="V579">
        <v>0.64342580753956502</v>
      </c>
      <c r="W579">
        <v>326.2</v>
      </c>
      <c r="X579">
        <v>343.45</v>
      </c>
      <c r="Y579">
        <v>326.2</v>
      </c>
      <c r="Z579">
        <v>343.45</v>
      </c>
      <c r="AA579">
        <v>326.2</v>
      </c>
      <c r="AB579">
        <v>352.8</v>
      </c>
      <c r="AC579" s="1">
        <f>(Table2[[#This Row],[Close Price]]/Table2[[#This Row],[Day Low]])-1</f>
        <v>4.9509503372164421E-2</v>
      </c>
      <c r="AD579" s="1">
        <f>(Table2[[#This Row],[Day High]]/Table2[[#This Row],[Close Price]])-1</f>
        <v>3.2130860230756841E-3</v>
      </c>
      <c r="AE579" s="1">
        <f>(Table2[[#This Row],[Close Price]]/Table2[[#This Row],[Current Week Low]])-1</f>
        <v>4.9509503372164421E-2</v>
      </c>
      <c r="AF579" s="1">
        <f>(Table2[[#This Row],[Current Week High]]/Table2[[#This Row],[Close Price]])-1</f>
        <v>3.2130860230756841E-3</v>
      </c>
      <c r="AG579" s="1">
        <f>(Table2[[#This Row],[Close Price]]/Table2[[#This Row],[Current Month Low]])-1</f>
        <v>4.9509503372164421E-2</v>
      </c>
      <c r="AH579" s="1">
        <f>(Table2[[#This Row],[Current Month High]]/Table2[[#This Row],[Close Price]])-1</f>
        <v>3.0524317219219999E-2</v>
      </c>
      <c r="AI579">
        <v>19.906528406601399</v>
      </c>
      <c r="AJ579">
        <v>19.7865640307907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0.01</v>
      </c>
      <c r="AM579" t="s">
        <v>3180</v>
      </c>
      <c r="AN579">
        <v>4.0599999999999996</v>
      </c>
      <c r="AO579" t="s">
        <v>3180</v>
      </c>
      <c r="AP579">
        <v>-6.8819159986689997E-3</v>
      </c>
      <c r="AQ579">
        <f>(Table2[[#This Row],[Sharpe Ratio]]-AVERAGE(Table2[Sharpe Ratio]))/_xlfn.STDEV.P(Table2[Sharpe Ratio])</f>
        <v>-0.81668064316056066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548</v>
      </c>
      <c r="AT579">
        <f>_xlfn.RANK.AVG(Table2[[#This Row],[6M Return vs Nifty Z-Score]],Table2[6M Return vs Nifty Z-Score])</f>
        <v>459</v>
      </c>
      <c r="AU579">
        <f>_xlfn.RANK.AVG(Table2[[#This Row],[Sharpe Ratio Z-Score]],Table2[Sharpe Ratio Z-Score])</f>
        <v>576</v>
      </c>
      <c r="AV579">
        <f>(Table2[[#This Row],[Rank 1Y]]+Table2[[#This Row],[Rank 6M]]+Table2[[#This Row],[Rank Sharpe]])/3</f>
        <v>527.66666666666663</v>
      </c>
    </row>
    <row r="580" spans="1:48" x14ac:dyDescent="0.3">
      <c r="A580" t="s">
        <v>38</v>
      </c>
      <c r="B580" t="s">
        <v>39</v>
      </c>
      <c r="C580" t="s">
        <v>3136</v>
      </c>
      <c r="D580" t="s">
        <v>40</v>
      </c>
      <c r="E580">
        <v>592414.19284437003</v>
      </c>
      <c r="F580">
        <v>2521.35</v>
      </c>
      <c r="G580">
        <v>-24.951270653106899</v>
      </c>
      <c r="H580">
        <f>(Table2[[#This Row],[1Y Return vs Nifty]]-AVERAGE(Table2[1Y Return vs Nifty]))/_xlfn.STDEV.P(Table2[1Y Return vs Nifty])</f>
        <v>-0.8131492799992398</v>
      </c>
      <c r="I580">
        <v>-8.1978708706144108</v>
      </c>
      <c r="J580">
        <f>(Table2[[#This Row],[1M Return vs Nifty]]-AVERAGE(Table2[1M Return vs Nifty]))/_xlfn.STDEV.P(Table2[1M Return vs Nifty])</f>
        <v>-0.79386970835688364</v>
      </c>
      <c r="K580">
        <v>4.0217638018551796</v>
      </c>
      <c r="L580">
        <f>(Table2[[#This Row],[6M Return vs Nifty]]-AVERAGE(Table2[6M Return vs Nifty]))/_xlfn.STDEV.P(Table2[6M Return vs Nifty])</f>
        <v>-6.5280692136848575E-2</v>
      </c>
      <c r="M580">
        <v>-0.41184381894231198</v>
      </c>
      <c r="N580">
        <f>(Table2[[#This Row],[1W Return vs Nifty]]-AVERAGE(Table2[1W Return vs Nifty]))/_xlfn.STDEV.P(Table2[1W Return vs Nifty])</f>
        <v>-0.84255816308870435</v>
      </c>
      <c r="O580">
        <v>2635.66</v>
      </c>
      <c r="P580">
        <v>2713.9978996918499</v>
      </c>
      <c r="Q580">
        <v>2618.5072671763801</v>
      </c>
      <c r="R580">
        <v>25.848538934049898</v>
      </c>
      <c r="S580" s="1">
        <f>(Table2[[#This Row],[Close Price]]-Table2[[#This Row],[20D EMA]])/Table2[[#This Row],[20D EMA]]</f>
        <v>-4.3370540965071348E-2</v>
      </c>
      <c r="T580" s="1">
        <f>(Table2[[#This Row],[Close Price]]-Table2[[#This Row],[50D EMA]])/Table2[[#This Row],[50D EMA]]</f>
        <v>-7.0983068820253473E-2</v>
      </c>
      <c r="U580" s="1">
        <f>(Table2[[#This Row],[Close Price]]-Table2[[#This Row],[200D EMA]])/Table2[[#This Row],[200D EMA]]</f>
        <v>-3.7104066272517146E-2</v>
      </c>
      <c r="V580">
        <v>1.17375071832223</v>
      </c>
      <c r="W580">
        <v>2507</v>
      </c>
      <c r="X580">
        <v>2530.25</v>
      </c>
      <c r="Y580">
        <v>2503.5</v>
      </c>
      <c r="Z580">
        <v>2547</v>
      </c>
      <c r="AA580">
        <v>2503.5</v>
      </c>
      <c r="AB580">
        <v>2547</v>
      </c>
      <c r="AC580" s="1">
        <f>(Table2[[#This Row],[Close Price]]/Table2[[#This Row],[Day Low]])-1</f>
        <v>5.7239728759472808E-3</v>
      </c>
      <c r="AD580" s="1">
        <f>(Table2[[#This Row],[Day High]]/Table2[[#This Row],[Close Price]])-1</f>
        <v>3.5298550379756488E-3</v>
      </c>
      <c r="AE580" s="1">
        <f>(Table2[[#This Row],[Close Price]]/Table2[[#This Row],[Current Week Low]])-1</f>
        <v>7.1300179748352566E-3</v>
      </c>
      <c r="AF580" s="1">
        <f>(Table2[[#This Row],[Current Week High]]/Table2[[#This Row],[Close Price]])-1</f>
        <v>1.0173121542031094E-2</v>
      </c>
      <c r="AG580" s="1">
        <f>(Table2[[#This Row],[Close Price]]/Table2[[#This Row],[Current Month Low]])-1</f>
        <v>7.1300179748352566E-3</v>
      </c>
      <c r="AH580" s="1">
        <f>(Table2[[#This Row],[Current Month High]]/Table2[[#This Row],[Close Price]])-1</f>
        <v>1.0173121542031094E-2</v>
      </c>
      <c r="AI580">
        <v>20.3720229242271</v>
      </c>
      <c r="AJ580">
        <v>16.081581915701701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-0.02</v>
      </c>
      <c r="AM580" t="s">
        <v>3179</v>
      </c>
      <c r="AN580">
        <v>-7.2</v>
      </c>
      <c r="AO580" t="s">
        <v>3179</v>
      </c>
      <c r="AP580">
        <v>-4.1826679392801998E-2</v>
      </c>
      <c r="AQ580">
        <f>(Table2[[#This Row],[Sharpe Ratio]]-AVERAGE(Table2[Sharpe Ratio]))/_xlfn.STDEV.P(Table2[Sharpe Ratio])</f>
        <v>-1.2348832234857217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601</v>
      </c>
      <c r="AT580">
        <f>_xlfn.RANK.AVG(Table2[[#This Row],[6M Return vs Nifty Z-Score]],Table2[6M Return vs Nifty Z-Score])</f>
        <v>334</v>
      </c>
      <c r="AU580">
        <f>_xlfn.RANK.AVG(Table2[[#This Row],[Sharpe Ratio Z-Score]],Table2[Sharpe Ratio Z-Score])</f>
        <v>649</v>
      </c>
      <c r="AV580">
        <f>(Table2[[#This Row],[Rank 1Y]]+Table2[[#This Row],[Rank 6M]]+Table2[[#This Row],[Rank Sharpe]])/3</f>
        <v>528</v>
      </c>
    </row>
    <row r="581" spans="1:48" x14ac:dyDescent="0.3">
      <c r="A581" t="s">
        <v>1478</v>
      </c>
      <c r="B581" t="s">
        <v>1479</v>
      </c>
      <c r="C581" t="s">
        <v>3144</v>
      </c>
      <c r="D581" t="s">
        <v>1480</v>
      </c>
      <c r="E581">
        <v>7009.1386217600002</v>
      </c>
      <c r="F581">
        <v>262.89999999999998</v>
      </c>
      <c r="G581">
        <v>-47.0915002094291</v>
      </c>
      <c r="H581">
        <f>(Table2[[#This Row],[1Y Return vs Nifty]]-AVERAGE(Table2[1Y Return vs Nifty]))/_xlfn.STDEV.P(Table2[1Y Return vs Nifty])</f>
        <v>-1.2115361700674903</v>
      </c>
      <c r="I581">
        <v>1.19290483278091</v>
      </c>
      <c r="J581">
        <f>(Table2[[#This Row],[1M Return vs Nifty]]-AVERAGE(Table2[1M Return vs Nifty]))/_xlfn.STDEV.P(Table2[1M Return vs Nifty])</f>
        <v>0.24664897709611219</v>
      </c>
      <c r="K581">
        <v>-18.7624460858151</v>
      </c>
      <c r="L581">
        <f>(Table2[[#This Row],[6M Return vs Nifty]]-AVERAGE(Table2[6M Return vs Nifty]))/_xlfn.STDEV.P(Table2[6M Return vs Nifty])</f>
        <v>-0.84415698693167773</v>
      </c>
      <c r="M581">
        <v>0.263444340297116</v>
      </c>
      <c r="N581">
        <f>(Table2[[#This Row],[1W Return vs Nifty]]-AVERAGE(Table2[1W Return vs Nifty]))/_xlfn.STDEV.P(Table2[1W Return vs Nifty])</f>
        <v>-0.68628565060554569</v>
      </c>
      <c r="O581">
        <v>269.8</v>
      </c>
      <c r="P581">
        <v>274.03125794568598</v>
      </c>
      <c r="Q581">
        <v>280.84266324479898</v>
      </c>
      <c r="R581">
        <v>33.586734966407498</v>
      </c>
      <c r="S581" s="1">
        <f>(Table2[[#This Row],[Close Price]]-Table2[[#This Row],[20D EMA]])/Table2[[#This Row],[20D EMA]]</f>
        <v>-2.5574499629355204E-2</v>
      </c>
      <c r="T581" s="1">
        <f>(Table2[[#This Row],[Close Price]]-Table2[[#This Row],[50D EMA]])/Table2[[#This Row],[50D EMA]]</f>
        <v>-4.0620395020382158E-2</v>
      </c>
      <c r="U581" s="1">
        <f>(Table2[[#This Row],[Close Price]]-Table2[[#This Row],[200D EMA]])/Table2[[#This Row],[200D EMA]]</f>
        <v>-6.3888666477853212E-2</v>
      </c>
      <c r="V581">
        <v>0.38199179161677999</v>
      </c>
      <c r="W581">
        <v>260.8</v>
      </c>
      <c r="X581">
        <v>266.05</v>
      </c>
      <c r="Y581">
        <v>260.8</v>
      </c>
      <c r="Z581">
        <v>271.95</v>
      </c>
      <c r="AA581">
        <v>260.8</v>
      </c>
      <c r="AB581">
        <v>272.10000000000002</v>
      </c>
      <c r="AC581" s="1">
        <f>(Table2[[#This Row],[Close Price]]/Table2[[#This Row],[Day Low]])-1</f>
        <v>8.0521472392636184E-3</v>
      </c>
      <c r="AD581" s="1">
        <f>(Table2[[#This Row],[Day High]]/Table2[[#This Row],[Close Price]])-1</f>
        <v>1.1981742107265214E-2</v>
      </c>
      <c r="AE581" s="1">
        <f>(Table2[[#This Row],[Close Price]]/Table2[[#This Row],[Current Week Low]])-1</f>
        <v>8.0521472392636184E-3</v>
      </c>
      <c r="AF581" s="1">
        <f>(Table2[[#This Row],[Current Week High]]/Table2[[#This Row],[Close Price]])-1</f>
        <v>3.4423735260555421E-2</v>
      </c>
      <c r="AG581" s="1">
        <f>(Table2[[#This Row],[Close Price]]/Table2[[#This Row],[Current Month Low]])-1</f>
        <v>8.0521472392636184E-3</v>
      </c>
      <c r="AH581" s="1">
        <f>(Table2[[#This Row],[Current Month High]]/Table2[[#This Row],[Close Price]])-1</f>
        <v>3.4994294408520421E-2</v>
      </c>
      <c r="AI581">
        <v>36.839102320273803</v>
      </c>
      <c r="AJ581">
        <v>5.1389722055588702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-7.0000000000000007E-2</v>
      </c>
      <c r="AM581" t="s">
        <v>3179</v>
      </c>
      <c r="AN581">
        <v>-5.57</v>
      </c>
      <c r="AO581" t="s">
        <v>3179</v>
      </c>
      <c r="AP581">
        <v>7.9540305186280996E-2</v>
      </c>
      <c r="AQ581">
        <f>(Table2[[#This Row],[Sharpe Ratio]]-AVERAGE(Table2[Sharpe Ratio]))/_xlfn.STDEV.P(Table2[Sharpe Ratio])</f>
        <v>0.21758006964901244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699</v>
      </c>
      <c r="AT581">
        <f>_xlfn.RANK.AVG(Table2[[#This Row],[6M Return vs Nifty Z-Score]],Table2[6M Return vs Nifty Z-Score])</f>
        <v>606</v>
      </c>
      <c r="AU581">
        <f>_xlfn.RANK.AVG(Table2[[#This Row],[Sharpe Ratio Z-Score]],Table2[Sharpe Ratio Z-Score])</f>
        <v>281</v>
      </c>
      <c r="AV581">
        <f>(Table2[[#This Row],[Rank 1Y]]+Table2[[#This Row],[Rank 6M]]+Table2[[#This Row],[Rank Sharpe]])/3</f>
        <v>528.66666666666663</v>
      </c>
    </row>
    <row r="582" spans="1:48" x14ac:dyDescent="0.3">
      <c r="A582" t="s">
        <v>1924</v>
      </c>
      <c r="B582" t="s">
        <v>1925</v>
      </c>
      <c r="C582" t="s">
        <v>3153</v>
      </c>
      <c r="D582" t="s">
        <v>1414</v>
      </c>
      <c r="E582">
        <v>3747.2847953800001</v>
      </c>
      <c r="F582">
        <v>567.35</v>
      </c>
      <c r="G582">
        <v>-48.191089928166697</v>
      </c>
      <c r="H582">
        <f>(Table2[[#This Row],[1Y Return vs Nifty]]-AVERAGE(Table2[1Y Return vs Nifty]))/_xlfn.STDEV.P(Table2[1Y Return vs Nifty])</f>
        <v>-1.2313219689131849</v>
      </c>
      <c r="I582">
        <v>-4.7292844178214803</v>
      </c>
      <c r="J582">
        <f>(Table2[[#This Row],[1M Return vs Nifty]]-AVERAGE(Table2[1M Return vs Nifty]))/_xlfn.STDEV.P(Table2[1M Return vs Nifty])</f>
        <v>-0.40954266975715903</v>
      </c>
      <c r="K582">
        <v>-21.872246338188202</v>
      </c>
      <c r="L582">
        <f>(Table2[[#This Row],[6M Return vs Nifty]]-AVERAGE(Table2[6M Return vs Nifty]))/_xlfn.STDEV.P(Table2[6M Return vs Nifty])</f>
        <v>-0.95046524647027775</v>
      </c>
      <c r="M582">
        <v>0.164591058613974</v>
      </c>
      <c r="N582">
        <f>(Table2[[#This Row],[1W Return vs Nifty]]-AVERAGE(Table2[1W Return vs Nifty]))/_xlfn.STDEV.P(Table2[1W Return vs Nifty])</f>
        <v>-0.70916188571268735</v>
      </c>
      <c r="O582">
        <v>579.15</v>
      </c>
      <c r="P582">
        <v>596.55711392451997</v>
      </c>
      <c r="Q582">
        <v>622.47333618272705</v>
      </c>
      <c r="R582">
        <v>43.5268906212819</v>
      </c>
      <c r="S582" s="1">
        <f>(Table2[[#This Row],[Close Price]]-Table2[[#This Row],[20D EMA]])/Table2[[#This Row],[20D EMA]]</f>
        <v>-2.0374687041353631E-2</v>
      </c>
      <c r="T582" s="1">
        <f>(Table2[[#This Row],[Close Price]]-Table2[[#This Row],[50D EMA]])/Table2[[#This Row],[50D EMA]]</f>
        <v>-4.8959459610459707E-2</v>
      </c>
      <c r="U582" s="1">
        <f>(Table2[[#This Row],[Close Price]]-Table2[[#This Row],[200D EMA]])/Table2[[#This Row],[200D EMA]]</f>
        <v>-8.855533719848456E-2</v>
      </c>
      <c r="V582">
        <v>0.71913139534482995</v>
      </c>
      <c r="W582">
        <v>555.04999999999995</v>
      </c>
      <c r="X582">
        <v>581.79999999999995</v>
      </c>
      <c r="Y582">
        <v>554.54999999999995</v>
      </c>
      <c r="Z582">
        <v>581.79999999999995</v>
      </c>
      <c r="AA582">
        <v>554.54999999999995</v>
      </c>
      <c r="AB582">
        <v>581.79999999999995</v>
      </c>
      <c r="AC582" s="1">
        <f>(Table2[[#This Row],[Close Price]]/Table2[[#This Row],[Day Low]])-1</f>
        <v>2.216016575083346E-2</v>
      </c>
      <c r="AD582" s="1">
        <f>(Table2[[#This Row],[Day High]]/Table2[[#This Row],[Close Price]])-1</f>
        <v>2.5469287036220978E-2</v>
      </c>
      <c r="AE582" s="1">
        <f>(Table2[[#This Row],[Close Price]]/Table2[[#This Row],[Current Week Low]])-1</f>
        <v>2.3081778018213095E-2</v>
      </c>
      <c r="AF582" s="1">
        <f>(Table2[[#This Row],[Current Week High]]/Table2[[#This Row],[Close Price]])-1</f>
        <v>2.5469287036220978E-2</v>
      </c>
      <c r="AG582" s="1">
        <f>(Table2[[#This Row],[Close Price]]/Table2[[#This Row],[Current Month Low]])-1</f>
        <v>2.3081778018213095E-2</v>
      </c>
      <c r="AH582" s="1">
        <f>(Table2[[#This Row],[Current Month High]]/Table2[[#This Row],[Close Price]])-1</f>
        <v>2.5469287036220978E-2</v>
      </c>
      <c r="AI582">
        <v>43.650304045121999</v>
      </c>
      <c r="AJ582">
        <v>4.5035918216982997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-0.03</v>
      </c>
      <c r="AM582" t="s">
        <v>3179</v>
      </c>
      <c r="AN582">
        <v>-4.96</v>
      </c>
      <c r="AO582" t="s">
        <v>3179</v>
      </c>
      <c r="AP582">
        <v>9.3634136129414E-2</v>
      </c>
      <c r="AQ582">
        <f>(Table2[[#This Row],[Sharpe Ratio]]-AVERAGE(Table2[Sharpe Ratio]))/_xlfn.STDEV.P(Table2[Sharpe Ratio])</f>
        <v>0.38624844495340488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703</v>
      </c>
      <c r="AT582">
        <f>_xlfn.RANK.AVG(Table2[[#This Row],[6M Return vs Nifty Z-Score]],Table2[6M Return vs Nifty Z-Score])</f>
        <v>642</v>
      </c>
      <c r="AU582">
        <f>_xlfn.RANK.AVG(Table2[[#This Row],[Sharpe Ratio Z-Score]],Table2[Sharpe Ratio Z-Score])</f>
        <v>241</v>
      </c>
      <c r="AV582">
        <f>(Table2[[#This Row],[Rank 1Y]]+Table2[[#This Row],[Rank 6M]]+Table2[[#This Row],[Rank Sharpe]])/3</f>
        <v>528.66666666666663</v>
      </c>
    </row>
    <row r="583" spans="1:48" x14ac:dyDescent="0.3">
      <c r="A583" t="s">
        <v>1585</v>
      </c>
      <c r="B583" t="s">
        <v>1586</v>
      </c>
      <c r="C583" t="s">
        <v>588</v>
      </c>
      <c r="D583" t="s">
        <v>588</v>
      </c>
      <c r="E583">
        <v>6040.6770500000002</v>
      </c>
      <c r="F583">
        <v>301.25</v>
      </c>
      <c r="G583">
        <v>-37.3203547623067</v>
      </c>
      <c r="H583">
        <f>(Table2[[#This Row],[1Y Return vs Nifty]]-AVERAGE(Table2[1Y Return vs Nifty]))/_xlfn.STDEV.P(Table2[1Y Return vs Nifty])</f>
        <v>-1.0357161209943284</v>
      </c>
      <c r="I583">
        <v>-7.7791581292660403</v>
      </c>
      <c r="J583">
        <f>(Table2[[#This Row],[1M Return vs Nifty]]-AVERAGE(Table2[1M Return vs Nifty]))/_xlfn.STDEV.P(Table2[1M Return vs Nifty])</f>
        <v>-0.74747541197807621</v>
      </c>
      <c r="K583">
        <v>-19.296420772905499</v>
      </c>
      <c r="L583">
        <f>(Table2[[#This Row],[6M Return vs Nifty]]-AVERAGE(Table2[6M Return vs Nifty]))/_xlfn.STDEV.P(Table2[6M Return vs Nifty])</f>
        <v>-0.86241086660736777</v>
      </c>
      <c r="M583">
        <v>7.5159734901684603</v>
      </c>
      <c r="N583">
        <f>(Table2[[#This Row],[1W Return vs Nifty]]-AVERAGE(Table2[1W Return vs Nifty]))/_xlfn.STDEV.P(Table2[1W Return vs Nifty])</f>
        <v>0.99206593397465637</v>
      </c>
      <c r="O583">
        <v>306.52999999999997</v>
      </c>
      <c r="P583">
        <v>324.94710135094499</v>
      </c>
      <c r="Q583">
        <v>340.57696445305498</v>
      </c>
      <c r="R583">
        <v>48.510836674675197</v>
      </c>
      <c r="S583" s="1">
        <f>(Table2[[#This Row],[Close Price]]-Table2[[#This Row],[20D EMA]])/Table2[[#This Row],[20D EMA]]</f>
        <v>-1.7225067693211017E-2</v>
      </c>
      <c r="T583" s="1">
        <f>(Table2[[#This Row],[Close Price]]-Table2[[#This Row],[50D EMA]])/Table2[[#This Row],[50D EMA]]</f>
        <v>-7.2926027813222327E-2</v>
      </c>
      <c r="U583" s="1">
        <f>(Table2[[#This Row],[Close Price]]-Table2[[#This Row],[200D EMA]])/Table2[[#This Row],[200D EMA]]</f>
        <v>-0.11547159249660821</v>
      </c>
      <c r="V583">
        <v>0.50272748764890296</v>
      </c>
      <c r="W583">
        <v>296.89999999999998</v>
      </c>
      <c r="X583">
        <v>306.64999999999998</v>
      </c>
      <c r="Y583">
        <v>296.89999999999998</v>
      </c>
      <c r="Z583">
        <v>311.89999999999998</v>
      </c>
      <c r="AA583">
        <v>296.89999999999998</v>
      </c>
      <c r="AB583">
        <v>313.25</v>
      </c>
      <c r="AC583" s="1">
        <f>(Table2[[#This Row],[Close Price]]/Table2[[#This Row],[Day Low]])-1</f>
        <v>1.4651397777029285E-2</v>
      </c>
      <c r="AD583" s="1">
        <f>(Table2[[#This Row],[Day High]]/Table2[[#This Row],[Close Price]])-1</f>
        <v>1.7925311203319527E-2</v>
      </c>
      <c r="AE583" s="1">
        <f>(Table2[[#This Row],[Close Price]]/Table2[[#This Row],[Current Week Low]])-1</f>
        <v>1.4651397777029285E-2</v>
      </c>
      <c r="AF583" s="1">
        <f>(Table2[[#This Row],[Current Week High]]/Table2[[#This Row],[Close Price]])-1</f>
        <v>3.5352697095435648E-2</v>
      </c>
      <c r="AG583" s="1">
        <f>(Table2[[#This Row],[Close Price]]/Table2[[#This Row],[Current Month Low]])-1</f>
        <v>1.4651397777029285E-2</v>
      </c>
      <c r="AH583" s="1">
        <f>(Table2[[#This Row],[Current Month High]]/Table2[[#This Row],[Close Price]])-1</f>
        <v>3.9834024896265641E-2</v>
      </c>
      <c r="AI583">
        <v>45.045643153526903</v>
      </c>
      <c r="AJ583">
        <v>12.511671335200701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-0.13</v>
      </c>
      <c r="AM583" t="s">
        <v>3179</v>
      </c>
      <c r="AN583">
        <v>-2.56</v>
      </c>
      <c r="AO583" t="s">
        <v>3179</v>
      </c>
      <c r="AP583">
        <v>7.2384029177500003E-2</v>
      </c>
      <c r="AQ583">
        <f>(Table2[[#This Row],[Sharpe Ratio]]-AVERAGE(Table2[Sharpe Ratio]))/_xlfn.STDEV.P(Table2[Sharpe Ratio])</f>
        <v>0.13193710624884467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668</v>
      </c>
      <c r="AT583">
        <f>_xlfn.RANK.AVG(Table2[[#This Row],[6M Return vs Nifty Z-Score]],Table2[6M Return vs Nifty Z-Score])</f>
        <v>614</v>
      </c>
      <c r="AU583">
        <f>_xlfn.RANK.AVG(Table2[[#This Row],[Sharpe Ratio Z-Score]],Table2[Sharpe Ratio Z-Score])</f>
        <v>307</v>
      </c>
      <c r="AV583">
        <f>(Table2[[#This Row],[Rank 1Y]]+Table2[[#This Row],[Rank 6M]]+Table2[[#This Row],[Rank Sharpe]])/3</f>
        <v>529.66666666666663</v>
      </c>
    </row>
    <row r="584" spans="1:48" x14ac:dyDescent="0.3">
      <c r="A584" t="s">
        <v>729</v>
      </c>
      <c r="B584" t="s">
        <v>730</v>
      </c>
      <c r="C584" t="s">
        <v>3145</v>
      </c>
      <c r="D584" t="s">
        <v>266</v>
      </c>
      <c r="E584">
        <v>24066.6528</v>
      </c>
      <c r="F584">
        <v>2173.65</v>
      </c>
      <c r="G584">
        <v>-23.541369807047602</v>
      </c>
      <c r="H584">
        <f>(Table2[[#This Row],[1Y Return vs Nifty]]-AVERAGE(Table2[1Y Return vs Nifty]))/_xlfn.STDEV.P(Table2[1Y Return vs Nifty])</f>
        <v>-0.78777980440562445</v>
      </c>
      <c r="I584">
        <v>-6.2278392549586403</v>
      </c>
      <c r="J584">
        <f>(Table2[[#This Row],[1M Return vs Nifty]]-AVERAGE(Table2[1M Return vs Nifty]))/_xlfn.STDEV.P(Table2[1M Return vs Nifty])</f>
        <v>-0.57558585494934889</v>
      </c>
      <c r="K584">
        <v>-8.8043670456982603</v>
      </c>
      <c r="L584">
        <f>(Table2[[#This Row],[6M Return vs Nifty]]-AVERAGE(Table2[6M Return vs Nifty]))/_xlfn.STDEV.P(Table2[6M Return vs Nifty])</f>
        <v>-0.50374089419556367</v>
      </c>
      <c r="M584">
        <v>5.4558752505243797</v>
      </c>
      <c r="N584">
        <f>(Table2[[#This Row],[1W Return vs Nifty]]-AVERAGE(Table2[1W Return vs Nifty]))/_xlfn.STDEV.P(Table2[1W Return vs Nifty])</f>
        <v>0.51532615486479061</v>
      </c>
      <c r="O584">
        <v>2269.98</v>
      </c>
      <c r="P584">
        <v>2355.7773419967298</v>
      </c>
      <c r="Q584">
        <v>2357.0766735373199</v>
      </c>
      <c r="R584">
        <v>38.965000870503403</v>
      </c>
      <c r="S584" s="1">
        <f>(Table2[[#This Row],[Close Price]]-Table2[[#This Row],[20D EMA]])/Table2[[#This Row],[20D EMA]]</f>
        <v>-4.2436497237861096E-2</v>
      </c>
      <c r="T584" s="1">
        <f>(Table2[[#This Row],[Close Price]]-Table2[[#This Row],[50D EMA]])/Table2[[#This Row],[50D EMA]]</f>
        <v>-7.7310932043501465E-2</v>
      </c>
      <c r="U584" s="1">
        <f>(Table2[[#This Row],[Close Price]]-Table2[[#This Row],[200D EMA]])/Table2[[#This Row],[200D EMA]]</f>
        <v>-7.7819561661542039E-2</v>
      </c>
      <c r="V584">
        <v>1.66620989433069</v>
      </c>
      <c r="W584">
        <v>2151</v>
      </c>
      <c r="X584">
        <v>2218.4499999999998</v>
      </c>
      <c r="Y584">
        <v>2151</v>
      </c>
      <c r="Z584">
        <v>2259</v>
      </c>
      <c r="AA584">
        <v>2151</v>
      </c>
      <c r="AB584">
        <v>2304.75</v>
      </c>
      <c r="AC584" s="1">
        <f>(Table2[[#This Row],[Close Price]]/Table2[[#This Row],[Day Low]])-1</f>
        <v>1.0529986052998597E-2</v>
      </c>
      <c r="AD584" s="1">
        <f>(Table2[[#This Row],[Day High]]/Table2[[#This Row],[Close Price]])-1</f>
        <v>2.0610493869758217E-2</v>
      </c>
      <c r="AE584" s="1">
        <f>(Table2[[#This Row],[Close Price]]/Table2[[#This Row],[Current Week Low]])-1</f>
        <v>1.0529986052998597E-2</v>
      </c>
      <c r="AF584" s="1">
        <f>(Table2[[#This Row],[Current Week High]]/Table2[[#This Row],[Close Price]])-1</f>
        <v>3.9265751155889816E-2</v>
      </c>
      <c r="AG584" s="1">
        <f>(Table2[[#This Row],[Close Price]]/Table2[[#This Row],[Current Month Low]])-1</f>
        <v>1.0529986052998597E-2</v>
      </c>
      <c r="AH584" s="1">
        <f>(Table2[[#This Row],[Current Month High]]/Table2[[#This Row],[Close Price]])-1</f>
        <v>6.0313297909047048E-2</v>
      </c>
      <c r="AI584">
        <v>36.176477353759701</v>
      </c>
      <c r="AJ584">
        <v>15.915635665529001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-0.06</v>
      </c>
      <c r="AM584" t="s">
        <v>3179</v>
      </c>
      <c r="AN584">
        <v>-11.21</v>
      </c>
      <c r="AO584" t="s">
        <v>3179</v>
      </c>
      <c r="AP584">
        <v>6.8255978885110001E-3</v>
      </c>
      <c r="AQ584">
        <f>(Table2[[#This Row],[Sharpe Ratio]]-AVERAGE(Table2[Sharpe Ratio]))/_xlfn.STDEV.P(Table2[Sharpe Ratio])</f>
        <v>-0.65263552965367955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592</v>
      </c>
      <c r="AT584">
        <f>_xlfn.RANK.AVG(Table2[[#This Row],[6M Return vs Nifty Z-Score]],Table2[6M Return vs Nifty Z-Score])</f>
        <v>498</v>
      </c>
      <c r="AU584">
        <f>_xlfn.RANK.AVG(Table2[[#This Row],[Sharpe Ratio Z-Score]],Table2[Sharpe Ratio Z-Score])</f>
        <v>501</v>
      </c>
      <c r="AV584">
        <f>(Table2[[#This Row],[Rank 1Y]]+Table2[[#This Row],[Rank 6M]]+Table2[[#This Row],[Rank Sharpe]])/3</f>
        <v>530.33333333333337</v>
      </c>
    </row>
    <row r="585" spans="1:48" x14ac:dyDescent="0.3">
      <c r="A585" t="s">
        <v>95</v>
      </c>
      <c r="B585" t="s">
        <v>96</v>
      </c>
      <c r="C585" t="s">
        <v>3134</v>
      </c>
      <c r="D585" t="s">
        <v>43</v>
      </c>
      <c r="E585">
        <v>276748.149948165</v>
      </c>
      <c r="F585">
        <v>1735.65</v>
      </c>
      <c r="G585">
        <v>-14.9635791839713</v>
      </c>
      <c r="H585">
        <f>(Table2[[#This Row],[1Y Return vs Nifty]]-AVERAGE(Table2[1Y Return vs Nifty]))/_xlfn.STDEV.P(Table2[1Y Return vs Nifty])</f>
        <v>-0.63343274484642698</v>
      </c>
      <c r="I585">
        <v>-6.2648458341563398</v>
      </c>
      <c r="J585">
        <f>(Table2[[#This Row],[1M Return vs Nifty]]-AVERAGE(Table2[1M Return vs Nifty]))/_xlfn.STDEV.P(Table2[1M Return vs Nifty])</f>
        <v>-0.57968626564555792</v>
      </c>
      <c r="K585">
        <v>-1.6268576094920301E-2</v>
      </c>
      <c r="L585">
        <f>(Table2[[#This Row],[6M Return vs Nifty]]-AVERAGE(Table2[6M Return vs Nifty]))/_xlfn.STDEV.P(Table2[6M Return vs Nifty])</f>
        <v>-0.20332048865844399</v>
      </c>
      <c r="M585">
        <v>0.104910572906736</v>
      </c>
      <c r="N585">
        <f>(Table2[[#This Row],[1W Return vs Nifty]]-AVERAGE(Table2[1W Return vs Nifty]))/_xlfn.STDEV.P(Table2[1W Return vs Nifty])</f>
        <v>-0.72297290745219123</v>
      </c>
      <c r="O585">
        <v>1777.57</v>
      </c>
      <c r="P585">
        <v>1785.4548607900799</v>
      </c>
      <c r="Q585">
        <v>1686.04672800035</v>
      </c>
      <c r="R585">
        <v>40.876442756719499</v>
      </c>
      <c r="S585" s="1">
        <f>(Table2[[#This Row],[Close Price]]-Table2[[#This Row],[20D EMA]])/Table2[[#This Row],[20D EMA]]</f>
        <v>-2.3582756234634836E-2</v>
      </c>
      <c r="T585" s="1">
        <f>(Table2[[#This Row],[Close Price]]-Table2[[#This Row],[50D EMA]])/Table2[[#This Row],[50D EMA]]</f>
        <v>-2.7894774538316094E-2</v>
      </c>
      <c r="U585" s="1">
        <f>(Table2[[#This Row],[Close Price]]-Table2[[#This Row],[200D EMA]])/Table2[[#This Row],[200D EMA]]</f>
        <v>2.9419867893269822E-2</v>
      </c>
      <c r="V585">
        <v>0.70189894515018303</v>
      </c>
      <c r="W585">
        <v>1686</v>
      </c>
      <c r="X585">
        <v>1744.3</v>
      </c>
      <c r="Y585">
        <v>1686</v>
      </c>
      <c r="Z585">
        <v>1758</v>
      </c>
      <c r="AA585">
        <v>1686</v>
      </c>
      <c r="AB585">
        <v>1772.15</v>
      </c>
      <c r="AC585" s="1">
        <f>(Table2[[#This Row],[Close Price]]/Table2[[#This Row],[Day Low]])-1</f>
        <v>2.9448398576512602E-2</v>
      </c>
      <c r="AD585" s="1">
        <f>(Table2[[#This Row],[Day High]]/Table2[[#This Row],[Close Price]])-1</f>
        <v>4.9837236770085003E-3</v>
      </c>
      <c r="AE585" s="1">
        <f>(Table2[[#This Row],[Close Price]]/Table2[[#This Row],[Current Week Low]])-1</f>
        <v>2.9448398576512602E-2</v>
      </c>
      <c r="AF585" s="1">
        <f>(Table2[[#This Row],[Current Week High]]/Table2[[#This Row],[Close Price]])-1</f>
        <v>1.2877020136548234E-2</v>
      </c>
      <c r="AG585" s="1">
        <f>(Table2[[#This Row],[Close Price]]/Table2[[#This Row],[Current Month Low]])-1</f>
        <v>2.9448398576512602E-2</v>
      </c>
      <c r="AH585" s="1">
        <f>(Table2[[#This Row],[Current Month High]]/Table2[[#This Row],[Close Price]])-1</f>
        <v>2.1029585457897682E-2</v>
      </c>
      <c r="AI585">
        <v>16.9533027972229</v>
      </c>
      <c r="AJ585">
        <v>22.3107008209717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0.06</v>
      </c>
      <c r="AM585" t="s">
        <v>3180</v>
      </c>
      <c r="AN585">
        <v>-4.63</v>
      </c>
      <c r="AO585" t="s">
        <v>3179</v>
      </c>
      <c r="AP585">
        <v>-4.8862294937010997E-2</v>
      </c>
      <c r="AQ585">
        <f>(Table2[[#This Row],[Sharpe Ratio]]-AVERAGE(Table2[Sharpe Ratio]))/_xlfn.STDEV.P(Table2[Sharpe Ratio])</f>
        <v>-1.3190821788936731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539</v>
      </c>
      <c r="AT585">
        <f>_xlfn.RANK.AVG(Table2[[#This Row],[6M Return vs Nifty Z-Score]],Table2[6M Return vs Nifty Z-Score])</f>
        <v>388</v>
      </c>
      <c r="AU585">
        <f>_xlfn.RANK.AVG(Table2[[#This Row],[Sharpe Ratio Z-Score]],Table2[Sharpe Ratio Z-Score])</f>
        <v>666</v>
      </c>
      <c r="AV585">
        <f>(Table2[[#This Row],[Rank 1Y]]+Table2[[#This Row],[Rank 6M]]+Table2[[#This Row],[Rank Sharpe]])/3</f>
        <v>531</v>
      </c>
    </row>
    <row r="586" spans="1:48" x14ac:dyDescent="0.3">
      <c r="A586" t="s">
        <v>628</v>
      </c>
      <c r="B586" t="s">
        <v>629</v>
      </c>
      <c r="C586" t="s">
        <v>3138</v>
      </c>
      <c r="D586" t="s">
        <v>51</v>
      </c>
      <c r="E586">
        <v>30196.519550055</v>
      </c>
      <c r="F586">
        <v>1832.85</v>
      </c>
      <c r="G586">
        <v>-9.5277553901089398</v>
      </c>
      <c r="H586">
        <f>(Table2[[#This Row],[1Y Return vs Nifty]]-AVERAGE(Table2[1Y Return vs Nifty]))/_xlfn.STDEV.P(Table2[1Y Return vs Nifty])</f>
        <v>-0.53562161191815783</v>
      </c>
      <c r="I586">
        <v>-4.7978129487399297</v>
      </c>
      <c r="J586">
        <f>(Table2[[#This Row],[1M Return vs Nifty]]-AVERAGE(Table2[1M Return vs Nifty]))/_xlfn.STDEV.P(Table2[1M Return vs Nifty])</f>
        <v>-0.41713578231350606</v>
      </c>
      <c r="K586">
        <v>-0.12447319691816799</v>
      </c>
      <c r="L586">
        <f>(Table2[[#This Row],[6M Return vs Nifty]]-AVERAGE(Table2[6M Return vs Nifty]))/_xlfn.STDEV.P(Table2[6M Return vs Nifty])</f>
        <v>-0.20701945450198186</v>
      </c>
      <c r="M586">
        <v>-0.13244737087666</v>
      </c>
      <c r="N586">
        <f>(Table2[[#This Row],[1W Return vs Nifty]]-AVERAGE(Table2[1W Return vs Nifty]))/_xlfn.STDEV.P(Table2[1W Return vs Nifty])</f>
        <v>-0.77790134315087822</v>
      </c>
      <c r="O586">
        <v>1681.9</v>
      </c>
      <c r="P586">
        <v>1750.5557888512001</v>
      </c>
      <c r="Q586">
        <v>1802.4817405475901</v>
      </c>
      <c r="R586">
        <v>76.393893402041996</v>
      </c>
      <c r="S586" s="1">
        <f>(Table2[[#This Row],[Close Price]]-Table2[[#This Row],[20D EMA]])/Table2[[#This Row],[20D EMA]]</f>
        <v>8.9749687853023258E-2</v>
      </c>
      <c r="T586" s="1">
        <f>(Table2[[#This Row],[Close Price]]-Table2[[#This Row],[50D EMA]])/Table2[[#This Row],[50D EMA]]</f>
        <v>4.7010333331224653E-2</v>
      </c>
      <c r="U586" s="1">
        <f>(Table2[[#This Row],[Close Price]]-Table2[[#This Row],[200D EMA]])/Table2[[#This Row],[200D EMA]]</f>
        <v>1.6848026123795289E-2</v>
      </c>
      <c r="V586">
        <v>1.52262787900924</v>
      </c>
      <c r="W586">
        <v>1600</v>
      </c>
      <c r="X586">
        <v>1850</v>
      </c>
      <c r="Y586">
        <v>1600</v>
      </c>
      <c r="Z586">
        <v>1850</v>
      </c>
      <c r="AA586">
        <v>1600</v>
      </c>
      <c r="AB586">
        <v>1850</v>
      </c>
      <c r="AC586" s="1">
        <f>(Table2[[#This Row],[Close Price]]/Table2[[#This Row],[Day Low]])-1</f>
        <v>0.14553124999999989</v>
      </c>
      <c r="AD586" s="1">
        <f>(Table2[[#This Row],[Day High]]/Table2[[#This Row],[Close Price]])-1</f>
        <v>9.3570123032435948E-3</v>
      </c>
      <c r="AE586" s="1">
        <f>(Table2[[#This Row],[Close Price]]/Table2[[#This Row],[Current Week Low]])-1</f>
        <v>0.14553124999999989</v>
      </c>
      <c r="AF586" s="1">
        <f>(Table2[[#This Row],[Current Week High]]/Table2[[#This Row],[Close Price]])-1</f>
        <v>9.3570123032435948E-3</v>
      </c>
      <c r="AG586" s="1">
        <f>(Table2[[#This Row],[Close Price]]/Table2[[#This Row],[Current Month Low]])-1</f>
        <v>0.14553124999999989</v>
      </c>
      <c r="AH586" s="1">
        <f>(Table2[[#This Row],[Current Month High]]/Table2[[#This Row],[Close Price]])-1</f>
        <v>9.3570123032435948E-3</v>
      </c>
      <c r="AI586">
        <v>21.1746733229669</v>
      </c>
      <c r="AJ586">
        <v>21.437090041741101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-0.08</v>
      </c>
      <c r="AM586" t="s">
        <v>3179</v>
      </c>
      <c r="AN586">
        <v>11.08</v>
      </c>
      <c r="AO586" t="s">
        <v>3180</v>
      </c>
      <c r="AP586">
        <v>-8.6722839134819998E-2</v>
      </c>
      <c r="AQ586">
        <f>(Table2[[#This Row],[Sharpe Ratio]]-AVERAGE(Table2[Sharpe Ratio]))/_xlfn.STDEV.P(Table2[Sharpe Ratio])</f>
        <v>-1.7721794598069227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498</v>
      </c>
      <c r="AT586">
        <f>_xlfn.RANK.AVG(Table2[[#This Row],[6M Return vs Nifty Z-Score]],Table2[6M Return vs Nifty Z-Score])</f>
        <v>391</v>
      </c>
      <c r="AU586">
        <f>_xlfn.RANK.AVG(Table2[[#This Row],[Sharpe Ratio Z-Score]],Table2[Sharpe Ratio Z-Score])</f>
        <v>704</v>
      </c>
      <c r="AV586">
        <f>(Table2[[#This Row],[Rank 1Y]]+Table2[[#This Row],[Rank 6M]]+Table2[[#This Row],[Rank Sharpe]])/3</f>
        <v>531</v>
      </c>
    </row>
    <row r="587" spans="1:48" x14ac:dyDescent="0.3">
      <c r="A587" t="s">
        <v>1126</v>
      </c>
      <c r="B587" t="s">
        <v>1127</v>
      </c>
      <c r="C587" t="s">
        <v>3134</v>
      </c>
      <c r="D587" t="s">
        <v>24</v>
      </c>
      <c r="E587">
        <v>11022.83645463</v>
      </c>
      <c r="F587">
        <v>100.1</v>
      </c>
      <c r="G587">
        <v>-30.893656714677402</v>
      </c>
      <c r="H587">
        <f>(Table2[[#This Row],[1Y Return vs Nifty]]-AVERAGE(Table2[1Y Return vs Nifty]))/_xlfn.STDEV.P(Table2[1Y Return vs Nifty])</f>
        <v>-0.92007539368887781</v>
      </c>
      <c r="I587">
        <v>-0.20797678717033</v>
      </c>
      <c r="J587">
        <f>(Table2[[#This Row],[1M Return vs Nifty]]-AVERAGE(Table2[1M Return vs Nifty]))/_xlfn.STDEV.P(Table2[1M Return vs Nifty])</f>
        <v>9.1428200058502482E-2</v>
      </c>
      <c r="K587">
        <v>-33.499670563473103</v>
      </c>
      <c r="L587">
        <f>(Table2[[#This Row],[6M Return vs Nifty]]-AVERAGE(Table2[6M Return vs Nifty]))/_xlfn.STDEV.P(Table2[6M Return vs Nifty])</f>
        <v>-1.3479477636717361</v>
      </c>
      <c r="M587">
        <v>3.0120153044455602</v>
      </c>
      <c r="N587">
        <f>(Table2[[#This Row],[1W Return vs Nifty]]-AVERAGE(Table2[1W Return vs Nifty]))/_xlfn.STDEV.P(Table2[1W Return vs Nifty])</f>
        <v>-5.0222239113913367E-2</v>
      </c>
      <c r="O587">
        <v>99.02</v>
      </c>
      <c r="P587">
        <v>102.417584058505</v>
      </c>
      <c r="Q587">
        <v>110.53985685078401</v>
      </c>
      <c r="R587">
        <v>56.502952200897099</v>
      </c>
      <c r="S587" s="1">
        <f>(Table2[[#This Row],[Close Price]]-Table2[[#This Row],[20D EMA]])/Table2[[#This Row],[20D EMA]]</f>
        <v>1.090688749747524E-2</v>
      </c>
      <c r="T587" s="1">
        <f>(Table2[[#This Row],[Close Price]]-Table2[[#This Row],[50D EMA]])/Table2[[#This Row],[50D EMA]]</f>
        <v>-2.2628771024134967E-2</v>
      </c>
      <c r="U587" s="1">
        <f>(Table2[[#This Row],[Close Price]]-Table2[[#This Row],[200D EMA]])/Table2[[#This Row],[200D EMA]]</f>
        <v>-9.4444276917027378E-2</v>
      </c>
      <c r="V587">
        <v>1.23711859013742</v>
      </c>
      <c r="W587">
        <v>97.5</v>
      </c>
      <c r="X587">
        <v>100.74</v>
      </c>
      <c r="Y587">
        <v>97.5</v>
      </c>
      <c r="Z587">
        <v>101.9</v>
      </c>
      <c r="AA587">
        <v>97.5</v>
      </c>
      <c r="AB587">
        <v>102.4</v>
      </c>
      <c r="AC587" s="1">
        <f>(Table2[[#This Row],[Close Price]]/Table2[[#This Row],[Day Low]])-1</f>
        <v>2.6666666666666616E-2</v>
      </c>
      <c r="AD587" s="1">
        <f>(Table2[[#This Row],[Day High]]/Table2[[#This Row],[Close Price]])-1</f>
        <v>6.3936063936063103E-3</v>
      </c>
      <c r="AE587" s="1">
        <f>(Table2[[#This Row],[Close Price]]/Table2[[#This Row],[Current Week Low]])-1</f>
        <v>2.6666666666666616E-2</v>
      </c>
      <c r="AF587" s="1">
        <f>(Table2[[#This Row],[Current Week High]]/Table2[[#This Row],[Close Price]])-1</f>
        <v>1.7982017982018039E-2</v>
      </c>
      <c r="AG587" s="1">
        <f>(Table2[[#This Row],[Close Price]]/Table2[[#This Row],[Current Month Low]])-1</f>
        <v>2.6666666666666616E-2</v>
      </c>
      <c r="AH587" s="1">
        <f>(Table2[[#This Row],[Current Month High]]/Table2[[#This Row],[Close Price]])-1</f>
        <v>2.2977022977023198E-2</v>
      </c>
      <c r="AI587">
        <v>52.3476523476523</v>
      </c>
      <c r="AJ587">
        <v>13.607990012484301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-0.13</v>
      </c>
      <c r="AM587" t="s">
        <v>3179</v>
      </c>
      <c r="AN587">
        <v>3.82</v>
      </c>
      <c r="AO587" t="s">
        <v>3180</v>
      </c>
      <c r="AP587">
        <v>9.0418808627102998E-2</v>
      </c>
      <c r="AQ587">
        <f>(Table2[[#This Row],[Sharpe Ratio]]-AVERAGE(Table2[Sharpe Ratio]))/_xlfn.STDEV.P(Table2[Sharpe Ratio])</f>
        <v>0.34776890961098855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632</v>
      </c>
      <c r="AT587">
        <f>_xlfn.RANK.AVG(Table2[[#This Row],[6M Return vs Nifty Z-Score]],Table2[6M Return vs Nifty Z-Score])</f>
        <v>707</v>
      </c>
      <c r="AU587">
        <f>_xlfn.RANK.AVG(Table2[[#This Row],[Sharpe Ratio Z-Score]],Table2[Sharpe Ratio Z-Score])</f>
        <v>255</v>
      </c>
      <c r="AV587">
        <f>(Table2[[#This Row],[Rank 1Y]]+Table2[[#This Row],[Rank 6M]]+Table2[[#This Row],[Rank Sharpe]])/3</f>
        <v>531.33333333333337</v>
      </c>
    </row>
    <row r="588" spans="1:48" x14ac:dyDescent="0.3">
      <c r="A588" t="s">
        <v>1377</v>
      </c>
      <c r="B588" t="s">
        <v>1378</v>
      </c>
      <c r="C588" t="s">
        <v>3148</v>
      </c>
      <c r="D588" t="s">
        <v>405</v>
      </c>
      <c r="E588">
        <v>8087.4999488800004</v>
      </c>
      <c r="F588">
        <v>202.96</v>
      </c>
      <c r="G588">
        <v>-20.2019346770251</v>
      </c>
      <c r="H588">
        <f>(Table2[[#This Row],[1Y Return vs Nifty]]-AVERAGE(Table2[1Y Return vs Nifty]))/_xlfn.STDEV.P(Table2[1Y Return vs Nifty])</f>
        <v>-0.72769067241853391</v>
      </c>
      <c r="I588">
        <v>-3.1062000849906202</v>
      </c>
      <c r="J588">
        <f>(Table2[[#This Row],[1M Return vs Nifty]]-AVERAGE(Table2[1M Return vs Nifty]))/_xlfn.STDEV.P(Table2[1M Return vs Nifty])</f>
        <v>-0.22970134144538812</v>
      </c>
      <c r="K588">
        <v>-22.560343345947999</v>
      </c>
      <c r="L588">
        <f>(Table2[[#This Row],[6M Return vs Nifty]]-AVERAGE(Table2[6M Return vs Nifty]))/_xlfn.STDEV.P(Table2[6M Return vs Nifty])</f>
        <v>-0.97398778468887903</v>
      </c>
      <c r="M588">
        <v>3.2669718730907502</v>
      </c>
      <c r="N588">
        <f>(Table2[[#This Row],[1W Return vs Nifty]]-AVERAGE(Table2[1W Return vs Nifty]))/_xlfn.STDEV.P(Table2[1W Return vs Nifty])</f>
        <v>8.7788006809251772E-3</v>
      </c>
      <c r="O588">
        <v>207.68</v>
      </c>
      <c r="P588">
        <v>215.40661226241801</v>
      </c>
      <c r="Q588">
        <v>221.28537451793699</v>
      </c>
      <c r="R588">
        <v>43.389347568108597</v>
      </c>
      <c r="S588" s="1">
        <f>(Table2[[#This Row],[Close Price]]-Table2[[#This Row],[20D EMA]])/Table2[[#This Row],[20D EMA]]</f>
        <v>-2.2727272727272721E-2</v>
      </c>
      <c r="T588" s="1">
        <f>(Table2[[#This Row],[Close Price]]-Table2[[#This Row],[50D EMA]])/Table2[[#This Row],[50D EMA]]</f>
        <v>-5.7781941471949705E-2</v>
      </c>
      <c r="U588" s="1">
        <f>(Table2[[#This Row],[Close Price]]-Table2[[#This Row],[200D EMA]])/Table2[[#This Row],[200D EMA]]</f>
        <v>-8.2813310901627427E-2</v>
      </c>
      <c r="V588">
        <v>0.69313714675283999</v>
      </c>
      <c r="W588">
        <v>199.45</v>
      </c>
      <c r="X588">
        <v>205.18</v>
      </c>
      <c r="Y588">
        <v>199.45</v>
      </c>
      <c r="Z588">
        <v>209.72</v>
      </c>
      <c r="AA588">
        <v>199.45</v>
      </c>
      <c r="AB588">
        <v>211.72</v>
      </c>
      <c r="AC588" s="1">
        <f>(Table2[[#This Row],[Close Price]]/Table2[[#This Row],[Day Low]])-1</f>
        <v>1.7598395587866689E-2</v>
      </c>
      <c r="AD588" s="1">
        <f>(Table2[[#This Row],[Day High]]/Table2[[#This Row],[Close Price]])-1</f>
        <v>1.0938115884903343E-2</v>
      </c>
      <c r="AE588" s="1">
        <f>(Table2[[#This Row],[Close Price]]/Table2[[#This Row],[Current Week Low]])-1</f>
        <v>1.7598395587866689E-2</v>
      </c>
      <c r="AF588" s="1">
        <f>(Table2[[#This Row],[Current Week High]]/Table2[[#This Row],[Close Price]])-1</f>
        <v>3.3307055577453726E-2</v>
      </c>
      <c r="AG588" s="1">
        <f>(Table2[[#This Row],[Close Price]]/Table2[[#This Row],[Current Month Low]])-1</f>
        <v>1.7598395587866689E-2</v>
      </c>
      <c r="AH588" s="1">
        <f>(Table2[[#This Row],[Current Month High]]/Table2[[#This Row],[Close Price]])-1</f>
        <v>4.3161214032321649E-2</v>
      </c>
      <c r="AI588">
        <v>58.775128104059903</v>
      </c>
      <c r="AJ588">
        <v>13.322166387493001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-0.06</v>
      </c>
      <c r="AM588" t="s">
        <v>3179</v>
      </c>
      <c r="AN588">
        <v>-4.1100000000000003</v>
      </c>
      <c r="AO588" t="s">
        <v>3179</v>
      </c>
      <c r="AP588">
        <v>5.0739264499495999E-2</v>
      </c>
      <c r="AQ588">
        <f>(Table2[[#This Row],[Sharpe Ratio]]-AVERAGE(Table2[Sharpe Ratio]))/_xlfn.STDEV.P(Table2[Sharpe Ratio])</f>
        <v>-0.12709731149146633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573</v>
      </c>
      <c r="AT588">
        <f>_xlfn.RANK.AVG(Table2[[#This Row],[6M Return vs Nifty Z-Score]],Table2[6M Return vs Nifty Z-Score])</f>
        <v>650</v>
      </c>
      <c r="AU588">
        <f>_xlfn.RANK.AVG(Table2[[#This Row],[Sharpe Ratio Z-Score]],Table2[Sharpe Ratio Z-Score])</f>
        <v>379</v>
      </c>
      <c r="AV588">
        <f>(Table2[[#This Row],[Rank 1Y]]+Table2[[#This Row],[Rank 6M]]+Table2[[#This Row],[Rank Sharpe]])/3</f>
        <v>534</v>
      </c>
    </row>
    <row r="589" spans="1:48" x14ac:dyDescent="0.3">
      <c r="A589" t="s">
        <v>84</v>
      </c>
      <c r="B589" t="s">
        <v>85</v>
      </c>
      <c r="C589" t="s">
        <v>3144</v>
      </c>
      <c r="D589" t="s">
        <v>86</v>
      </c>
      <c r="E589">
        <v>286537.79511150002</v>
      </c>
      <c r="F589">
        <v>3230.25</v>
      </c>
      <c r="G589">
        <v>-27.036666443195401</v>
      </c>
      <c r="H589">
        <f>(Table2[[#This Row],[1Y Return vs Nifty]]-AVERAGE(Table2[1Y Return vs Nifty]))/_xlfn.STDEV.P(Table2[1Y Return vs Nifty])</f>
        <v>-0.85067347735506837</v>
      </c>
      <c r="I589">
        <v>-10.125520777909999</v>
      </c>
      <c r="J589">
        <f>(Table2[[#This Row],[1M Return vs Nifty]]-AVERAGE(Table2[1M Return vs Nifty]))/_xlfn.STDEV.P(Table2[1M Return vs Nifty])</f>
        <v>-1.0074575748871848</v>
      </c>
      <c r="K589">
        <v>-9.2515690786995997</v>
      </c>
      <c r="L589">
        <f>(Table2[[#This Row],[6M Return vs Nifty]]-AVERAGE(Table2[6M Return vs Nifty]))/_xlfn.STDEV.P(Table2[6M Return vs Nifty])</f>
        <v>-0.51902845800427355</v>
      </c>
      <c r="M589">
        <v>-0.660063055864339</v>
      </c>
      <c r="N589">
        <f>(Table2[[#This Row],[1W Return vs Nifty]]-AVERAGE(Table2[1W Return vs Nifty]))/_xlfn.STDEV.P(Table2[1W Return vs Nifty])</f>
        <v>-0.90000007624789014</v>
      </c>
      <c r="O589">
        <v>3362.88</v>
      </c>
      <c r="P589">
        <v>3463.4753931974601</v>
      </c>
      <c r="Q589">
        <v>3453.69121746977</v>
      </c>
      <c r="R589">
        <v>29.416264076291501</v>
      </c>
      <c r="S589" s="1">
        <f>(Table2[[#This Row],[Close Price]]-Table2[[#This Row],[20D EMA]])/Table2[[#This Row],[20D EMA]]</f>
        <v>-3.9439409077933231E-2</v>
      </c>
      <c r="T589" s="1">
        <f>(Table2[[#This Row],[Close Price]]-Table2[[#This Row],[50D EMA]])/Table2[[#This Row],[50D EMA]]</f>
        <v>-6.7338544877648981E-2</v>
      </c>
      <c r="U589" s="1">
        <f>(Table2[[#This Row],[Close Price]]-Table2[[#This Row],[200D EMA]])/Table2[[#This Row],[200D EMA]]</f>
        <v>-6.4696350484241216E-2</v>
      </c>
      <c r="V589">
        <v>0.73723278160694905</v>
      </c>
      <c r="W589">
        <v>3185</v>
      </c>
      <c r="X589">
        <v>3258.9</v>
      </c>
      <c r="Y589">
        <v>3185</v>
      </c>
      <c r="Z589">
        <v>3318</v>
      </c>
      <c r="AA589">
        <v>3185</v>
      </c>
      <c r="AB589">
        <v>3318</v>
      </c>
      <c r="AC589" s="1">
        <f>(Table2[[#This Row],[Close Price]]/Table2[[#This Row],[Day Low]])-1</f>
        <v>1.4207221350078569E-2</v>
      </c>
      <c r="AD589" s="1">
        <f>(Table2[[#This Row],[Day High]]/Table2[[#This Row],[Close Price]])-1</f>
        <v>8.8692825632690209E-3</v>
      </c>
      <c r="AE589" s="1">
        <f>(Table2[[#This Row],[Close Price]]/Table2[[#This Row],[Current Week Low]])-1</f>
        <v>1.4207221350078569E-2</v>
      </c>
      <c r="AF589" s="1">
        <f>(Table2[[#This Row],[Current Week High]]/Table2[[#This Row],[Close Price]])-1</f>
        <v>2.7165080102159234E-2</v>
      </c>
      <c r="AG589" s="1">
        <f>(Table2[[#This Row],[Close Price]]/Table2[[#This Row],[Current Month Low]])-1</f>
        <v>1.4207221350078569E-2</v>
      </c>
      <c r="AH589" s="1">
        <f>(Table2[[#This Row],[Current Month High]]/Table2[[#This Row],[Close Price]])-1</f>
        <v>2.7165080102159234E-2</v>
      </c>
      <c r="AI589">
        <v>20.3296958439749</v>
      </c>
      <c r="AJ589">
        <v>5.71400520347553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-0.04</v>
      </c>
      <c r="AM589" t="s">
        <v>3179</v>
      </c>
      <c r="AN589">
        <v>-4.47</v>
      </c>
      <c r="AO589" t="s">
        <v>3179</v>
      </c>
      <c r="AP589">
        <v>1.0642241125988E-2</v>
      </c>
      <c r="AQ589">
        <f>(Table2[[#This Row],[Sharpe Ratio]]-AVERAGE(Table2[Sharpe Ratio]))/_xlfn.STDEV.P(Table2[Sharpe Ratio])</f>
        <v>-0.60695972890233041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613</v>
      </c>
      <c r="AT589">
        <f>_xlfn.RANK.AVG(Table2[[#This Row],[6M Return vs Nifty Z-Score]],Table2[6M Return vs Nifty Z-Score])</f>
        <v>500</v>
      </c>
      <c r="AU589">
        <f>_xlfn.RANK.AVG(Table2[[#This Row],[Sharpe Ratio Z-Score]],Table2[Sharpe Ratio Z-Score])</f>
        <v>490</v>
      </c>
      <c r="AV589">
        <f>(Table2[[#This Row],[Rank 1Y]]+Table2[[#This Row],[Rank 6M]]+Table2[[#This Row],[Rank Sharpe]])/3</f>
        <v>534.33333333333337</v>
      </c>
    </row>
    <row r="590" spans="1:48" x14ac:dyDescent="0.3">
      <c r="A590" t="s">
        <v>1080</v>
      </c>
      <c r="B590" t="s">
        <v>1081</v>
      </c>
      <c r="C590" t="s">
        <v>3145</v>
      </c>
      <c r="D590" t="s">
        <v>75</v>
      </c>
      <c r="E590">
        <v>12054.520742750001</v>
      </c>
      <c r="F590">
        <v>583.75</v>
      </c>
      <c r="G590">
        <v>-44.907007065378203</v>
      </c>
      <c r="H590">
        <f>(Table2[[#This Row],[1Y Return vs Nifty]]-AVERAGE(Table2[1Y Return vs Nifty]))/_xlfn.STDEV.P(Table2[1Y Return vs Nifty])</f>
        <v>-1.172228834620946</v>
      </c>
      <c r="I590">
        <v>-1.4642108687530699</v>
      </c>
      <c r="J590">
        <f>(Table2[[#This Row],[1M Return vs Nifty]]-AVERAGE(Table2[1M Return vs Nifty]))/_xlfn.STDEV.P(Table2[1M Return vs Nifty])</f>
        <v>-4.7765310304770013E-2</v>
      </c>
      <c r="K590">
        <v>-13.188229001987301</v>
      </c>
      <c r="L590">
        <f>(Table2[[#This Row],[6M Return vs Nifty]]-AVERAGE(Table2[6M Return vs Nifty]))/_xlfn.STDEV.P(Table2[6M Return vs Nifty])</f>
        <v>-0.65360284570673621</v>
      </c>
      <c r="M590">
        <v>2.8109307862478898</v>
      </c>
      <c r="N590">
        <f>(Table2[[#This Row],[1W Return vs Nifty]]-AVERAGE(Table2[1W Return vs Nifty]))/_xlfn.STDEV.P(Table2[1W Return vs Nifty])</f>
        <v>-9.6756422262642042E-2</v>
      </c>
      <c r="O590">
        <v>588.13</v>
      </c>
      <c r="P590">
        <v>596.51408342709999</v>
      </c>
      <c r="Q590">
        <v>626.541643498241</v>
      </c>
      <c r="R590">
        <v>48.006079496433301</v>
      </c>
      <c r="S590" s="1">
        <f>(Table2[[#This Row],[Close Price]]-Table2[[#This Row],[20D EMA]])/Table2[[#This Row],[20D EMA]]</f>
        <v>-7.4473330726199912E-3</v>
      </c>
      <c r="T590" s="1">
        <f>(Table2[[#This Row],[Close Price]]-Table2[[#This Row],[50D EMA]])/Table2[[#This Row],[50D EMA]]</f>
        <v>-2.1397790566431596E-2</v>
      </c>
      <c r="U590" s="1">
        <f>(Table2[[#This Row],[Close Price]]-Table2[[#This Row],[200D EMA]])/Table2[[#This Row],[200D EMA]]</f>
        <v>-6.8298163326092051E-2</v>
      </c>
      <c r="V590">
        <v>0.29815289552790603</v>
      </c>
      <c r="W590">
        <v>574</v>
      </c>
      <c r="X590">
        <v>588</v>
      </c>
      <c r="Y590">
        <v>574</v>
      </c>
      <c r="Z590">
        <v>595.95000000000005</v>
      </c>
      <c r="AA590">
        <v>574</v>
      </c>
      <c r="AB590">
        <v>602.75</v>
      </c>
      <c r="AC590" s="1">
        <f>(Table2[[#This Row],[Close Price]]/Table2[[#This Row],[Day Low]])-1</f>
        <v>1.6986062717770034E-2</v>
      </c>
      <c r="AD590" s="1">
        <f>(Table2[[#This Row],[Day High]]/Table2[[#This Row],[Close Price]])-1</f>
        <v>7.2805139186296053E-3</v>
      </c>
      <c r="AE590" s="1">
        <f>(Table2[[#This Row],[Close Price]]/Table2[[#This Row],[Current Week Low]])-1</f>
        <v>1.6986062717770034E-2</v>
      </c>
      <c r="AF590" s="1">
        <f>(Table2[[#This Row],[Current Week High]]/Table2[[#This Row],[Close Price]])-1</f>
        <v>2.0899357601713131E-2</v>
      </c>
      <c r="AG590" s="1">
        <f>(Table2[[#This Row],[Close Price]]/Table2[[#This Row],[Current Month Low]])-1</f>
        <v>1.6986062717770034E-2</v>
      </c>
      <c r="AH590" s="1">
        <f>(Table2[[#This Row],[Current Month High]]/Table2[[#This Row],[Close Price]])-1</f>
        <v>3.2548179871520366E-2</v>
      </c>
      <c r="AI590">
        <v>41.156316916488201</v>
      </c>
      <c r="AJ590">
        <v>15.7659890927119</v>
      </c>
      <c r="AK590" t="str">
        <f>IF(AND(Table2[[#This Row],[20D EMA]]&gt;Table2[[#This Row],[50D EMA]],Table2[[#This Row],[50D EMA]]&gt;Table2[[#This Row],[200D EMA]]),"Uptrend","Downtrend/NoTrend")</f>
        <v>Downtrend/NoTrend</v>
      </c>
      <c r="AL590">
        <v>-0.03</v>
      </c>
      <c r="AM590" t="s">
        <v>3179</v>
      </c>
      <c r="AN590">
        <v>-3.62</v>
      </c>
      <c r="AO590" t="s">
        <v>3179</v>
      </c>
      <c r="AP590">
        <v>5.6011327286121002E-2</v>
      </c>
      <c r="AQ590">
        <f>(Table2[[#This Row],[Sharpe Ratio]]-AVERAGE(Table2[Sharpe Ratio]))/_xlfn.STDEV.P(Table2[Sharpe Ratio])</f>
        <v>-6.4003730455144195E-2</v>
      </c>
      <c r="AR5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0">
        <f>_xlfn.RANK.AVG(Table2[[#This Row],[1Y Return vs Nifty Z-Score]],Table2[1Y Return vs Nifty Z-Score])</f>
        <v>690</v>
      </c>
      <c r="AT590">
        <f>_xlfn.RANK.AVG(Table2[[#This Row],[6M Return vs Nifty Z-Score]],Table2[6M Return vs Nifty Z-Score])</f>
        <v>549</v>
      </c>
      <c r="AU590">
        <f>_xlfn.RANK.AVG(Table2[[#This Row],[Sharpe Ratio Z-Score]],Table2[Sharpe Ratio Z-Score])</f>
        <v>364</v>
      </c>
      <c r="AV590">
        <f>(Table2[[#This Row],[Rank 1Y]]+Table2[[#This Row],[Rank 6M]]+Table2[[#This Row],[Rank Sharpe]])/3</f>
        <v>534.33333333333337</v>
      </c>
    </row>
    <row r="591" spans="1:48" x14ac:dyDescent="0.3">
      <c r="A591" t="s">
        <v>506</v>
      </c>
      <c r="B591" t="s">
        <v>507</v>
      </c>
      <c r="C591" t="s">
        <v>3148</v>
      </c>
      <c r="D591" t="s">
        <v>405</v>
      </c>
      <c r="E591">
        <v>41962.720170105</v>
      </c>
      <c r="F591">
        <v>559.04999999999995</v>
      </c>
      <c r="G591">
        <v>-25.126060330531502</v>
      </c>
      <c r="H591">
        <f>(Table2[[#This Row],[1Y Return vs Nifty]]-AVERAGE(Table2[1Y Return vs Nifty]))/_xlfn.STDEV.P(Table2[1Y Return vs Nifty])</f>
        <v>-0.81629441071380993</v>
      </c>
      <c r="I591">
        <v>-5.26043886022737</v>
      </c>
      <c r="J591">
        <f>(Table2[[#This Row],[1M Return vs Nifty]]-AVERAGE(Table2[1M Return vs Nifty]))/_xlfn.STDEV.P(Table2[1M Return vs Nifty])</f>
        <v>-0.46839575491655328</v>
      </c>
      <c r="K591">
        <v>7.9192683915158302</v>
      </c>
      <c r="L591">
        <f>(Table2[[#This Row],[6M Return vs Nifty]]-AVERAGE(Table2[6M Return vs Nifty]))/_xlfn.STDEV.P(Table2[6M Return vs Nifty])</f>
        <v>6.7955173785519435E-2</v>
      </c>
      <c r="M591">
        <v>4.2871175117739702</v>
      </c>
      <c r="N591">
        <f>(Table2[[#This Row],[1W Return vs Nifty]]-AVERAGE(Table2[1W Return vs Nifty]))/_xlfn.STDEV.P(Table2[1W Return vs Nifty])</f>
        <v>0.24485686583657332</v>
      </c>
      <c r="O591">
        <v>556.19000000000005</v>
      </c>
      <c r="P591">
        <v>567.23569683003302</v>
      </c>
      <c r="Q591">
        <v>561.53949719756702</v>
      </c>
      <c r="R591">
        <v>57.821729665659497</v>
      </c>
      <c r="S591" s="1">
        <f>(Table2[[#This Row],[Close Price]]-Table2[[#This Row],[20D EMA]])/Table2[[#This Row],[20D EMA]]</f>
        <v>5.1421276901776362E-3</v>
      </c>
      <c r="T591" s="1">
        <f>(Table2[[#This Row],[Close Price]]-Table2[[#This Row],[50D EMA]])/Table2[[#This Row],[50D EMA]]</f>
        <v>-1.4430856301495841E-2</v>
      </c>
      <c r="U591" s="1">
        <f>(Table2[[#This Row],[Close Price]]-Table2[[#This Row],[200D EMA]])/Table2[[#This Row],[200D EMA]]</f>
        <v>-4.4333429972267455E-3</v>
      </c>
      <c r="V591">
        <v>0.57739331784518</v>
      </c>
      <c r="W591">
        <v>549.04999999999995</v>
      </c>
      <c r="X591">
        <v>561.85</v>
      </c>
      <c r="Y591">
        <v>539.79999999999995</v>
      </c>
      <c r="Z591">
        <v>561.85</v>
      </c>
      <c r="AA591">
        <v>539.79999999999995</v>
      </c>
      <c r="AB591">
        <v>562</v>
      </c>
      <c r="AC591" s="1">
        <f>(Table2[[#This Row],[Close Price]]/Table2[[#This Row],[Day Low]])-1</f>
        <v>1.8213277479282475E-2</v>
      </c>
      <c r="AD591" s="1">
        <f>(Table2[[#This Row],[Day High]]/Table2[[#This Row],[Close Price]])-1</f>
        <v>5.0084965566588036E-3</v>
      </c>
      <c r="AE591" s="1">
        <f>(Table2[[#This Row],[Close Price]]/Table2[[#This Row],[Current Week Low]])-1</f>
        <v>3.5661356057799187E-2</v>
      </c>
      <c r="AF591" s="1">
        <f>(Table2[[#This Row],[Current Week High]]/Table2[[#This Row],[Close Price]])-1</f>
        <v>5.0084965566588036E-3</v>
      </c>
      <c r="AG591" s="1">
        <f>(Table2[[#This Row],[Close Price]]/Table2[[#This Row],[Current Month Low]])-1</f>
        <v>3.5661356057799187E-2</v>
      </c>
      <c r="AH591" s="1">
        <f>(Table2[[#This Row],[Current Month High]]/Table2[[#This Row],[Close Price]])-1</f>
        <v>5.2768088721939499E-3</v>
      </c>
      <c r="AI591">
        <v>11.796798139701201</v>
      </c>
      <c r="AJ591">
        <v>24.843680214381401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0.04</v>
      </c>
      <c r="AM591" t="s">
        <v>3180</v>
      </c>
      <c r="AN591">
        <v>0.68</v>
      </c>
      <c r="AO591" t="s">
        <v>3180</v>
      </c>
      <c r="AP591">
        <v>-0.10164357916738501</v>
      </c>
      <c r="AQ591">
        <f>(Table2[[#This Row],[Sharpe Ratio]]-AVERAGE(Table2[Sharpe Ratio]))/_xlfn.STDEV.P(Table2[Sharpe Ratio])</f>
        <v>-1.9507438962462675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603</v>
      </c>
      <c r="AT591">
        <f>_xlfn.RANK.AVG(Table2[[#This Row],[6M Return vs Nifty Z-Score]],Table2[6M Return vs Nifty Z-Score])</f>
        <v>287</v>
      </c>
      <c r="AU591">
        <f>_xlfn.RANK.AVG(Table2[[#This Row],[Sharpe Ratio Z-Score]],Table2[Sharpe Ratio Z-Score])</f>
        <v>718</v>
      </c>
      <c r="AV591">
        <f>(Table2[[#This Row],[Rank 1Y]]+Table2[[#This Row],[Rank 6M]]+Table2[[#This Row],[Rank Sharpe]])/3</f>
        <v>536</v>
      </c>
    </row>
    <row r="592" spans="1:48" x14ac:dyDescent="0.3">
      <c r="A592" t="s">
        <v>1425</v>
      </c>
      <c r="B592" t="s">
        <v>1426</v>
      </c>
      <c r="C592" t="s">
        <v>3147</v>
      </c>
      <c r="D592" t="s">
        <v>141</v>
      </c>
      <c r="E592">
        <v>7549.4232145149899</v>
      </c>
      <c r="F592">
        <v>484.45</v>
      </c>
      <c r="G592">
        <v>-28.0415811416716</v>
      </c>
      <c r="H592">
        <f>(Table2[[#This Row],[1Y Return vs Nifty]]-AVERAGE(Table2[1Y Return vs Nifty]))/_xlfn.STDEV.P(Table2[1Y Return vs Nifty])</f>
        <v>-0.86875571270368457</v>
      </c>
      <c r="I592">
        <v>-1.48878170238095</v>
      </c>
      <c r="J592">
        <f>(Table2[[#This Row],[1M Return vs Nifty]]-AVERAGE(Table2[1M Return vs Nifty]))/_xlfn.STDEV.P(Table2[1M Return vs Nifty])</f>
        <v>-5.048781293016253E-2</v>
      </c>
      <c r="K592">
        <v>-27.847371965100098</v>
      </c>
      <c r="L592">
        <f>(Table2[[#This Row],[6M Return vs Nifty]]-AVERAGE(Table2[6M Return vs Nifty]))/_xlfn.STDEV.P(Table2[6M Return vs Nifty])</f>
        <v>-1.1547244124526466</v>
      </c>
      <c r="M592">
        <v>-1.02576394900157</v>
      </c>
      <c r="N592">
        <f>(Table2[[#This Row],[1W Return vs Nifty]]-AVERAGE(Table2[1W Return vs Nifty]))/_xlfn.STDEV.P(Table2[1W Return vs Nifty])</f>
        <v>-0.98462912920249346</v>
      </c>
      <c r="O592">
        <v>503.11</v>
      </c>
      <c r="P592">
        <v>527.68890026019903</v>
      </c>
      <c r="Q592">
        <v>556.26413845133095</v>
      </c>
      <c r="R592">
        <v>38.984281906907697</v>
      </c>
      <c r="S592" s="1">
        <f>(Table2[[#This Row],[Close Price]]-Table2[[#This Row],[20D EMA]])/Table2[[#This Row],[20D EMA]]</f>
        <v>-3.7089304525849263E-2</v>
      </c>
      <c r="T592" s="1">
        <f>(Table2[[#This Row],[Close Price]]-Table2[[#This Row],[50D EMA]])/Table2[[#This Row],[50D EMA]]</f>
        <v>-8.1940136013621476E-2</v>
      </c>
      <c r="U592" s="1">
        <f>(Table2[[#This Row],[Close Price]]-Table2[[#This Row],[200D EMA]])/Table2[[#This Row],[200D EMA]]</f>
        <v>-0.12910078771438574</v>
      </c>
      <c r="V592">
        <v>0.93064241962454897</v>
      </c>
      <c r="W592">
        <v>480.75</v>
      </c>
      <c r="X592">
        <v>488.9</v>
      </c>
      <c r="Y592">
        <v>480.75</v>
      </c>
      <c r="Z592">
        <v>509</v>
      </c>
      <c r="AA592">
        <v>480.75</v>
      </c>
      <c r="AB592">
        <v>509</v>
      </c>
      <c r="AC592" s="1">
        <f>(Table2[[#This Row],[Close Price]]/Table2[[#This Row],[Day Low]])-1</f>
        <v>7.6963078523140105E-3</v>
      </c>
      <c r="AD592" s="1">
        <f>(Table2[[#This Row],[Day High]]/Table2[[#This Row],[Close Price]])-1</f>
        <v>9.1856744762102149E-3</v>
      </c>
      <c r="AE592" s="1">
        <f>(Table2[[#This Row],[Close Price]]/Table2[[#This Row],[Current Week Low]])-1</f>
        <v>7.6963078523140105E-3</v>
      </c>
      <c r="AF592" s="1">
        <f>(Table2[[#This Row],[Current Week High]]/Table2[[#This Row],[Close Price]])-1</f>
        <v>5.0676024357518834E-2</v>
      </c>
      <c r="AG592" s="1">
        <f>(Table2[[#This Row],[Close Price]]/Table2[[#This Row],[Current Month Low]])-1</f>
        <v>7.6963078523140105E-3</v>
      </c>
      <c r="AH592" s="1">
        <f>(Table2[[#This Row],[Current Month High]]/Table2[[#This Row],[Close Price]])-1</f>
        <v>5.0676024357518834E-2</v>
      </c>
      <c r="AI592">
        <v>40.117659201155902</v>
      </c>
      <c r="AJ592">
        <v>2.1938614070245701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-0.12</v>
      </c>
      <c r="AM592" t="s">
        <v>3179</v>
      </c>
      <c r="AN592">
        <v>-5.37</v>
      </c>
      <c r="AO592" t="s">
        <v>3179</v>
      </c>
      <c r="AP592">
        <v>6.9092464311678994E-2</v>
      </c>
      <c r="AQ592">
        <f>(Table2[[#This Row],[Sharpe Ratio]]-AVERAGE(Table2[Sharpe Ratio]))/_xlfn.STDEV.P(Table2[Sharpe Ratio])</f>
        <v>9.2545197805558407E-2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616</v>
      </c>
      <c r="AT592">
        <f>_xlfn.RANK.AVG(Table2[[#This Row],[6M Return vs Nifty Z-Score]],Table2[6M Return vs Nifty Z-Score])</f>
        <v>682</v>
      </c>
      <c r="AU592">
        <f>_xlfn.RANK.AVG(Table2[[#This Row],[Sharpe Ratio Z-Score]],Table2[Sharpe Ratio Z-Score])</f>
        <v>316</v>
      </c>
      <c r="AV592">
        <f>(Table2[[#This Row],[Rank 1Y]]+Table2[[#This Row],[Rank 6M]]+Table2[[#This Row],[Rank Sharpe]])/3</f>
        <v>538</v>
      </c>
    </row>
    <row r="593" spans="1:48" x14ac:dyDescent="0.3">
      <c r="A593" t="s">
        <v>1795</v>
      </c>
      <c r="B593" t="s">
        <v>1796</v>
      </c>
      <c r="C593" t="s">
        <v>3148</v>
      </c>
      <c r="D593" t="s">
        <v>475</v>
      </c>
      <c r="E593">
        <v>4431.5458746300001</v>
      </c>
      <c r="F593">
        <v>800.55</v>
      </c>
      <c r="G593">
        <v>-13.859039792848501</v>
      </c>
      <c r="H593">
        <f>(Table2[[#This Row],[1Y Return vs Nifty]]-AVERAGE(Table2[1Y Return vs Nifty]))/_xlfn.STDEV.P(Table2[1Y Return vs Nifty])</f>
        <v>-0.61355788257962462</v>
      </c>
      <c r="I593">
        <v>-6.1489434715580602</v>
      </c>
      <c r="J593">
        <f>(Table2[[#This Row],[1M Return vs Nifty]]-AVERAGE(Table2[1M Return vs Nifty]))/_xlfn.STDEV.P(Table2[1M Return vs Nifty])</f>
        <v>-0.56684402792412514</v>
      </c>
      <c r="K593">
        <v>1.97165553788952</v>
      </c>
      <c r="L593">
        <f>(Table2[[#This Row],[6M Return vs Nifty]]-AVERAGE(Table2[6M Return vs Nifty]))/_xlfn.STDEV.P(Table2[6M Return vs Nifty])</f>
        <v>-0.13536347036081209</v>
      </c>
      <c r="M593">
        <v>2.9592542030287601</v>
      </c>
      <c r="N593">
        <f>(Table2[[#This Row],[1W Return vs Nifty]]-AVERAGE(Table2[1W Return vs Nifty]))/_xlfn.STDEV.P(Table2[1W Return vs Nifty])</f>
        <v>-6.2432004333354656E-2</v>
      </c>
      <c r="O593">
        <v>819.8</v>
      </c>
      <c r="P593">
        <v>846.22046888321699</v>
      </c>
      <c r="Q593">
        <v>818.14757538691504</v>
      </c>
      <c r="R593">
        <v>44.7932250842888</v>
      </c>
      <c r="S593" s="1">
        <f>(Table2[[#This Row],[Close Price]]-Table2[[#This Row],[20D EMA]])/Table2[[#This Row],[20D EMA]]</f>
        <v>-2.3481336911441816E-2</v>
      </c>
      <c r="T593" s="1">
        <f>(Table2[[#This Row],[Close Price]]-Table2[[#This Row],[50D EMA]])/Table2[[#This Row],[50D EMA]]</f>
        <v>-5.3969941123605474E-2</v>
      </c>
      <c r="U593" s="1">
        <f>(Table2[[#This Row],[Close Price]]-Table2[[#This Row],[200D EMA]])/Table2[[#This Row],[200D EMA]]</f>
        <v>-2.1509047898348788E-2</v>
      </c>
      <c r="V593">
        <v>0.34383677179317901</v>
      </c>
      <c r="W593">
        <v>790.4</v>
      </c>
      <c r="X593">
        <v>803.25</v>
      </c>
      <c r="Y593">
        <v>790.4</v>
      </c>
      <c r="Z593">
        <v>818.95</v>
      </c>
      <c r="AA593">
        <v>790.4</v>
      </c>
      <c r="AB593">
        <v>824.5</v>
      </c>
      <c r="AC593" s="1">
        <f>(Table2[[#This Row],[Close Price]]/Table2[[#This Row],[Day Low]])-1</f>
        <v>1.284159919028327E-2</v>
      </c>
      <c r="AD593" s="1">
        <f>(Table2[[#This Row],[Day High]]/Table2[[#This Row],[Close Price]])-1</f>
        <v>3.3726812816190499E-3</v>
      </c>
      <c r="AE593" s="1">
        <f>(Table2[[#This Row],[Close Price]]/Table2[[#This Row],[Current Week Low]])-1</f>
        <v>1.284159919028327E-2</v>
      </c>
      <c r="AF593" s="1">
        <f>(Table2[[#This Row],[Current Week High]]/Table2[[#This Row],[Close Price]])-1</f>
        <v>2.2984198363625197E-2</v>
      </c>
      <c r="AG593" s="1">
        <f>(Table2[[#This Row],[Close Price]]/Table2[[#This Row],[Current Month Low]])-1</f>
        <v>1.284159919028327E-2</v>
      </c>
      <c r="AH593" s="1">
        <f>(Table2[[#This Row],[Current Month High]]/Table2[[#This Row],[Close Price]])-1</f>
        <v>2.991693210917501E-2</v>
      </c>
      <c r="AI593">
        <v>21.503966023358899</v>
      </c>
      <c r="AJ593">
        <v>21.858588933708798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-0.09</v>
      </c>
      <c r="AM593" t="s">
        <v>3179</v>
      </c>
      <c r="AN593">
        <v>-8.59</v>
      </c>
      <c r="AO593" t="s">
        <v>3179</v>
      </c>
      <c r="AP593">
        <v>-0.13150456381247599</v>
      </c>
      <c r="AQ593">
        <f>(Table2[[#This Row],[Sharpe Ratio]]-AVERAGE(Table2[Sharpe Ratio]))/_xlfn.STDEV.P(Table2[Sharpe Ratio])</f>
        <v>-2.3081061908132332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528</v>
      </c>
      <c r="AT593">
        <f>_xlfn.RANK.AVG(Table2[[#This Row],[6M Return vs Nifty Z-Score]],Table2[6M Return vs Nifty Z-Score])</f>
        <v>360</v>
      </c>
      <c r="AU593">
        <f>_xlfn.RANK.AVG(Table2[[#This Row],[Sharpe Ratio Z-Score]],Table2[Sharpe Ratio Z-Score])</f>
        <v>728</v>
      </c>
      <c r="AV593">
        <f>(Table2[[#This Row],[Rank 1Y]]+Table2[[#This Row],[Rank 6M]]+Table2[[#This Row],[Rank Sharpe]])/3</f>
        <v>538.66666666666663</v>
      </c>
    </row>
    <row r="594" spans="1:48" x14ac:dyDescent="0.3">
      <c r="A594" t="s">
        <v>1427</v>
      </c>
      <c r="B594" t="s">
        <v>1428</v>
      </c>
      <c r="C594" t="s">
        <v>3148</v>
      </c>
      <c r="D594" t="s">
        <v>475</v>
      </c>
      <c r="E594">
        <v>7546.0488218549999</v>
      </c>
      <c r="F594">
        <v>272.85000000000002</v>
      </c>
      <c r="G594">
        <v>-26.872155487672401</v>
      </c>
      <c r="H594">
        <f>(Table2[[#This Row],[1Y Return vs Nifty]]-AVERAGE(Table2[1Y Return vs Nifty]))/_xlfn.STDEV.P(Table2[1Y Return vs Nifty])</f>
        <v>-0.84771329991940803</v>
      </c>
      <c r="I594">
        <v>-0.50634816364018698</v>
      </c>
      <c r="J594">
        <f>(Table2[[#This Row],[1M Return vs Nifty]]-AVERAGE(Table2[1M Return vs Nifty]))/_xlfn.STDEV.P(Table2[1M Return vs Nifty])</f>
        <v>5.8367992656363533E-2</v>
      </c>
      <c r="K594">
        <v>6.0283019388068597</v>
      </c>
      <c r="L594">
        <f>(Table2[[#This Row],[6M Return vs Nifty]]-AVERAGE(Table2[6M Return vs Nifty]))/_xlfn.STDEV.P(Table2[6M Return vs Nifty])</f>
        <v>3.3126449671596198E-3</v>
      </c>
      <c r="M594">
        <v>6.7208005301066196</v>
      </c>
      <c r="N594">
        <f>(Table2[[#This Row],[1W Return vs Nifty]]-AVERAGE(Table2[1W Return vs Nifty]))/_xlfn.STDEV.P(Table2[1W Return vs Nifty])</f>
        <v>0.80805015548463899</v>
      </c>
      <c r="O594">
        <v>270.02999999999997</v>
      </c>
      <c r="P594">
        <v>275.40436148460998</v>
      </c>
      <c r="Q594">
        <v>270.04954198542703</v>
      </c>
      <c r="R594">
        <v>55.504708562577797</v>
      </c>
      <c r="S594" s="1">
        <f>(Table2[[#This Row],[Close Price]]-Table2[[#This Row],[20D EMA]])/Table2[[#This Row],[20D EMA]]</f>
        <v>1.0443284079546903E-2</v>
      </c>
      <c r="T594" s="1">
        <f>(Table2[[#This Row],[Close Price]]-Table2[[#This Row],[50D EMA]])/Table2[[#This Row],[50D EMA]]</f>
        <v>-9.2749492812687264E-3</v>
      </c>
      <c r="U594" s="1">
        <f>(Table2[[#This Row],[Close Price]]-Table2[[#This Row],[200D EMA]])/Table2[[#This Row],[200D EMA]]</f>
        <v>1.0370163911346757E-2</v>
      </c>
      <c r="V594">
        <v>0.52989259987658299</v>
      </c>
      <c r="W594">
        <v>266</v>
      </c>
      <c r="X594">
        <v>276.39999999999998</v>
      </c>
      <c r="Y594">
        <v>266</v>
      </c>
      <c r="Z594">
        <v>276.95</v>
      </c>
      <c r="AA594">
        <v>266</v>
      </c>
      <c r="AB594">
        <v>279.60000000000002</v>
      </c>
      <c r="AC594" s="1">
        <f>(Table2[[#This Row],[Close Price]]/Table2[[#This Row],[Day Low]])-1</f>
        <v>2.5751879699248192E-2</v>
      </c>
      <c r="AD594" s="1">
        <f>(Table2[[#This Row],[Day High]]/Table2[[#This Row],[Close Price]])-1</f>
        <v>1.3010811801355882E-2</v>
      </c>
      <c r="AE594" s="1">
        <f>(Table2[[#This Row],[Close Price]]/Table2[[#This Row],[Current Week Low]])-1</f>
        <v>2.5751879699248192E-2</v>
      </c>
      <c r="AF594" s="1">
        <f>(Table2[[#This Row],[Current Week High]]/Table2[[#This Row],[Close Price]])-1</f>
        <v>1.5026571376213882E-2</v>
      </c>
      <c r="AG594" s="1">
        <f>(Table2[[#This Row],[Close Price]]/Table2[[#This Row],[Current Month Low]])-1</f>
        <v>2.5751879699248192E-2</v>
      </c>
      <c r="AH594" s="1">
        <f>(Table2[[#This Row],[Current Month High]]/Table2[[#This Row],[Close Price]])-1</f>
        <v>2.4738867509620732E-2</v>
      </c>
      <c r="AI594">
        <v>19.2963166575041</v>
      </c>
      <c r="AJ594">
        <v>24.022727272727199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0.05</v>
      </c>
      <c r="AM594" t="s">
        <v>3180</v>
      </c>
      <c r="AN594">
        <v>-1.69</v>
      </c>
      <c r="AO594" t="s">
        <v>3179</v>
      </c>
      <c r="AP594">
        <v>-7.1105399438378E-2</v>
      </c>
      <c r="AQ594">
        <f>(Table2[[#This Row],[Sharpe Ratio]]-AVERAGE(Table2[Sharpe Ratio]))/_xlfn.STDEV.P(Table2[Sharpe Ratio])</f>
        <v>-1.5852772477226595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612</v>
      </c>
      <c r="AT594">
        <f>_xlfn.RANK.AVG(Table2[[#This Row],[6M Return vs Nifty Z-Score]],Table2[6M Return vs Nifty Z-Score])</f>
        <v>314</v>
      </c>
      <c r="AU594">
        <f>_xlfn.RANK.AVG(Table2[[#This Row],[Sharpe Ratio Z-Score]],Table2[Sharpe Ratio Z-Score])</f>
        <v>691</v>
      </c>
      <c r="AV594">
        <f>(Table2[[#This Row],[Rank 1Y]]+Table2[[#This Row],[Rank 6M]]+Table2[[#This Row],[Rank Sharpe]])/3</f>
        <v>539</v>
      </c>
    </row>
    <row r="595" spans="1:48" x14ac:dyDescent="0.3">
      <c r="A595" t="s">
        <v>1025</v>
      </c>
      <c r="B595" t="s">
        <v>1026</v>
      </c>
      <c r="C595" t="s">
        <v>3134</v>
      </c>
      <c r="D595" t="s">
        <v>571</v>
      </c>
      <c r="E595">
        <v>13290.245529399999</v>
      </c>
      <c r="F595">
        <v>1679.3</v>
      </c>
      <c r="G595">
        <v>-11.6333030562924</v>
      </c>
      <c r="H595">
        <f>(Table2[[#This Row],[1Y Return vs Nifty]]-AVERAGE(Table2[1Y Return vs Nifty]))/_xlfn.STDEV.P(Table2[1Y Return vs Nifty])</f>
        <v>-0.57350841812707376</v>
      </c>
      <c r="I595">
        <v>-2.0748847896072999</v>
      </c>
      <c r="J595">
        <f>(Table2[[#This Row],[1M Return vs Nifty]]-AVERAGE(Table2[1M Return vs Nifty]))/_xlfn.STDEV.P(Table2[1M Return vs Nifty])</f>
        <v>-0.11542932927797679</v>
      </c>
      <c r="K595">
        <v>-0.385628303007228</v>
      </c>
      <c r="L595">
        <f>(Table2[[#This Row],[6M Return vs Nifty]]-AVERAGE(Table2[6M Return vs Nifty]))/_xlfn.STDEV.P(Table2[6M Return vs Nifty])</f>
        <v>-0.21594701979391995</v>
      </c>
      <c r="M595">
        <v>3.9399289109759801</v>
      </c>
      <c r="N595">
        <f>(Table2[[#This Row],[1W Return vs Nifty]]-AVERAGE(Table2[1W Return vs Nifty]))/_xlfn.STDEV.P(Table2[1W Return vs Nifty])</f>
        <v>0.16451185428872911</v>
      </c>
      <c r="O595">
        <v>1702.8</v>
      </c>
      <c r="P595">
        <v>1731.7241072587599</v>
      </c>
      <c r="Q595">
        <v>1682.92470072691</v>
      </c>
      <c r="R595">
        <v>43.0989170731035</v>
      </c>
      <c r="S595" s="1">
        <f>(Table2[[#This Row],[Close Price]]-Table2[[#This Row],[20D EMA]])/Table2[[#This Row],[20D EMA]]</f>
        <v>-1.3800798684519616E-2</v>
      </c>
      <c r="T595" s="1">
        <f>(Table2[[#This Row],[Close Price]]-Table2[[#This Row],[50D EMA]])/Table2[[#This Row],[50D EMA]]</f>
        <v>-3.0272782505606447E-2</v>
      </c>
      <c r="U595" s="1">
        <f>(Table2[[#This Row],[Close Price]]-Table2[[#This Row],[200D EMA]])/Table2[[#This Row],[200D EMA]]</f>
        <v>-2.1538104024169656E-3</v>
      </c>
      <c r="V595">
        <v>0.473463361710731</v>
      </c>
      <c r="W595">
        <v>1655.15</v>
      </c>
      <c r="X595">
        <v>1689.55</v>
      </c>
      <c r="Y595">
        <v>1655.15</v>
      </c>
      <c r="Z595">
        <v>1705.6</v>
      </c>
      <c r="AA595">
        <v>1655.15</v>
      </c>
      <c r="AB595">
        <v>1705.6</v>
      </c>
      <c r="AC595" s="1">
        <f>(Table2[[#This Row],[Close Price]]/Table2[[#This Row],[Day Low]])-1</f>
        <v>1.459082258405564E-2</v>
      </c>
      <c r="AD595" s="1">
        <f>(Table2[[#This Row],[Day High]]/Table2[[#This Row],[Close Price]])-1</f>
        <v>6.1037336985649837E-3</v>
      </c>
      <c r="AE595" s="1">
        <f>(Table2[[#This Row],[Close Price]]/Table2[[#This Row],[Current Week Low]])-1</f>
        <v>1.459082258405564E-2</v>
      </c>
      <c r="AF595" s="1">
        <f>(Table2[[#This Row],[Current Week High]]/Table2[[#This Row],[Close Price]])-1</f>
        <v>1.5661287441195659E-2</v>
      </c>
      <c r="AG595" s="1">
        <f>(Table2[[#This Row],[Close Price]]/Table2[[#This Row],[Current Month Low]])-1</f>
        <v>1.459082258405564E-2</v>
      </c>
      <c r="AH595" s="1">
        <f>(Table2[[#This Row],[Current Month High]]/Table2[[#This Row],[Close Price]])-1</f>
        <v>1.5661287441195659E-2</v>
      </c>
      <c r="AI595">
        <v>17.843744417316699</v>
      </c>
      <c r="AJ595">
        <v>28.485080336648799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-0.04</v>
      </c>
      <c r="AM595" t="s">
        <v>3179</v>
      </c>
      <c r="AN595">
        <v>-3</v>
      </c>
      <c r="AO595" t="s">
        <v>3179</v>
      </c>
      <c r="AP595">
        <v>-9.5822725965060002E-2</v>
      </c>
      <c r="AQ595">
        <f>(Table2[[#This Row],[Sharpe Ratio]]-AVERAGE(Table2[Sharpe Ratio]))/_xlfn.STDEV.P(Table2[Sharpe Ratio])</f>
        <v>-1.8810826482518113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513</v>
      </c>
      <c r="AT595">
        <f>_xlfn.RANK.AVG(Table2[[#This Row],[6M Return vs Nifty Z-Score]],Table2[6M Return vs Nifty Z-Score])</f>
        <v>395</v>
      </c>
      <c r="AU595">
        <f>_xlfn.RANK.AVG(Table2[[#This Row],[Sharpe Ratio Z-Score]],Table2[Sharpe Ratio Z-Score])</f>
        <v>710</v>
      </c>
      <c r="AV595">
        <f>(Table2[[#This Row],[Rank 1Y]]+Table2[[#This Row],[Rank 6M]]+Table2[[#This Row],[Rank Sharpe]])/3</f>
        <v>539.33333333333337</v>
      </c>
    </row>
    <row r="596" spans="1:48" x14ac:dyDescent="0.3">
      <c r="A596" t="s">
        <v>2346</v>
      </c>
      <c r="B596" t="s">
        <v>2347</v>
      </c>
      <c r="C596" t="s">
        <v>3142</v>
      </c>
      <c r="D596" t="s">
        <v>75</v>
      </c>
      <c r="E596">
        <v>2300.6513559999999</v>
      </c>
      <c r="F596">
        <v>89.06</v>
      </c>
      <c r="G596">
        <v>-48.6347799409441</v>
      </c>
      <c r="H596">
        <f>(Table2[[#This Row],[1Y Return vs Nifty]]-AVERAGE(Table2[1Y Return vs Nifty]))/_xlfn.STDEV.P(Table2[1Y Return vs Nifty])</f>
        <v>-1.239305638815752</v>
      </c>
      <c r="I596">
        <v>8.0395412866854699</v>
      </c>
      <c r="J596">
        <f>(Table2[[#This Row],[1M Return vs Nifty]]-AVERAGE(Table2[1M Return vs Nifty]))/_xlfn.STDEV.P(Table2[1M Return vs Nifty])</f>
        <v>1.0052714155189111</v>
      </c>
      <c r="K596">
        <v>-8.0548634979010902</v>
      </c>
      <c r="L596">
        <f>(Table2[[#This Row],[6M Return vs Nifty]]-AVERAGE(Table2[6M Return vs Nifty]))/_xlfn.STDEV.P(Table2[6M Return vs Nifty])</f>
        <v>-0.47811917858102548</v>
      </c>
      <c r="M596">
        <v>18.039756664234801</v>
      </c>
      <c r="N596">
        <f>(Table2[[#This Row],[1W Return vs Nifty]]-AVERAGE(Table2[1W Return vs Nifty]))/_xlfn.STDEV.P(Table2[1W Return vs Nifty])</f>
        <v>3.4274381746068832</v>
      </c>
      <c r="O596">
        <v>82.27</v>
      </c>
      <c r="P596">
        <v>84.468599197396003</v>
      </c>
      <c r="Q596">
        <v>93.015369253798497</v>
      </c>
      <c r="R596">
        <v>81.651654818902301</v>
      </c>
      <c r="S596" s="1">
        <f>(Table2[[#This Row],[Close Price]]-Table2[[#This Row],[20D EMA]])/Table2[[#This Row],[20D EMA]]</f>
        <v>8.2533122644949636E-2</v>
      </c>
      <c r="T596" s="1">
        <f>(Table2[[#This Row],[Close Price]]-Table2[[#This Row],[50D EMA]])/Table2[[#This Row],[50D EMA]]</f>
        <v>5.4356303362794997E-2</v>
      </c>
      <c r="U596" s="1">
        <f>(Table2[[#This Row],[Close Price]]-Table2[[#This Row],[200D EMA]])/Table2[[#This Row],[200D EMA]]</f>
        <v>-4.2523824670372606E-2</v>
      </c>
      <c r="V596">
        <v>1.3044951878317801</v>
      </c>
      <c r="W596">
        <v>87.16</v>
      </c>
      <c r="X596">
        <v>89.7</v>
      </c>
      <c r="Y596">
        <v>84.41</v>
      </c>
      <c r="Z596">
        <v>90.4</v>
      </c>
      <c r="AA596">
        <v>84.41</v>
      </c>
      <c r="AB596">
        <v>90.4</v>
      </c>
      <c r="AC596" s="1">
        <f>(Table2[[#This Row],[Close Price]]/Table2[[#This Row],[Day Low]])-1</f>
        <v>2.1798990362551729E-2</v>
      </c>
      <c r="AD596" s="1">
        <f>(Table2[[#This Row],[Day High]]/Table2[[#This Row],[Close Price]])-1</f>
        <v>7.186166629238766E-3</v>
      </c>
      <c r="AE596" s="1">
        <f>(Table2[[#This Row],[Close Price]]/Table2[[#This Row],[Current Week Low]])-1</f>
        <v>5.5088259684871632E-2</v>
      </c>
      <c r="AF596" s="1">
        <f>(Table2[[#This Row],[Current Week High]]/Table2[[#This Row],[Close Price]])-1</f>
        <v>1.5046036379968708E-2</v>
      </c>
      <c r="AG596" s="1">
        <f>(Table2[[#This Row],[Close Price]]/Table2[[#This Row],[Current Month Low]])-1</f>
        <v>5.5088259684871632E-2</v>
      </c>
      <c r="AH596" s="1">
        <f>(Table2[[#This Row],[Current Month High]]/Table2[[#This Row],[Close Price]])-1</f>
        <v>1.5046036379968708E-2</v>
      </c>
      <c r="AI596">
        <v>75.162811587693696</v>
      </c>
      <c r="AJ596">
        <v>22.234422179522301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0.04</v>
      </c>
      <c r="AM596" t="s">
        <v>3180</v>
      </c>
      <c r="AN596">
        <v>8.77</v>
      </c>
      <c r="AO596" t="s">
        <v>3180</v>
      </c>
      <c r="AP596">
        <v>3.49740808997E-2</v>
      </c>
      <c r="AQ596">
        <f>(Table2[[#This Row],[Sharpe Ratio]]-AVERAGE(Table2[Sharpe Ratio]))/_xlfn.STDEV.P(Table2[Sharpe Ratio])</f>
        <v>-0.31576765349302433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705</v>
      </c>
      <c r="AT596">
        <f>_xlfn.RANK.AVG(Table2[[#This Row],[6M Return vs Nifty Z-Score]],Table2[6M Return vs Nifty Z-Score])</f>
        <v>486</v>
      </c>
      <c r="AU596">
        <f>_xlfn.RANK.AVG(Table2[[#This Row],[Sharpe Ratio Z-Score]],Table2[Sharpe Ratio Z-Score])</f>
        <v>427</v>
      </c>
      <c r="AV596">
        <f>(Table2[[#This Row],[Rank 1Y]]+Table2[[#This Row],[Rank 6M]]+Table2[[#This Row],[Rank Sharpe]])/3</f>
        <v>539.33333333333337</v>
      </c>
    </row>
    <row r="597" spans="1:48" x14ac:dyDescent="0.3">
      <c r="A597" t="s">
        <v>1323</v>
      </c>
      <c r="B597" t="s">
        <v>1324</v>
      </c>
      <c r="C597" t="s">
        <v>3145</v>
      </c>
      <c r="D597" t="s">
        <v>472</v>
      </c>
      <c r="E597">
        <v>8631.5618175799991</v>
      </c>
      <c r="F597">
        <v>619.95000000000005</v>
      </c>
      <c r="G597">
        <v>-42.740158002309101</v>
      </c>
      <c r="H597">
        <f>(Table2[[#This Row],[1Y Return vs Nifty]]-AVERAGE(Table2[1Y Return vs Nifty]))/_xlfn.STDEV.P(Table2[1Y Return vs Nifty])</f>
        <v>-1.1332389832606695</v>
      </c>
      <c r="I597">
        <v>0.61847696156005005</v>
      </c>
      <c r="J597">
        <f>(Table2[[#This Row],[1M Return vs Nifty]]-AVERAGE(Table2[1M Return vs Nifty]))/_xlfn.STDEV.P(Table2[1M Return vs Nifty])</f>
        <v>0.18300110046392012</v>
      </c>
      <c r="K597">
        <v>-36.9274191591498</v>
      </c>
      <c r="L597">
        <f>(Table2[[#This Row],[6M Return vs Nifty]]-AVERAGE(Table2[6M Return vs Nifty]))/_xlfn.STDEV.P(Table2[6M Return vs Nifty])</f>
        <v>-1.4651250605300139</v>
      </c>
      <c r="M597">
        <v>4.7502273638172303</v>
      </c>
      <c r="N597">
        <f>(Table2[[#This Row],[1W Return vs Nifty]]-AVERAGE(Table2[1W Return vs Nifty]))/_xlfn.STDEV.P(Table2[1W Return vs Nifty])</f>
        <v>0.35202791443901799</v>
      </c>
      <c r="O597">
        <v>615.91</v>
      </c>
      <c r="P597">
        <v>627.25399478127599</v>
      </c>
      <c r="Q597">
        <v>690.50455282707298</v>
      </c>
      <c r="R597">
        <v>66.494519786363</v>
      </c>
      <c r="S597" s="1">
        <f>(Table2[[#This Row],[Close Price]]-Table2[[#This Row],[20D EMA]])/Table2[[#This Row],[20D EMA]]</f>
        <v>6.5593999123249782E-3</v>
      </c>
      <c r="T597" s="1">
        <f>(Table2[[#This Row],[Close Price]]-Table2[[#This Row],[50D EMA]])/Table2[[#This Row],[50D EMA]]</f>
        <v>-1.164439739251538E-2</v>
      </c>
      <c r="U597" s="1">
        <f>(Table2[[#This Row],[Close Price]]-Table2[[#This Row],[200D EMA]])/Table2[[#This Row],[200D EMA]]</f>
        <v>-0.10217825869244097</v>
      </c>
      <c r="V597">
        <v>1.0371254390376199</v>
      </c>
      <c r="W597">
        <v>618</v>
      </c>
      <c r="X597">
        <v>650</v>
      </c>
      <c r="Y597">
        <v>613.20000000000005</v>
      </c>
      <c r="Z597">
        <v>650</v>
      </c>
      <c r="AA597">
        <v>613.20000000000005</v>
      </c>
      <c r="AB597">
        <v>650</v>
      </c>
      <c r="AC597" s="1">
        <f>(Table2[[#This Row],[Close Price]]/Table2[[#This Row],[Day Low]])-1</f>
        <v>3.1553398058252746E-3</v>
      </c>
      <c r="AD597" s="1">
        <f>(Table2[[#This Row],[Day High]]/Table2[[#This Row],[Close Price]])-1</f>
        <v>4.8471650939591715E-2</v>
      </c>
      <c r="AE597" s="1">
        <f>(Table2[[#This Row],[Close Price]]/Table2[[#This Row],[Current Week Low]])-1</f>
        <v>1.1007827788649616E-2</v>
      </c>
      <c r="AF597" s="1">
        <f>(Table2[[#This Row],[Current Week High]]/Table2[[#This Row],[Close Price]])-1</f>
        <v>4.8471650939591715E-2</v>
      </c>
      <c r="AG597" s="1">
        <f>(Table2[[#This Row],[Close Price]]/Table2[[#This Row],[Current Month Low]])-1</f>
        <v>1.1007827788649616E-2</v>
      </c>
      <c r="AH597" s="1">
        <f>(Table2[[#This Row],[Current Month High]]/Table2[[#This Row],[Close Price]])-1</f>
        <v>4.8471650939591715E-2</v>
      </c>
      <c r="AI597">
        <v>76.9497540124203</v>
      </c>
      <c r="AJ597">
        <v>9.4351279788173095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0</v>
      </c>
      <c r="AM597" t="s">
        <v>3181</v>
      </c>
      <c r="AN597">
        <v>6.46</v>
      </c>
      <c r="AO597" t="s">
        <v>3180</v>
      </c>
      <c r="AP597">
        <v>0.10581174495053899</v>
      </c>
      <c r="AQ597">
        <f>(Table2[[#This Row],[Sharpe Ratio]]-AVERAGE(Table2[Sharpe Ratio]))/_xlfn.STDEV.P(Table2[Sharpe Ratio])</f>
        <v>0.53198437035503299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685</v>
      </c>
      <c r="AT597">
        <f>_xlfn.RANK.AVG(Table2[[#This Row],[6M Return vs Nifty Z-Score]],Table2[6M Return vs Nifty Z-Score])</f>
        <v>721</v>
      </c>
      <c r="AU597">
        <f>_xlfn.RANK.AVG(Table2[[#This Row],[Sharpe Ratio Z-Score]],Table2[Sharpe Ratio Z-Score])</f>
        <v>215</v>
      </c>
      <c r="AV597">
        <f>(Table2[[#This Row],[Rank 1Y]]+Table2[[#This Row],[Rank 6M]]+Table2[[#This Row],[Rank Sharpe]])/3</f>
        <v>540.33333333333337</v>
      </c>
    </row>
    <row r="598" spans="1:48" x14ac:dyDescent="0.3">
      <c r="A598" t="s">
        <v>1064</v>
      </c>
      <c r="B598" t="s">
        <v>1065</v>
      </c>
      <c r="C598" t="s">
        <v>3136</v>
      </c>
      <c r="D598" t="s">
        <v>199</v>
      </c>
      <c r="E598">
        <v>12640.526193489901</v>
      </c>
      <c r="F598">
        <v>389.15</v>
      </c>
      <c r="G598">
        <v>-10.4697459100915</v>
      </c>
      <c r="H598">
        <f>(Table2[[#This Row],[1Y Return vs Nifty]]-AVERAGE(Table2[1Y Return vs Nifty]))/_xlfn.STDEV.P(Table2[1Y Return vs Nifty])</f>
        <v>-0.55257160210570155</v>
      </c>
      <c r="I598">
        <v>-6.4774479823144899</v>
      </c>
      <c r="J598">
        <f>(Table2[[#This Row],[1M Return vs Nifty]]-AVERAGE(Table2[1M Return vs Nifty]))/_xlfn.STDEV.P(Table2[1M Return vs Nifty])</f>
        <v>-0.60324305314778937</v>
      </c>
      <c r="K598">
        <v>-16.658450707761499</v>
      </c>
      <c r="L598">
        <f>(Table2[[#This Row],[6M Return vs Nifty]]-AVERAGE(Table2[6M Return vs Nifty]))/_xlfn.STDEV.P(Table2[6M Return vs Nifty])</f>
        <v>-0.77223208225413409</v>
      </c>
      <c r="M598">
        <v>-1.3511998632844</v>
      </c>
      <c r="N598">
        <f>(Table2[[#This Row],[1W Return vs Nifty]]-AVERAGE(Table2[1W Return vs Nifty]))/_xlfn.STDEV.P(Table2[1W Return vs Nifty])</f>
        <v>-1.0599402201514467</v>
      </c>
      <c r="O598">
        <v>412.16</v>
      </c>
      <c r="P598">
        <v>436.82393639566999</v>
      </c>
      <c r="Q598">
        <v>437.09507005639699</v>
      </c>
      <c r="R598">
        <v>31.331301135035702</v>
      </c>
      <c r="S598" s="1">
        <f>(Table2[[#This Row],[Close Price]]-Table2[[#This Row],[20D EMA]])/Table2[[#This Row],[20D EMA]]</f>
        <v>-5.5827833850931791E-2</v>
      </c>
      <c r="T598" s="1">
        <f>(Table2[[#This Row],[Close Price]]-Table2[[#This Row],[50D EMA]])/Table2[[#This Row],[50D EMA]]</f>
        <v>-0.10913764659747839</v>
      </c>
      <c r="U598" s="1">
        <f>(Table2[[#This Row],[Close Price]]-Table2[[#This Row],[200D EMA]])/Table2[[#This Row],[200D EMA]]</f>
        <v>-0.1096902558297233</v>
      </c>
      <c r="V598">
        <v>0.221444248378346</v>
      </c>
      <c r="W598">
        <v>375.9</v>
      </c>
      <c r="X598">
        <v>392.5</v>
      </c>
      <c r="Y598">
        <v>375.9</v>
      </c>
      <c r="Z598">
        <v>403</v>
      </c>
      <c r="AA598">
        <v>375.9</v>
      </c>
      <c r="AB598">
        <v>403</v>
      </c>
      <c r="AC598" s="1">
        <f>(Table2[[#This Row],[Close Price]]/Table2[[#This Row],[Day Low]])-1</f>
        <v>3.5248736366054745E-2</v>
      </c>
      <c r="AD598" s="1">
        <f>(Table2[[#This Row],[Day High]]/Table2[[#This Row],[Close Price]])-1</f>
        <v>8.6085057175897539E-3</v>
      </c>
      <c r="AE598" s="1">
        <f>(Table2[[#This Row],[Close Price]]/Table2[[#This Row],[Current Week Low]])-1</f>
        <v>3.5248736366054745E-2</v>
      </c>
      <c r="AF598" s="1">
        <f>(Table2[[#This Row],[Current Week High]]/Table2[[#This Row],[Close Price]])-1</f>
        <v>3.5590389310034665E-2</v>
      </c>
      <c r="AG598" s="1">
        <f>(Table2[[#This Row],[Close Price]]/Table2[[#This Row],[Current Month Low]])-1</f>
        <v>3.5248736366054745E-2</v>
      </c>
      <c r="AH598" s="1">
        <f>(Table2[[#This Row],[Current Month High]]/Table2[[#This Row],[Close Price]])-1</f>
        <v>3.5590389310034665E-2</v>
      </c>
      <c r="AI598">
        <v>40.562765000642401</v>
      </c>
      <c r="AJ598">
        <v>51.833788529067398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-0.19</v>
      </c>
      <c r="AM598" t="s">
        <v>3179</v>
      </c>
      <c r="AN598">
        <v>-7.98</v>
      </c>
      <c r="AO598" t="s">
        <v>3179</v>
      </c>
      <c r="AQ598">
        <f>(Table2[[#This Row],[Sharpe Ratio]]-AVERAGE(Table2[Sharpe Ratio]))/_xlfn.STDEV.P(Table2[Sharpe Ratio])</f>
        <v>-0.73432109200939777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505</v>
      </c>
      <c r="AT598">
        <f>_xlfn.RANK.AVG(Table2[[#This Row],[6M Return vs Nifty Z-Score]],Table2[6M Return vs Nifty Z-Score])</f>
        <v>583</v>
      </c>
      <c r="AU598">
        <f>_xlfn.RANK.AVG(Table2[[#This Row],[Sharpe Ratio Z-Score]],Table2[Sharpe Ratio Z-Score])</f>
        <v>537.5</v>
      </c>
      <c r="AV598">
        <f>(Table2[[#This Row],[Rank 1Y]]+Table2[[#This Row],[Rank 6M]]+Table2[[#This Row],[Rank Sharpe]])/3</f>
        <v>541.83333333333337</v>
      </c>
    </row>
    <row r="599" spans="1:48" x14ac:dyDescent="0.3">
      <c r="A599" t="s">
        <v>973</v>
      </c>
      <c r="B599" t="s">
        <v>974</v>
      </c>
      <c r="C599" t="s">
        <v>3151</v>
      </c>
      <c r="D599" t="s">
        <v>975</v>
      </c>
      <c r="E599">
        <v>14765.325919520001</v>
      </c>
      <c r="F599">
        <v>1503.7</v>
      </c>
      <c r="G599">
        <v>-34.9505849809903</v>
      </c>
      <c r="H599">
        <f>(Table2[[#This Row],[1Y Return vs Nifty]]-AVERAGE(Table2[1Y Return vs Nifty]))/_xlfn.STDEV.P(Table2[1Y Return vs Nifty])</f>
        <v>-0.99307495456221384</v>
      </c>
      <c r="I599">
        <v>-4.3275349418162001</v>
      </c>
      <c r="J599">
        <f>(Table2[[#This Row],[1M Return vs Nifty]]-AVERAGE(Table2[1M Return vs Nifty]))/_xlfn.STDEV.P(Table2[1M Return vs Nifty])</f>
        <v>-0.36502794063810423</v>
      </c>
      <c r="K599">
        <v>6.13892397220497</v>
      </c>
      <c r="L599">
        <f>(Table2[[#This Row],[6M Return vs Nifty]]-AVERAGE(Table2[6M Return vs Nifty]))/_xlfn.STDEV.P(Table2[6M Return vs Nifty])</f>
        <v>7.0942498558336882E-3</v>
      </c>
      <c r="M599">
        <v>-1.11915381494998</v>
      </c>
      <c r="N599">
        <f>(Table2[[#This Row],[1W Return vs Nifty]]-AVERAGE(Table2[1W Return vs Nifty]))/_xlfn.STDEV.P(Table2[1W Return vs Nifty])</f>
        <v>-1.0062410422688515</v>
      </c>
      <c r="O599">
        <v>1558.39</v>
      </c>
      <c r="P599">
        <v>1565.03829099621</v>
      </c>
      <c r="Q599">
        <v>1515.0893614439799</v>
      </c>
      <c r="R599">
        <v>36.133476902171601</v>
      </c>
      <c r="S599" s="1">
        <f>(Table2[[#This Row],[Close Price]]-Table2[[#This Row],[20D EMA]])/Table2[[#This Row],[20D EMA]]</f>
        <v>-3.5093911023556398E-2</v>
      </c>
      <c r="T599" s="1">
        <f>(Table2[[#This Row],[Close Price]]-Table2[[#This Row],[50D EMA]])/Table2[[#This Row],[50D EMA]]</f>
        <v>-3.9192837229027562E-2</v>
      </c>
      <c r="U599" s="1">
        <f>(Table2[[#This Row],[Close Price]]-Table2[[#This Row],[200D EMA]])/Table2[[#This Row],[200D EMA]]</f>
        <v>-7.5172869230135967E-3</v>
      </c>
      <c r="V599">
        <v>1.03452617897858</v>
      </c>
      <c r="W599">
        <v>1475.05</v>
      </c>
      <c r="X599">
        <v>1514.35</v>
      </c>
      <c r="Y599">
        <v>1441</v>
      </c>
      <c r="Z599">
        <v>1578</v>
      </c>
      <c r="AA599">
        <v>1441</v>
      </c>
      <c r="AB599">
        <v>1588</v>
      </c>
      <c r="AC599" s="1">
        <f>(Table2[[#This Row],[Close Price]]/Table2[[#This Row],[Day Low]])-1</f>
        <v>1.9423070404393172E-2</v>
      </c>
      <c r="AD599" s="1">
        <f>(Table2[[#This Row],[Day High]]/Table2[[#This Row],[Close Price]])-1</f>
        <v>7.0825297599255155E-3</v>
      </c>
      <c r="AE599" s="1">
        <f>(Table2[[#This Row],[Close Price]]/Table2[[#This Row],[Current Week Low]])-1</f>
        <v>4.3511450381679362E-2</v>
      </c>
      <c r="AF599" s="1">
        <f>(Table2[[#This Row],[Current Week High]]/Table2[[#This Row],[Close Price]])-1</f>
        <v>4.9411451752344293E-2</v>
      </c>
      <c r="AG599" s="1">
        <f>(Table2[[#This Row],[Close Price]]/Table2[[#This Row],[Current Month Low]])-1</f>
        <v>4.3511450381679362E-2</v>
      </c>
      <c r="AH599" s="1">
        <f>(Table2[[#This Row],[Current Month High]]/Table2[[#This Row],[Close Price]])-1</f>
        <v>5.6061714437720234E-2</v>
      </c>
      <c r="AI599">
        <v>21.7264081931236</v>
      </c>
      <c r="AJ599">
        <v>24.8712838398937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0.04</v>
      </c>
      <c r="AM599" t="s">
        <v>3180</v>
      </c>
      <c r="AN599">
        <v>-6.61</v>
      </c>
      <c r="AO599" t="s">
        <v>3179</v>
      </c>
      <c r="AP599">
        <v>-4.7114115379777E-2</v>
      </c>
      <c r="AQ599">
        <f>(Table2[[#This Row],[Sharpe Ratio]]-AVERAGE(Table2[Sharpe Ratio]))/_xlfn.STDEV.P(Table2[Sharpe Ratio])</f>
        <v>-1.2981607837918907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652</v>
      </c>
      <c r="AT599">
        <f>_xlfn.RANK.AVG(Table2[[#This Row],[6M Return vs Nifty Z-Score]],Table2[6M Return vs Nifty Z-Score])</f>
        <v>311</v>
      </c>
      <c r="AU599">
        <f>_xlfn.RANK.AVG(Table2[[#This Row],[Sharpe Ratio Z-Score]],Table2[Sharpe Ratio Z-Score])</f>
        <v>664</v>
      </c>
      <c r="AV599">
        <f>(Table2[[#This Row],[Rank 1Y]]+Table2[[#This Row],[Rank 6M]]+Table2[[#This Row],[Rank Sharpe]])/3</f>
        <v>542.33333333333337</v>
      </c>
    </row>
    <row r="600" spans="1:48" x14ac:dyDescent="0.3">
      <c r="A600" t="s">
        <v>1173</v>
      </c>
      <c r="B600" t="s">
        <v>1174</v>
      </c>
      <c r="C600" t="s">
        <v>3133</v>
      </c>
      <c r="D600" t="s">
        <v>274</v>
      </c>
      <c r="E600">
        <v>10328.7694678649</v>
      </c>
      <c r="F600">
        <v>1898.55</v>
      </c>
      <c r="G600">
        <v>-35.623507500561999</v>
      </c>
      <c r="H600">
        <f>(Table2[[#This Row],[1Y Return vs Nifty]]-AVERAGE(Table2[1Y Return vs Nifty]))/_xlfn.STDEV.P(Table2[1Y Return vs Nifty])</f>
        <v>-1.0051833886300308</v>
      </c>
      <c r="I600">
        <v>-7.4370419739837104</v>
      </c>
      <c r="J600">
        <f>(Table2[[#This Row],[1M Return vs Nifty]]-AVERAGE(Table2[1M Return vs Nifty]))/_xlfn.STDEV.P(Table2[1M Return vs Nifty])</f>
        <v>-0.70956818648254061</v>
      </c>
      <c r="K600">
        <v>-9.5937314873103503</v>
      </c>
      <c r="L600">
        <f>(Table2[[#This Row],[6M Return vs Nifty]]-AVERAGE(Table2[6M Return vs Nifty]))/_xlfn.STDEV.P(Table2[6M Return vs Nifty])</f>
        <v>-0.53072525110575541</v>
      </c>
      <c r="M600">
        <v>0.47345804232336702</v>
      </c>
      <c r="N600">
        <f>(Table2[[#This Row],[1W Return vs Nifty]]-AVERAGE(Table2[1W Return vs Nifty]))/_xlfn.STDEV.P(Table2[1W Return vs Nifty])</f>
        <v>-0.6376851110840237</v>
      </c>
      <c r="O600">
        <v>2004.85</v>
      </c>
      <c r="P600">
        <v>2069.0056138333298</v>
      </c>
      <c r="Q600">
        <v>2036.0004119273599</v>
      </c>
      <c r="R600">
        <v>31.092367234400999</v>
      </c>
      <c r="S600" s="1">
        <f>(Table2[[#This Row],[Close Price]]-Table2[[#This Row],[20D EMA]])/Table2[[#This Row],[20D EMA]]</f>
        <v>-5.3021423049105898E-2</v>
      </c>
      <c r="T600" s="1">
        <f>(Table2[[#This Row],[Close Price]]-Table2[[#This Row],[50D EMA]])/Table2[[#This Row],[50D EMA]]</f>
        <v>-8.2385283391048836E-2</v>
      </c>
      <c r="U600" s="1">
        <f>(Table2[[#This Row],[Close Price]]-Table2[[#This Row],[200D EMA]])/Table2[[#This Row],[200D EMA]]</f>
        <v>-6.7510011845844292E-2</v>
      </c>
      <c r="V600">
        <v>0.55760042991478398</v>
      </c>
      <c r="W600">
        <v>1890.05</v>
      </c>
      <c r="X600">
        <v>1930.3</v>
      </c>
      <c r="Y600">
        <v>1890.05</v>
      </c>
      <c r="Z600">
        <v>1957.55</v>
      </c>
      <c r="AA600">
        <v>1890.05</v>
      </c>
      <c r="AB600">
        <v>1983</v>
      </c>
      <c r="AC600" s="1">
        <f>(Table2[[#This Row],[Close Price]]/Table2[[#This Row],[Day Low]])-1</f>
        <v>4.4972355228698468E-3</v>
      </c>
      <c r="AD600" s="1">
        <f>(Table2[[#This Row],[Day High]]/Table2[[#This Row],[Close Price]])-1</f>
        <v>1.6723288825682747E-2</v>
      </c>
      <c r="AE600" s="1">
        <f>(Table2[[#This Row],[Close Price]]/Table2[[#This Row],[Current Week Low]])-1</f>
        <v>4.4972355228698468E-3</v>
      </c>
      <c r="AF600" s="1">
        <f>(Table2[[#This Row],[Current Week High]]/Table2[[#This Row],[Close Price]])-1</f>
        <v>3.1076347739064092E-2</v>
      </c>
      <c r="AG600" s="1">
        <f>(Table2[[#This Row],[Close Price]]/Table2[[#This Row],[Current Month Low]])-1</f>
        <v>4.4972355228698468E-3</v>
      </c>
      <c r="AH600" s="1">
        <f>(Table2[[#This Row],[Current Month High]]/Table2[[#This Row],[Close Price]])-1</f>
        <v>4.4481314687524698E-2</v>
      </c>
      <c r="AI600">
        <v>44.734139211503503</v>
      </c>
      <c r="AJ600">
        <v>18.659374999999901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-0.14000000000000001</v>
      </c>
      <c r="AM600" t="s">
        <v>3179</v>
      </c>
      <c r="AN600">
        <v>-11.61</v>
      </c>
      <c r="AO600" t="s">
        <v>3179</v>
      </c>
      <c r="AP600">
        <v>2.0718409369335E-2</v>
      </c>
      <c r="AQ600">
        <f>(Table2[[#This Row],[Sharpe Ratio]]-AVERAGE(Table2[Sharpe Ratio]))/_xlfn.STDEV.P(Table2[Sharpe Ratio])</f>
        <v>-0.48637286123260565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660</v>
      </c>
      <c r="AT600">
        <f>_xlfn.RANK.AVG(Table2[[#This Row],[6M Return vs Nifty Z-Score]],Table2[6M Return vs Nifty Z-Score])</f>
        <v>505</v>
      </c>
      <c r="AU600">
        <f>_xlfn.RANK.AVG(Table2[[#This Row],[Sharpe Ratio Z-Score]],Table2[Sharpe Ratio Z-Score])</f>
        <v>462</v>
      </c>
      <c r="AV600">
        <f>(Table2[[#This Row],[Rank 1Y]]+Table2[[#This Row],[Rank 6M]]+Table2[[#This Row],[Rank Sharpe]])/3</f>
        <v>542.33333333333337</v>
      </c>
    </row>
    <row r="601" spans="1:48" x14ac:dyDescent="0.3">
      <c r="A601" t="s">
        <v>1607</v>
      </c>
      <c r="B601" t="s">
        <v>1608</v>
      </c>
      <c r="C601" t="s">
        <v>3146</v>
      </c>
      <c r="D601" t="s">
        <v>1609</v>
      </c>
      <c r="E601">
        <v>5918.5216118349999</v>
      </c>
      <c r="F601">
        <v>434.15</v>
      </c>
      <c r="G601">
        <v>-13.697810010875401</v>
      </c>
      <c r="H601">
        <f>(Table2[[#This Row],[1Y Return vs Nifty]]-AVERAGE(Table2[1Y Return vs Nifty]))/_xlfn.STDEV.P(Table2[1Y Return vs Nifty])</f>
        <v>-0.61065674592865871</v>
      </c>
      <c r="I601">
        <v>-10.133329098400001</v>
      </c>
      <c r="J601">
        <f>(Table2[[#This Row],[1M Return vs Nifty]]-AVERAGE(Table2[1M Return vs Nifty]))/_xlfn.STDEV.P(Table2[1M Return vs Nifty])</f>
        <v>-1.0083227540404804</v>
      </c>
      <c r="K601">
        <v>-14.4950346494062</v>
      </c>
      <c r="L601">
        <f>(Table2[[#This Row],[6M Return vs Nifty]]-AVERAGE(Table2[6M Return vs Nifty]))/_xlfn.STDEV.P(Table2[6M Return vs Nifty])</f>
        <v>-0.69827588662835249</v>
      </c>
      <c r="M601">
        <v>3.1519559900301202</v>
      </c>
      <c r="N601">
        <f>(Table2[[#This Row],[1W Return vs Nifty]]-AVERAGE(Table2[1W Return vs Nifty]))/_xlfn.STDEV.P(Table2[1W Return vs Nifty])</f>
        <v>-1.7837719652553805E-2</v>
      </c>
      <c r="O601">
        <v>458.75</v>
      </c>
      <c r="P601">
        <v>475.710291777463</v>
      </c>
      <c r="Q601">
        <v>464.54016969680799</v>
      </c>
      <c r="R601">
        <v>30.858013084812299</v>
      </c>
      <c r="S601" s="1">
        <f>(Table2[[#This Row],[Close Price]]-Table2[[#This Row],[20D EMA]])/Table2[[#This Row],[20D EMA]]</f>
        <v>-5.3623978201634927E-2</v>
      </c>
      <c r="T601" s="1">
        <f>(Table2[[#This Row],[Close Price]]-Table2[[#This Row],[50D EMA]])/Table2[[#This Row],[50D EMA]]</f>
        <v>-8.7364710194045792E-2</v>
      </c>
      <c r="U601" s="1">
        <f>(Table2[[#This Row],[Close Price]]-Table2[[#This Row],[200D EMA]])/Table2[[#This Row],[200D EMA]]</f>
        <v>-6.5419896231240462E-2</v>
      </c>
      <c r="V601">
        <v>1.05583971273264</v>
      </c>
      <c r="W601">
        <v>428</v>
      </c>
      <c r="X601">
        <v>439.1</v>
      </c>
      <c r="Y601">
        <v>428</v>
      </c>
      <c r="Z601">
        <v>440.4</v>
      </c>
      <c r="AA601">
        <v>428</v>
      </c>
      <c r="AB601">
        <v>443.95</v>
      </c>
      <c r="AC601" s="1">
        <f>(Table2[[#This Row],[Close Price]]/Table2[[#This Row],[Day Low]])-1</f>
        <v>1.4369158878504651E-2</v>
      </c>
      <c r="AD601" s="1">
        <f>(Table2[[#This Row],[Day High]]/Table2[[#This Row],[Close Price]])-1</f>
        <v>1.1401589312449723E-2</v>
      </c>
      <c r="AE601" s="1">
        <f>(Table2[[#This Row],[Close Price]]/Table2[[#This Row],[Current Week Low]])-1</f>
        <v>1.4369158878504651E-2</v>
      </c>
      <c r="AF601" s="1">
        <f>(Table2[[#This Row],[Current Week High]]/Table2[[#This Row],[Close Price]])-1</f>
        <v>1.4395946101577906E-2</v>
      </c>
      <c r="AG601" s="1">
        <f>(Table2[[#This Row],[Close Price]]/Table2[[#This Row],[Current Month Low]])-1</f>
        <v>1.4369158878504651E-2</v>
      </c>
      <c r="AH601" s="1">
        <f>(Table2[[#This Row],[Current Month High]]/Table2[[#This Row],[Close Price]])-1</f>
        <v>2.2572843487274064E-2</v>
      </c>
      <c r="AI601">
        <v>32.880340896003602</v>
      </c>
      <c r="AJ601">
        <v>17.655826558265499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3179</v>
      </c>
      <c r="AN601">
        <v>-12.99</v>
      </c>
      <c r="AO601" t="s">
        <v>3179</v>
      </c>
      <c r="AQ601">
        <f>(Table2[[#This Row],[Sharpe Ratio]]-AVERAGE(Table2[Sharpe Ratio]))/_xlfn.STDEV.P(Table2[Sharpe Ratio])</f>
        <v>-0.73432109200939777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527</v>
      </c>
      <c r="AT601">
        <f>_xlfn.RANK.AVG(Table2[[#This Row],[6M Return vs Nifty Z-Score]],Table2[6M Return vs Nifty Z-Score])</f>
        <v>566</v>
      </c>
      <c r="AU601">
        <f>_xlfn.RANK.AVG(Table2[[#This Row],[Sharpe Ratio Z-Score]],Table2[Sharpe Ratio Z-Score])</f>
        <v>537.5</v>
      </c>
      <c r="AV601">
        <f>(Table2[[#This Row],[Rank 1Y]]+Table2[[#This Row],[Rank 6M]]+Table2[[#This Row],[Rank Sharpe]])/3</f>
        <v>543.5</v>
      </c>
    </row>
    <row r="602" spans="1:48" x14ac:dyDescent="0.3">
      <c r="A602" t="s">
        <v>1644</v>
      </c>
      <c r="B602" t="s">
        <v>1645</v>
      </c>
      <c r="C602" t="s">
        <v>3136</v>
      </c>
      <c r="D602" t="s">
        <v>37</v>
      </c>
      <c r="E602">
        <v>5678.0171733999996</v>
      </c>
      <c r="F602">
        <v>334.9</v>
      </c>
      <c r="G602">
        <v>-10.579355731853701</v>
      </c>
      <c r="H602">
        <f>(Table2[[#This Row],[1Y Return vs Nifty]]-AVERAGE(Table2[1Y Return vs Nifty]))/_xlfn.STDEV.P(Table2[1Y Return vs Nifty])</f>
        <v>-0.55454389945256033</v>
      </c>
      <c r="I602">
        <v>-2.4716018737619301</v>
      </c>
      <c r="J602">
        <f>(Table2[[#This Row],[1M Return vs Nifty]]-AVERAGE(Table2[1M Return vs Nifty]))/_xlfn.STDEV.P(Table2[1M Return vs Nifty])</f>
        <v>-0.15938645826702003</v>
      </c>
      <c r="K602">
        <v>-12.8931902593114</v>
      </c>
      <c r="L602">
        <f>(Table2[[#This Row],[6M Return vs Nifty]]-AVERAGE(Table2[6M Return vs Nifty]))/_xlfn.STDEV.P(Table2[6M Return vs Nifty])</f>
        <v>-0.64351697115373319</v>
      </c>
      <c r="M602">
        <v>9.13416911856247</v>
      </c>
      <c r="N602">
        <f>(Table2[[#This Row],[1W Return vs Nifty]]-AVERAGE(Table2[1W Return vs Nifty]))/_xlfn.STDEV.P(Table2[1W Return vs Nifty])</f>
        <v>1.3665423601912987</v>
      </c>
      <c r="O602">
        <v>349.55</v>
      </c>
      <c r="P602">
        <v>369.863363133284</v>
      </c>
      <c r="Q602">
        <v>364.48830477323202</v>
      </c>
      <c r="R602">
        <v>42.978626371316203</v>
      </c>
      <c r="S602" s="1">
        <f>(Table2[[#This Row],[Close Price]]-Table2[[#This Row],[20D EMA]])/Table2[[#This Row],[20D EMA]]</f>
        <v>-4.19110284651696E-2</v>
      </c>
      <c r="T602" s="1">
        <f>(Table2[[#This Row],[Close Price]]-Table2[[#This Row],[50D EMA]])/Table2[[#This Row],[50D EMA]]</f>
        <v>-9.453048508804214E-2</v>
      </c>
      <c r="U602" s="1">
        <f>(Table2[[#This Row],[Close Price]]-Table2[[#This Row],[200D EMA]])/Table2[[#This Row],[200D EMA]]</f>
        <v>-8.117765202820576E-2</v>
      </c>
      <c r="V602">
        <v>0.52392024755875499</v>
      </c>
      <c r="W602">
        <v>332.15</v>
      </c>
      <c r="X602">
        <v>345.05</v>
      </c>
      <c r="Y602">
        <v>332.15</v>
      </c>
      <c r="Z602">
        <v>353</v>
      </c>
      <c r="AA602">
        <v>332.15</v>
      </c>
      <c r="AB602">
        <v>354.95</v>
      </c>
      <c r="AC602" s="1">
        <f>(Table2[[#This Row],[Close Price]]/Table2[[#This Row],[Day Low]])-1</f>
        <v>8.2793918410357659E-3</v>
      </c>
      <c r="AD602" s="1">
        <f>(Table2[[#This Row],[Day High]]/Table2[[#This Row],[Close Price]])-1</f>
        <v>3.0307554493878897E-2</v>
      </c>
      <c r="AE602" s="1">
        <f>(Table2[[#This Row],[Close Price]]/Table2[[#This Row],[Current Week Low]])-1</f>
        <v>8.2793918410357659E-3</v>
      </c>
      <c r="AF602" s="1">
        <f>(Table2[[#This Row],[Current Week High]]/Table2[[#This Row],[Close Price]])-1</f>
        <v>5.4045983875783854E-2</v>
      </c>
      <c r="AG602" s="1">
        <f>(Table2[[#This Row],[Close Price]]/Table2[[#This Row],[Current Month Low]])-1</f>
        <v>8.2793918410357659E-3</v>
      </c>
      <c r="AH602" s="1">
        <f>(Table2[[#This Row],[Current Month High]]/Table2[[#This Row],[Close Price]])-1</f>
        <v>5.9868617497760512E-2</v>
      </c>
      <c r="AI602">
        <v>45.162735144819301</v>
      </c>
      <c r="AJ602">
        <v>16.033828369844201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-7.0000000000000007E-2</v>
      </c>
      <c r="AM602" t="s">
        <v>3179</v>
      </c>
      <c r="AN602">
        <v>-8.99</v>
      </c>
      <c r="AO602" t="s">
        <v>3179</v>
      </c>
      <c r="AP602">
        <v>-8.335397501093E-3</v>
      </c>
      <c r="AQ602">
        <f>(Table2[[#This Row],[Sharpe Ratio]]-AVERAGE(Table2[Sharpe Ratio]))/_xlfn.STDEV.P(Table2[Sharpe Ratio])</f>
        <v>-0.83407522980900428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508</v>
      </c>
      <c r="AT602">
        <f>_xlfn.RANK.AVG(Table2[[#This Row],[6M Return vs Nifty Z-Score]],Table2[6M Return vs Nifty Z-Score])</f>
        <v>542</v>
      </c>
      <c r="AU602">
        <f>_xlfn.RANK.AVG(Table2[[#This Row],[Sharpe Ratio Z-Score]],Table2[Sharpe Ratio Z-Score])</f>
        <v>581</v>
      </c>
      <c r="AV602">
        <f>(Table2[[#This Row],[Rank 1Y]]+Table2[[#This Row],[Rank 6M]]+Table2[[#This Row],[Rank Sharpe]])/3</f>
        <v>543.66666666666663</v>
      </c>
    </row>
    <row r="603" spans="1:48" x14ac:dyDescent="0.3">
      <c r="A603" t="s">
        <v>1410</v>
      </c>
      <c r="B603" t="s">
        <v>1411</v>
      </c>
      <c r="C603" t="s">
        <v>3148</v>
      </c>
      <c r="D603" t="s">
        <v>472</v>
      </c>
      <c r="E603">
        <v>7663.5710517799998</v>
      </c>
      <c r="F603">
        <v>484.7</v>
      </c>
      <c r="G603">
        <v>-16.890924780488898</v>
      </c>
      <c r="H603">
        <f>(Table2[[#This Row],[1Y Return vs Nifty]]-AVERAGE(Table2[1Y Return vs Nifty]))/_xlfn.STDEV.P(Table2[1Y Return vs Nifty])</f>
        <v>-0.66811301843302695</v>
      </c>
      <c r="I603">
        <v>-2.7721357225204</v>
      </c>
      <c r="J603">
        <f>(Table2[[#This Row],[1M Return vs Nifty]]-AVERAGE(Table2[1M Return vs Nifty]))/_xlfn.STDEV.P(Table2[1M Return vs Nifty])</f>
        <v>-0.19268627237409416</v>
      </c>
      <c r="K603">
        <v>-3.95125853882011</v>
      </c>
      <c r="L603">
        <f>(Table2[[#This Row],[6M Return vs Nifty]]-AVERAGE(Table2[6M Return vs Nifty]))/_xlfn.STDEV.P(Table2[6M Return vs Nifty])</f>
        <v>-0.33783778889981858</v>
      </c>
      <c r="M603">
        <v>8.7914021775319107</v>
      </c>
      <c r="N603">
        <f>(Table2[[#This Row],[1W Return vs Nifty]]-AVERAGE(Table2[1W Return vs Nifty]))/_xlfn.STDEV.P(Table2[1W Return vs Nifty])</f>
        <v>1.2872205916423844</v>
      </c>
      <c r="O603">
        <v>475.64</v>
      </c>
      <c r="P603">
        <v>489.50464136653801</v>
      </c>
      <c r="Q603">
        <v>493.925879529903</v>
      </c>
      <c r="R603">
        <v>59.6961413094931</v>
      </c>
      <c r="S603" s="1">
        <f>(Table2[[#This Row],[Close Price]]-Table2[[#This Row],[20D EMA]])/Table2[[#This Row],[20D EMA]]</f>
        <v>1.9048019510554206E-2</v>
      </c>
      <c r="T603" s="1">
        <f>(Table2[[#This Row],[Close Price]]-Table2[[#This Row],[50D EMA]])/Table2[[#This Row],[50D EMA]]</f>
        <v>-9.8153131972865942E-3</v>
      </c>
      <c r="U603" s="1">
        <f>(Table2[[#This Row],[Close Price]]-Table2[[#This Row],[200D EMA]])/Table2[[#This Row],[200D EMA]]</f>
        <v>-1.8678672068537489E-2</v>
      </c>
      <c r="V603">
        <v>1.3895279314051801</v>
      </c>
      <c r="W603">
        <v>470.3</v>
      </c>
      <c r="X603">
        <v>513.85</v>
      </c>
      <c r="Y603">
        <v>463.35</v>
      </c>
      <c r="Z603">
        <v>513.85</v>
      </c>
      <c r="AA603">
        <v>463.35</v>
      </c>
      <c r="AB603">
        <v>513.85</v>
      </c>
      <c r="AC603" s="1">
        <f>(Table2[[#This Row],[Close Price]]/Table2[[#This Row],[Day Low]])-1</f>
        <v>3.0618753986816793E-2</v>
      </c>
      <c r="AD603" s="1">
        <f>(Table2[[#This Row],[Day High]]/Table2[[#This Row],[Close Price]])-1</f>
        <v>6.0140292964720565E-2</v>
      </c>
      <c r="AE603" s="1">
        <f>(Table2[[#This Row],[Close Price]]/Table2[[#This Row],[Current Week Low]])-1</f>
        <v>4.6077479227365936E-2</v>
      </c>
      <c r="AF603" s="1">
        <f>(Table2[[#This Row],[Current Week High]]/Table2[[#This Row],[Close Price]])-1</f>
        <v>6.0140292964720565E-2</v>
      </c>
      <c r="AG603" s="1">
        <f>(Table2[[#This Row],[Close Price]]/Table2[[#This Row],[Current Month Low]])-1</f>
        <v>4.6077479227365936E-2</v>
      </c>
      <c r="AH603" s="1">
        <f>(Table2[[#This Row],[Current Month High]]/Table2[[#This Row],[Close Price]])-1</f>
        <v>6.0140292964720565E-2</v>
      </c>
      <c r="AI603">
        <v>30.781926965133</v>
      </c>
      <c r="AJ603">
        <v>20.332671300893701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0.02</v>
      </c>
      <c r="AM603" t="s">
        <v>3180</v>
      </c>
      <c r="AN603">
        <v>1.26</v>
      </c>
      <c r="AO603" t="s">
        <v>3180</v>
      </c>
      <c r="AP603">
        <v>-4.1888336141992999E-2</v>
      </c>
      <c r="AQ603">
        <f>(Table2[[#This Row],[Sharpe Ratio]]-AVERAGE(Table2[Sharpe Ratio]))/_xlfn.STDEV.P(Table2[Sharpe Ratio])</f>
        <v>-1.2356211026155735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553</v>
      </c>
      <c r="AT603">
        <f>_xlfn.RANK.AVG(Table2[[#This Row],[6M Return vs Nifty Z-Score]],Table2[6M Return vs Nifty Z-Score])</f>
        <v>431</v>
      </c>
      <c r="AU603">
        <f>_xlfn.RANK.AVG(Table2[[#This Row],[Sharpe Ratio Z-Score]],Table2[Sharpe Ratio Z-Score])</f>
        <v>650</v>
      </c>
      <c r="AV603">
        <f>(Table2[[#This Row],[Rank 1Y]]+Table2[[#This Row],[Rank 6M]]+Table2[[#This Row],[Rank Sharpe]])/3</f>
        <v>544.66666666666663</v>
      </c>
    </row>
    <row r="604" spans="1:48" x14ac:dyDescent="0.3">
      <c r="A604" t="s">
        <v>1116</v>
      </c>
      <c r="B604" t="s">
        <v>1117</v>
      </c>
      <c r="C604" t="s">
        <v>588</v>
      </c>
      <c r="D604" t="s">
        <v>588</v>
      </c>
      <c r="E604">
        <v>11097.312296235001</v>
      </c>
      <c r="F604">
        <v>22.35</v>
      </c>
      <c r="G604">
        <v>-4.7720566282446599</v>
      </c>
      <c r="H604">
        <f>(Table2[[#This Row],[1Y Return vs Nifty]]-AVERAGE(Table2[1Y Return vs Nifty]))/_xlfn.STDEV.P(Table2[1Y Return vs Nifty])</f>
        <v>-0.45004851363474235</v>
      </c>
      <c r="I604">
        <v>-10.904715827845299</v>
      </c>
      <c r="J604">
        <f>(Table2[[#This Row],[1M Return vs Nifty]]-AVERAGE(Table2[1M Return vs Nifty]))/_xlfn.STDEV.P(Table2[1M Return vs Nifty])</f>
        <v>-1.0937941071053934</v>
      </c>
      <c r="K604">
        <v>-23.7077407946684</v>
      </c>
      <c r="L604">
        <f>(Table2[[#This Row],[6M Return vs Nifty]]-AVERAGE(Table2[6M Return vs Nifty]))/_xlfn.STDEV.P(Table2[6M Return vs Nifty])</f>
        <v>-1.0132114697726442</v>
      </c>
      <c r="M604">
        <v>3.8748296853428701</v>
      </c>
      <c r="N604">
        <f>(Table2[[#This Row],[1W Return vs Nifty]]-AVERAGE(Table2[1W Return vs Nifty]))/_xlfn.STDEV.P(Table2[1W Return vs Nifty])</f>
        <v>0.14944684920726556</v>
      </c>
      <c r="O604">
        <v>22.9</v>
      </c>
      <c r="P604">
        <v>24.2882396052592</v>
      </c>
      <c r="Q604">
        <v>25.241652259633</v>
      </c>
      <c r="R604">
        <v>47.173842319673703</v>
      </c>
      <c r="S604" s="1">
        <f>(Table2[[#This Row],[Close Price]]-Table2[[#This Row],[20D EMA]])/Table2[[#This Row],[20D EMA]]</f>
        <v>-2.4017467248908176E-2</v>
      </c>
      <c r="T604" s="1">
        <f>(Table2[[#This Row],[Close Price]]-Table2[[#This Row],[50D EMA]])/Table2[[#This Row],[50D EMA]]</f>
        <v>-7.9801568032930065E-2</v>
      </c>
      <c r="U604" s="1">
        <f>(Table2[[#This Row],[Close Price]]-Table2[[#This Row],[200D EMA]])/Table2[[#This Row],[200D EMA]]</f>
        <v>-0.1145587551040544</v>
      </c>
      <c r="V604">
        <v>0.36627292044727899</v>
      </c>
      <c r="W604">
        <v>21.83</v>
      </c>
      <c r="X604">
        <v>22.5</v>
      </c>
      <c r="Y604">
        <v>21.83</v>
      </c>
      <c r="Z604">
        <v>22.69</v>
      </c>
      <c r="AA604">
        <v>21.83</v>
      </c>
      <c r="AB604">
        <v>23.1</v>
      </c>
      <c r="AC604" s="1">
        <f>(Table2[[#This Row],[Close Price]]/Table2[[#This Row],[Day Low]])-1</f>
        <v>2.3820430600091758E-2</v>
      </c>
      <c r="AD604" s="1">
        <f>(Table2[[#This Row],[Day High]]/Table2[[#This Row],[Close Price]])-1</f>
        <v>6.7114093959730337E-3</v>
      </c>
      <c r="AE604" s="1">
        <f>(Table2[[#This Row],[Close Price]]/Table2[[#This Row],[Current Week Low]])-1</f>
        <v>2.3820430600091758E-2</v>
      </c>
      <c r="AF604" s="1">
        <f>(Table2[[#This Row],[Current Week High]]/Table2[[#This Row],[Close Price]])-1</f>
        <v>1.5212527964205913E-2</v>
      </c>
      <c r="AG604" s="1">
        <f>(Table2[[#This Row],[Close Price]]/Table2[[#This Row],[Current Month Low]])-1</f>
        <v>2.3820430600091758E-2</v>
      </c>
      <c r="AH604" s="1">
        <f>(Table2[[#This Row],[Current Month High]]/Table2[[#This Row],[Close Price]])-1</f>
        <v>3.3557046979865834E-2</v>
      </c>
      <c r="AI604">
        <v>74.720357941834394</v>
      </c>
      <c r="AJ604">
        <v>25.210084033613398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-0.09</v>
      </c>
      <c r="AM604" t="s">
        <v>3179</v>
      </c>
      <c r="AN604">
        <v>-4.45</v>
      </c>
      <c r="AO604" t="s">
        <v>3179</v>
      </c>
      <c r="AP604">
        <v>4.5817868801869997E-3</v>
      </c>
      <c r="AQ604">
        <f>(Table2[[#This Row],[Sharpe Ratio]]-AVERAGE(Table2[Sharpe Ratio]))/_xlfn.STDEV.P(Table2[Sharpe Ratio])</f>
        <v>-0.67948841009414762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471</v>
      </c>
      <c r="AT604">
        <f>_xlfn.RANK.AVG(Table2[[#This Row],[6M Return vs Nifty Z-Score]],Table2[6M Return vs Nifty Z-Score])</f>
        <v>657</v>
      </c>
      <c r="AU604">
        <f>_xlfn.RANK.AVG(Table2[[#This Row],[Sharpe Ratio Z-Score]],Table2[Sharpe Ratio Z-Score])</f>
        <v>507</v>
      </c>
      <c r="AV604">
        <f>(Table2[[#This Row],[Rank 1Y]]+Table2[[#This Row],[Rank 6M]]+Table2[[#This Row],[Rank Sharpe]])/3</f>
        <v>545</v>
      </c>
    </row>
    <row r="605" spans="1:48" x14ac:dyDescent="0.3">
      <c r="A605" t="s">
        <v>769</v>
      </c>
      <c r="B605" t="s">
        <v>770</v>
      </c>
      <c r="C605" t="s">
        <v>3146</v>
      </c>
      <c r="D605" t="s">
        <v>529</v>
      </c>
      <c r="E605">
        <v>20759.844365379999</v>
      </c>
      <c r="F605">
        <v>172.1</v>
      </c>
      <c r="G605">
        <v>-35.259754447018999</v>
      </c>
      <c r="H605">
        <f>(Table2[[#This Row],[1Y Return vs Nifty]]-AVERAGE(Table2[1Y Return vs Nifty]))/_xlfn.STDEV.P(Table2[1Y Return vs Nifty])</f>
        <v>-0.9986380884837438</v>
      </c>
      <c r="I605">
        <v>-3.2764527121367202</v>
      </c>
      <c r="J605">
        <f>(Table2[[#This Row],[1M Return vs Nifty]]-AVERAGE(Table2[1M Return vs Nifty]))/_xlfn.STDEV.P(Table2[1M Return vs Nifty])</f>
        <v>-0.2485657084996378</v>
      </c>
      <c r="K605">
        <v>-2.0502234982034899</v>
      </c>
      <c r="L605">
        <f>(Table2[[#This Row],[6M Return vs Nifty]]-AVERAGE(Table2[6M Return vs Nifty]))/_xlfn.STDEV.P(Table2[6M Return vs Nifty])</f>
        <v>-0.27285106625239958</v>
      </c>
      <c r="M605">
        <v>2.7236300429750302</v>
      </c>
      <c r="N605">
        <f>(Table2[[#This Row],[1W Return vs Nifty]]-AVERAGE(Table2[1W Return vs Nifty]))/_xlfn.STDEV.P(Table2[1W Return vs Nifty])</f>
        <v>-0.11695921466501834</v>
      </c>
      <c r="O605">
        <v>173.02</v>
      </c>
      <c r="P605">
        <v>177.617607624616</v>
      </c>
      <c r="Q605">
        <v>175.372283029085</v>
      </c>
      <c r="R605">
        <v>53.163973225236901</v>
      </c>
      <c r="S605" s="1">
        <f>(Table2[[#This Row],[Close Price]]-Table2[[#This Row],[20D EMA]])/Table2[[#This Row],[20D EMA]]</f>
        <v>-5.3173043578777935E-3</v>
      </c>
      <c r="T605" s="1">
        <f>(Table2[[#This Row],[Close Price]]-Table2[[#This Row],[50D EMA]])/Table2[[#This Row],[50D EMA]]</f>
        <v>-3.1064530698314174E-2</v>
      </c>
      <c r="U605" s="1">
        <f>(Table2[[#This Row],[Close Price]]-Table2[[#This Row],[200D EMA]])/Table2[[#This Row],[200D EMA]]</f>
        <v>-1.8659066145260274E-2</v>
      </c>
      <c r="V605">
        <v>0.32834700052751498</v>
      </c>
      <c r="W605">
        <v>167.61</v>
      </c>
      <c r="X605">
        <v>173.2</v>
      </c>
      <c r="Y605">
        <v>167.2</v>
      </c>
      <c r="Z605">
        <v>173.2</v>
      </c>
      <c r="AA605">
        <v>167.2</v>
      </c>
      <c r="AB605">
        <v>173.2</v>
      </c>
      <c r="AC605" s="1">
        <f>(Table2[[#This Row],[Close Price]]/Table2[[#This Row],[Day Low]])-1</f>
        <v>2.6788377781755246E-2</v>
      </c>
      <c r="AD605" s="1">
        <f>(Table2[[#This Row],[Day High]]/Table2[[#This Row],[Close Price]])-1</f>
        <v>6.391632771644451E-3</v>
      </c>
      <c r="AE605" s="1">
        <f>(Table2[[#This Row],[Close Price]]/Table2[[#This Row],[Current Week Low]])-1</f>
        <v>2.9306220095693725E-2</v>
      </c>
      <c r="AF605" s="1">
        <f>(Table2[[#This Row],[Current Week High]]/Table2[[#This Row],[Close Price]])-1</f>
        <v>6.391632771644451E-3</v>
      </c>
      <c r="AG605" s="1">
        <f>(Table2[[#This Row],[Close Price]]/Table2[[#This Row],[Current Month Low]])-1</f>
        <v>2.9306220095693725E-2</v>
      </c>
      <c r="AH605" s="1">
        <f>(Table2[[#This Row],[Current Month High]]/Table2[[#This Row],[Close Price]])-1</f>
        <v>6.391632771644451E-3</v>
      </c>
      <c r="AI605">
        <v>29.424753050551999</v>
      </c>
      <c r="AJ605">
        <v>20.984182776801401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0.08</v>
      </c>
      <c r="AM605" t="s">
        <v>3180</v>
      </c>
      <c r="AN605">
        <v>-1.65</v>
      </c>
      <c r="AO605" t="s">
        <v>3179</v>
      </c>
      <c r="AP605">
        <v>-6.0739432070369996E-3</v>
      </c>
      <c r="AQ605">
        <f>(Table2[[#This Row],[Sharpe Ratio]]-AVERAGE(Table2[Sharpe Ratio]))/_xlfn.STDEV.P(Table2[Sharpe Ratio])</f>
        <v>-0.80701120277883653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654</v>
      </c>
      <c r="AT605">
        <f>_xlfn.RANK.AVG(Table2[[#This Row],[6M Return vs Nifty Z-Score]],Table2[6M Return vs Nifty Z-Score])</f>
        <v>408</v>
      </c>
      <c r="AU605">
        <f>_xlfn.RANK.AVG(Table2[[#This Row],[Sharpe Ratio Z-Score]],Table2[Sharpe Ratio Z-Score])</f>
        <v>574</v>
      </c>
      <c r="AV605">
        <f>(Table2[[#This Row],[Rank 1Y]]+Table2[[#This Row],[Rank 6M]]+Table2[[#This Row],[Rank Sharpe]])/3</f>
        <v>545.33333333333337</v>
      </c>
    </row>
    <row r="606" spans="1:48" x14ac:dyDescent="0.3">
      <c r="A606" t="s">
        <v>1437</v>
      </c>
      <c r="B606" t="s">
        <v>1438</v>
      </c>
      <c r="C606" t="s">
        <v>3146</v>
      </c>
      <c r="D606" t="s">
        <v>271</v>
      </c>
      <c r="E606">
        <v>7429.3837376849997</v>
      </c>
      <c r="F606">
        <v>368.55</v>
      </c>
      <c r="G606">
        <v>-33.703613019114997</v>
      </c>
      <c r="H606">
        <f>(Table2[[#This Row],[1Y Return vs Nifty]]-AVERAGE(Table2[1Y Return vs Nifty]))/_xlfn.STDEV.P(Table2[1Y Return vs Nifty])</f>
        <v>-0.97063718892703543</v>
      </c>
      <c r="I606">
        <v>-1.42227769547369</v>
      </c>
      <c r="J606">
        <f>(Table2[[#This Row],[1M Return vs Nifty]]-AVERAGE(Table2[1M Return vs Nifty]))/_xlfn.STDEV.P(Table2[1M Return vs Nifty])</f>
        <v>-4.3119022104982911E-2</v>
      </c>
      <c r="K606">
        <v>-16.730297185645899</v>
      </c>
      <c r="L606">
        <f>(Table2[[#This Row],[6M Return vs Nifty]]-AVERAGE(Table2[6M Return vs Nifty]))/_xlfn.STDEV.P(Table2[6M Return vs Nifty])</f>
        <v>-0.774688148045511</v>
      </c>
      <c r="M606">
        <v>1.99666805231143</v>
      </c>
      <c r="N606">
        <f>(Table2[[#This Row],[1W Return vs Nifty]]-AVERAGE(Table2[1W Return vs Nifty]))/_xlfn.STDEV.P(Table2[1W Return vs Nifty])</f>
        <v>-0.2851898806502044</v>
      </c>
      <c r="O606">
        <v>377.83</v>
      </c>
      <c r="P606">
        <v>392.169913757882</v>
      </c>
      <c r="Q606">
        <v>402.97770254655899</v>
      </c>
      <c r="R606">
        <v>38.892999522296698</v>
      </c>
      <c r="S606" s="1">
        <f>(Table2[[#This Row],[Close Price]]-Table2[[#This Row],[20D EMA]])/Table2[[#This Row],[20D EMA]]</f>
        <v>-2.456131064235231E-2</v>
      </c>
      <c r="T606" s="1">
        <f>(Table2[[#This Row],[Close Price]]-Table2[[#This Row],[50D EMA]])/Table2[[#This Row],[50D EMA]]</f>
        <v>-6.0228775663970134E-2</v>
      </c>
      <c r="U606" s="1">
        <f>(Table2[[#This Row],[Close Price]]-Table2[[#This Row],[200D EMA]])/Table2[[#This Row],[200D EMA]]</f>
        <v>-8.5433269208192206E-2</v>
      </c>
      <c r="V606">
        <v>0.66004764275377104</v>
      </c>
      <c r="W606">
        <v>365.1</v>
      </c>
      <c r="X606">
        <v>375.05</v>
      </c>
      <c r="Y606">
        <v>365.1</v>
      </c>
      <c r="Z606">
        <v>382.4</v>
      </c>
      <c r="AA606">
        <v>365.1</v>
      </c>
      <c r="AB606">
        <v>383.5</v>
      </c>
      <c r="AC606" s="1">
        <f>(Table2[[#This Row],[Close Price]]/Table2[[#This Row],[Day Low]])-1</f>
        <v>9.4494658997534842E-3</v>
      </c>
      <c r="AD606" s="1">
        <f>(Table2[[#This Row],[Day High]]/Table2[[#This Row],[Close Price]])-1</f>
        <v>1.763668430335108E-2</v>
      </c>
      <c r="AE606" s="1">
        <f>(Table2[[#This Row],[Close Price]]/Table2[[#This Row],[Current Week Low]])-1</f>
        <v>9.4494658997534842E-3</v>
      </c>
      <c r="AF606" s="1">
        <f>(Table2[[#This Row],[Current Week High]]/Table2[[#This Row],[Close Price]])-1</f>
        <v>3.7579704246370804E-2</v>
      </c>
      <c r="AG606" s="1">
        <f>(Table2[[#This Row],[Close Price]]/Table2[[#This Row],[Current Month Low]])-1</f>
        <v>9.4494658997534842E-3</v>
      </c>
      <c r="AH606" s="1">
        <f>(Table2[[#This Row],[Current Month High]]/Table2[[#This Row],[Close Price]])-1</f>
        <v>4.0564373897707284E-2</v>
      </c>
      <c r="AI606">
        <v>37.0234703568036</v>
      </c>
      <c r="AJ606">
        <v>5.9813084112149504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-0.09</v>
      </c>
      <c r="AM606" t="s">
        <v>3179</v>
      </c>
      <c r="AN606">
        <v>-2.4700000000000002</v>
      </c>
      <c r="AO606" t="s">
        <v>3179</v>
      </c>
      <c r="AP606">
        <v>3.8320851790146999E-2</v>
      </c>
      <c r="AQ606">
        <f>(Table2[[#This Row],[Sharpe Ratio]]-AVERAGE(Table2[Sharpe Ratio]))/_xlfn.STDEV.P(Table2[Sharpe Ratio])</f>
        <v>-0.27571506517368083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646</v>
      </c>
      <c r="AT606">
        <f>_xlfn.RANK.AVG(Table2[[#This Row],[6M Return vs Nifty Z-Score]],Table2[6M Return vs Nifty Z-Score])</f>
        <v>586</v>
      </c>
      <c r="AU606">
        <f>_xlfn.RANK.AVG(Table2[[#This Row],[Sharpe Ratio Z-Score]],Table2[Sharpe Ratio Z-Score])</f>
        <v>417</v>
      </c>
      <c r="AV606">
        <f>(Table2[[#This Row],[Rank 1Y]]+Table2[[#This Row],[Rank 6M]]+Table2[[#This Row],[Rank Sharpe]])/3</f>
        <v>549.66666666666663</v>
      </c>
    </row>
    <row r="607" spans="1:48" x14ac:dyDescent="0.3">
      <c r="A607" t="s">
        <v>458</v>
      </c>
      <c r="B607" t="s">
        <v>459</v>
      </c>
      <c r="C607" t="s">
        <v>3141</v>
      </c>
      <c r="D607" t="s">
        <v>117</v>
      </c>
      <c r="E607">
        <v>48959.116250517</v>
      </c>
      <c r="F607">
        <v>118.53</v>
      </c>
      <c r="G607">
        <v>10.5664159274653</v>
      </c>
      <c r="H607">
        <f>(Table2[[#This Row],[1Y Return vs Nifty]]-AVERAGE(Table2[1Y Return vs Nifty]))/_xlfn.STDEV.P(Table2[1Y Return vs Nifty])</f>
        <v>-0.17405108712560358</v>
      </c>
      <c r="I607">
        <v>-15.3056497812746</v>
      </c>
      <c r="J607">
        <f>(Table2[[#This Row],[1M Return vs Nifty]]-AVERAGE(Table2[1M Return vs Nifty]))/_xlfn.STDEV.P(Table2[1M Return vs Nifty])</f>
        <v>-1.5814273076653897</v>
      </c>
      <c r="K607">
        <v>-34.967866246419398</v>
      </c>
      <c r="L607">
        <f>(Table2[[#This Row],[6M Return vs Nifty]]-AVERAGE(Table2[6M Return vs Nifty]))/_xlfn.STDEV.P(Table2[6M Return vs Nifty])</f>
        <v>-1.3981379093561737</v>
      </c>
      <c r="M607">
        <v>0.62535321007399303</v>
      </c>
      <c r="N607">
        <f>(Table2[[#This Row],[1W Return vs Nifty]]-AVERAGE(Table2[1W Return vs Nifty]))/_xlfn.STDEV.P(Table2[1W Return vs Nifty])</f>
        <v>-0.60253413268514877</v>
      </c>
      <c r="O607">
        <v>121.46</v>
      </c>
      <c r="P607">
        <v>127.942501857379</v>
      </c>
      <c r="Q607">
        <v>131.40281800575099</v>
      </c>
      <c r="R607">
        <v>47.462437751806597</v>
      </c>
      <c r="S607" s="1">
        <f>(Table2[[#This Row],[Close Price]]-Table2[[#This Row],[20D EMA]])/Table2[[#This Row],[20D EMA]]</f>
        <v>-2.4123168121192102E-2</v>
      </c>
      <c r="T607" s="1">
        <f>(Table2[[#This Row],[Close Price]]-Table2[[#This Row],[50D EMA]])/Table2[[#This Row],[50D EMA]]</f>
        <v>-7.3568217916133702E-2</v>
      </c>
      <c r="U607" s="1">
        <f>(Table2[[#This Row],[Close Price]]-Table2[[#This Row],[200D EMA]])/Table2[[#This Row],[200D EMA]]</f>
        <v>-9.7964550540975415E-2</v>
      </c>
      <c r="V607">
        <v>0.93553069578145398</v>
      </c>
      <c r="W607">
        <v>113.75</v>
      </c>
      <c r="X607">
        <v>118.79</v>
      </c>
      <c r="Y607">
        <v>112.6</v>
      </c>
      <c r="Z607">
        <v>118.79</v>
      </c>
      <c r="AA607">
        <v>112.6</v>
      </c>
      <c r="AB607">
        <v>118.8</v>
      </c>
      <c r="AC607" s="1">
        <f>(Table2[[#This Row],[Close Price]]/Table2[[#This Row],[Day Low]])-1</f>
        <v>4.2021978021977935E-2</v>
      </c>
      <c r="AD607" s="1">
        <f>(Table2[[#This Row],[Day High]]/Table2[[#This Row],[Close Price]])-1</f>
        <v>2.1935375010546654E-3</v>
      </c>
      <c r="AE607" s="1">
        <f>(Table2[[#This Row],[Close Price]]/Table2[[#This Row],[Current Week Low]])-1</f>
        <v>5.266429840142095E-2</v>
      </c>
      <c r="AF607" s="1">
        <f>(Table2[[#This Row],[Current Week High]]/Table2[[#This Row],[Close Price]])-1</f>
        <v>2.1935375010546654E-3</v>
      </c>
      <c r="AG607" s="1">
        <f>(Table2[[#This Row],[Close Price]]/Table2[[#This Row],[Current Month Low]])-1</f>
        <v>5.266429840142095E-2</v>
      </c>
      <c r="AH607" s="1">
        <f>(Table2[[#This Row],[Current Month High]]/Table2[[#This Row],[Close Price]])-1</f>
        <v>2.2779043280181099E-3</v>
      </c>
      <c r="AI607">
        <v>47.937231080738997</v>
      </c>
      <c r="AJ607">
        <v>40.438388625592403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-0.13</v>
      </c>
      <c r="AM607" t="s">
        <v>3179</v>
      </c>
      <c r="AN607">
        <v>-8.14</v>
      </c>
      <c r="AO607" t="s">
        <v>3179</v>
      </c>
      <c r="AP607">
        <v>-1.1723007858516E-2</v>
      </c>
      <c r="AQ607">
        <f>(Table2[[#This Row],[Sharpe Ratio]]-AVERAGE(Table2[Sharpe Ratio]))/_xlfn.STDEV.P(Table2[Sharpe Ratio])</f>
        <v>-0.87461656576346092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349</v>
      </c>
      <c r="AT607">
        <f>_xlfn.RANK.AVG(Table2[[#This Row],[6M Return vs Nifty Z-Score]],Table2[6M Return vs Nifty Z-Score])</f>
        <v>714</v>
      </c>
      <c r="AU607">
        <f>_xlfn.RANK.AVG(Table2[[#This Row],[Sharpe Ratio Z-Score]],Table2[Sharpe Ratio Z-Score])</f>
        <v>589</v>
      </c>
      <c r="AV607">
        <f>(Table2[[#This Row],[Rank 1Y]]+Table2[[#This Row],[Rank 6M]]+Table2[[#This Row],[Rank Sharpe]])/3</f>
        <v>550.66666666666663</v>
      </c>
    </row>
    <row r="608" spans="1:48" x14ac:dyDescent="0.3">
      <c r="A608" t="s">
        <v>799</v>
      </c>
      <c r="B608" t="s">
        <v>800</v>
      </c>
      <c r="C608" t="s">
        <v>3144</v>
      </c>
      <c r="D608" t="s">
        <v>801</v>
      </c>
      <c r="E608">
        <v>19600.048007400001</v>
      </c>
      <c r="F608">
        <v>1220.6500000000001</v>
      </c>
      <c r="G608">
        <v>-29.522870663548598</v>
      </c>
      <c r="H608">
        <f>(Table2[[#This Row],[1Y Return vs Nifty]]-AVERAGE(Table2[1Y Return vs Nifty]))/_xlfn.STDEV.P(Table2[1Y Return vs Nifty])</f>
        <v>-0.89540974194082723</v>
      </c>
      <c r="I608">
        <v>-13.495752874834301</v>
      </c>
      <c r="J608">
        <f>(Table2[[#This Row],[1M Return vs Nifty]]-AVERAGE(Table2[1M Return vs Nifty]))/_xlfn.STDEV.P(Table2[1M Return vs Nifty])</f>
        <v>-1.3808867336621362</v>
      </c>
      <c r="K608">
        <v>-3.5081318850994698</v>
      </c>
      <c r="L608">
        <f>(Table2[[#This Row],[6M Return vs Nifty]]-AVERAGE(Table2[6M Return vs Nifty]))/_xlfn.STDEV.P(Table2[6M Return vs Nifty])</f>
        <v>-0.32268954158835322</v>
      </c>
      <c r="M608">
        <v>-0.205609248397667</v>
      </c>
      <c r="N608">
        <f>(Table2[[#This Row],[1W Return vs Nifty]]-AVERAGE(Table2[1W Return vs Nifty]))/_xlfn.STDEV.P(Table2[1W Return vs Nifty])</f>
        <v>-0.79483217521384519</v>
      </c>
      <c r="O608">
        <v>1290.08</v>
      </c>
      <c r="P608">
        <v>1357.7306681298601</v>
      </c>
      <c r="Q608">
        <v>1344.54781388689</v>
      </c>
      <c r="R608">
        <v>35.207914216631501</v>
      </c>
      <c r="S608" s="1">
        <f>(Table2[[#This Row],[Close Price]]-Table2[[#This Row],[20D EMA]])/Table2[[#This Row],[20D EMA]]</f>
        <v>-5.3818367853156267E-2</v>
      </c>
      <c r="T608" s="1">
        <f>(Table2[[#This Row],[Close Price]]-Table2[[#This Row],[50D EMA]])/Table2[[#This Row],[50D EMA]]</f>
        <v>-0.10096307857483626</v>
      </c>
      <c r="U608" s="1">
        <f>(Table2[[#This Row],[Close Price]]-Table2[[#This Row],[200D EMA]])/Table2[[#This Row],[200D EMA]]</f>
        <v>-9.2148313810216667E-2</v>
      </c>
      <c r="V608">
        <v>0.906014608112651</v>
      </c>
      <c r="W608">
        <v>1210.45</v>
      </c>
      <c r="X608">
        <v>1241.6500000000001</v>
      </c>
      <c r="Y608">
        <v>1195</v>
      </c>
      <c r="Z608">
        <v>1241.6500000000001</v>
      </c>
      <c r="AA608">
        <v>1195</v>
      </c>
      <c r="AB608">
        <v>1241.6500000000001</v>
      </c>
      <c r="AC608" s="1">
        <f>(Table2[[#This Row],[Close Price]]/Table2[[#This Row],[Day Low]])-1</f>
        <v>8.4266181998431389E-3</v>
      </c>
      <c r="AD608" s="1">
        <f>(Table2[[#This Row],[Day High]]/Table2[[#This Row],[Close Price]])-1</f>
        <v>1.7203948715848183E-2</v>
      </c>
      <c r="AE608" s="1">
        <f>(Table2[[#This Row],[Close Price]]/Table2[[#This Row],[Current Week Low]])-1</f>
        <v>2.1464435146443694E-2</v>
      </c>
      <c r="AF608" s="1">
        <f>(Table2[[#This Row],[Current Week High]]/Table2[[#This Row],[Close Price]])-1</f>
        <v>1.7203948715848183E-2</v>
      </c>
      <c r="AG608" s="1">
        <f>(Table2[[#This Row],[Close Price]]/Table2[[#This Row],[Current Month Low]])-1</f>
        <v>2.1464435146443694E-2</v>
      </c>
      <c r="AH608" s="1">
        <f>(Table2[[#This Row],[Current Month High]]/Table2[[#This Row],[Close Price]])-1</f>
        <v>1.7203948715848183E-2</v>
      </c>
      <c r="AI608">
        <v>29.332732560520999</v>
      </c>
      <c r="AJ608">
        <v>9.9338046561895101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-0.06</v>
      </c>
      <c r="AM608" t="s">
        <v>3179</v>
      </c>
      <c r="AN608">
        <v>-11.86</v>
      </c>
      <c r="AO608" t="s">
        <v>3179</v>
      </c>
      <c r="AP608">
        <v>-1.9155833426473E-2</v>
      </c>
      <c r="AQ608">
        <f>(Table2[[#This Row],[Sharpe Ratio]]-AVERAGE(Table2[Sharpe Ratio]))/_xlfn.STDEV.P(Table2[Sharpe Ratio])</f>
        <v>-0.96356914491150936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621</v>
      </c>
      <c r="AT608">
        <f>_xlfn.RANK.AVG(Table2[[#This Row],[6M Return vs Nifty Z-Score]],Table2[6M Return vs Nifty Z-Score])</f>
        <v>427</v>
      </c>
      <c r="AU608">
        <f>_xlfn.RANK.AVG(Table2[[#This Row],[Sharpe Ratio Z-Score]],Table2[Sharpe Ratio Z-Score])</f>
        <v>608</v>
      </c>
      <c r="AV608">
        <f>(Table2[[#This Row],[Rank 1Y]]+Table2[[#This Row],[Rank 6M]]+Table2[[#This Row],[Rank Sharpe]])/3</f>
        <v>552</v>
      </c>
    </row>
    <row r="609" spans="1:48" x14ac:dyDescent="0.3">
      <c r="A609" t="s">
        <v>1062</v>
      </c>
      <c r="B609" t="s">
        <v>1063</v>
      </c>
      <c r="C609" t="s">
        <v>3142</v>
      </c>
      <c r="D609" t="s">
        <v>75</v>
      </c>
      <c r="E609">
        <v>12662.971404615</v>
      </c>
      <c r="F609">
        <v>358.45</v>
      </c>
      <c r="G609">
        <v>-22.341935158581499</v>
      </c>
      <c r="H609">
        <f>(Table2[[#This Row],[1Y Return vs Nifty]]-AVERAGE(Table2[1Y Return vs Nifty]))/_xlfn.STDEV.P(Table2[1Y Return vs Nifty])</f>
        <v>-0.76619741573946598</v>
      </c>
      <c r="I609">
        <v>5.0067941804519398</v>
      </c>
      <c r="J609">
        <f>(Table2[[#This Row],[1M Return vs Nifty]]-AVERAGE(Table2[1M Return vs Nifty]))/_xlfn.STDEV.P(Table2[1M Return vs Nifty])</f>
        <v>0.66923633897581547</v>
      </c>
      <c r="K609">
        <v>0.44836585947251201</v>
      </c>
      <c r="L609">
        <f>(Table2[[#This Row],[6M Return vs Nifty]]-AVERAGE(Table2[6M Return vs Nifty]))/_xlfn.STDEV.P(Table2[6M Return vs Nifty])</f>
        <v>-0.18743699963718599</v>
      </c>
      <c r="M609">
        <v>7.5909969262518597</v>
      </c>
      <c r="N609">
        <f>(Table2[[#This Row],[1W Return vs Nifty]]-AVERAGE(Table2[1W Return vs Nifty]))/_xlfn.STDEV.P(Table2[1W Return vs Nifty])</f>
        <v>1.009427560550602</v>
      </c>
      <c r="O609">
        <v>350.27</v>
      </c>
      <c r="P609">
        <v>349.602910740163</v>
      </c>
      <c r="Q609">
        <v>345.61592989900703</v>
      </c>
      <c r="R609">
        <v>56.354803948153801</v>
      </c>
      <c r="S609" s="1">
        <f>(Table2[[#This Row],[Close Price]]-Table2[[#This Row],[20D EMA]])/Table2[[#This Row],[20D EMA]]</f>
        <v>2.3353413081337274E-2</v>
      </c>
      <c r="T609" s="1">
        <f>(Table2[[#This Row],[Close Price]]-Table2[[#This Row],[50D EMA]])/Table2[[#This Row],[50D EMA]]</f>
        <v>2.5306108696596222E-2</v>
      </c>
      <c r="U609" s="1">
        <f>(Table2[[#This Row],[Close Price]]-Table2[[#This Row],[200D EMA]])/Table2[[#This Row],[200D EMA]]</f>
        <v>3.713390787497331E-2</v>
      </c>
      <c r="V609">
        <v>0.511043616398695</v>
      </c>
      <c r="W609">
        <v>353</v>
      </c>
      <c r="X609">
        <v>358.4</v>
      </c>
      <c r="Y609">
        <v>353</v>
      </c>
      <c r="Z609">
        <v>361</v>
      </c>
      <c r="AA609">
        <v>353</v>
      </c>
      <c r="AB609">
        <v>362.65</v>
      </c>
      <c r="AC609" s="1">
        <f>(Table2[[#This Row],[Close Price]]/Table2[[#This Row],[Day Low]])-1</f>
        <v>1.5439093484419297E-2</v>
      </c>
      <c r="AD609" s="1">
        <f>(Table2[[#This Row],[Day High]]/Table2[[#This Row],[Close Price]])-1</f>
        <v>-1.3948946854513977E-4</v>
      </c>
      <c r="AE609" s="1">
        <f>(Table2[[#This Row],[Close Price]]/Table2[[#This Row],[Current Week Low]])-1</f>
        <v>1.5439093484419297E-2</v>
      </c>
      <c r="AF609" s="1">
        <f>(Table2[[#This Row],[Current Week High]]/Table2[[#This Row],[Close Price]])-1</f>
        <v>7.1139628958014622E-3</v>
      </c>
      <c r="AG609" s="1">
        <f>(Table2[[#This Row],[Close Price]]/Table2[[#This Row],[Current Month Low]])-1</f>
        <v>1.5439093484419297E-2</v>
      </c>
      <c r="AH609" s="1">
        <f>(Table2[[#This Row],[Current Month High]]/Table2[[#This Row],[Close Price]])-1</f>
        <v>1.1717115357790409E-2</v>
      </c>
      <c r="AI609">
        <v>11.0336169619193</v>
      </c>
      <c r="AJ609">
        <v>23.051836594575999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0.12</v>
      </c>
      <c r="AM609" t="s">
        <v>3180</v>
      </c>
      <c r="AN609">
        <v>0.7</v>
      </c>
      <c r="AO609" t="s">
        <v>3180</v>
      </c>
      <c r="AP609">
        <v>-8.1827345843808005E-2</v>
      </c>
      <c r="AQ609">
        <f>(Table2[[#This Row],[Sharpe Ratio]]-AVERAGE(Table2[Sharpe Ratio]))/_xlfn.STDEV.P(Table2[Sharpe Ratio])</f>
        <v>-1.713592486326099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-0.98856300217633319</v>
      </c>
      <c r="AS609">
        <f>_xlfn.RANK.AVG(Table2[[#This Row],[1Y Return vs Nifty Z-Score]],Table2[1Y Return vs Nifty Z-Score])</f>
        <v>584</v>
      </c>
      <c r="AT609">
        <f>_xlfn.RANK.AVG(Table2[[#This Row],[6M Return vs Nifty Z-Score]],Table2[6M Return vs Nifty Z-Score])</f>
        <v>379</v>
      </c>
      <c r="AU609">
        <f>_xlfn.RANK.AVG(Table2[[#This Row],[Sharpe Ratio Z-Score]],Table2[Sharpe Ratio Z-Score])</f>
        <v>697</v>
      </c>
      <c r="AV609">
        <f>(Table2[[#This Row],[Rank 1Y]]+Table2[[#This Row],[Rank 6M]]+Table2[[#This Row],[Rank Sharpe]])/3</f>
        <v>553.33333333333337</v>
      </c>
    </row>
    <row r="610" spans="1:48" x14ac:dyDescent="0.3">
      <c r="A610" t="s">
        <v>1986</v>
      </c>
      <c r="B610" t="s">
        <v>1987</v>
      </c>
      <c r="C610" t="s">
        <v>3150</v>
      </c>
      <c r="D610" t="s">
        <v>438</v>
      </c>
      <c r="E610">
        <v>3461.6301110999998</v>
      </c>
      <c r="F610">
        <v>22.45</v>
      </c>
      <c r="G610">
        <v>-32.756741039404098</v>
      </c>
      <c r="H610">
        <f>(Table2[[#This Row],[1Y Return vs Nifty]]-AVERAGE(Table2[1Y Return vs Nifty]))/_xlfn.STDEV.P(Table2[1Y Return vs Nifty])</f>
        <v>-0.95359936272337376</v>
      </c>
      <c r="I610">
        <v>9.7333578543800598</v>
      </c>
      <c r="J610">
        <f>(Table2[[#This Row],[1M Return vs Nifty]]-AVERAGE(Table2[1M Return vs Nifty]))/_xlfn.STDEV.P(Table2[1M Return vs Nifty])</f>
        <v>1.1929500316505743</v>
      </c>
      <c r="K610">
        <v>-7.9525194078681496</v>
      </c>
      <c r="L610">
        <f>(Table2[[#This Row],[6M Return vs Nifty]]-AVERAGE(Table2[6M Return vs Nifty]))/_xlfn.STDEV.P(Table2[6M Return vs Nifty])</f>
        <v>-0.47462055448863844</v>
      </c>
      <c r="M610">
        <v>1.66664682739547</v>
      </c>
      <c r="N610">
        <f>(Table2[[#This Row],[1W Return vs Nifty]]-AVERAGE(Table2[1W Return vs Nifty]))/_xlfn.STDEV.P(Table2[1W Return vs Nifty])</f>
        <v>-0.36156208603356732</v>
      </c>
      <c r="O610">
        <v>22.94</v>
      </c>
      <c r="P610">
        <v>22.951504230948299</v>
      </c>
      <c r="Q610">
        <v>23.705292016494202</v>
      </c>
      <c r="R610">
        <v>46.723035265727297</v>
      </c>
      <c r="S610" s="1">
        <f>(Table2[[#This Row],[Close Price]]-Table2[[#This Row],[20D EMA]])/Table2[[#This Row],[20D EMA]]</f>
        <v>-2.1360069747166605E-2</v>
      </c>
      <c r="T610" s="1">
        <f>(Table2[[#This Row],[Close Price]]-Table2[[#This Row],[50D EMA]])/Table2[[#This Row],[50D EMA]]</f>
        <v>-2.1850604034573923E-2</v>
      </c>
      <c r="U610" s="1">
        <f>(Table2[[#This Row],[Close Price]]-Table2[[#This Row],[200D EMA]])/Table2[[#This Row],[200D EMA]]</f>
        <v>-5.2954083654433236E-2</v>
      </c>
      <c r="V610">
        <v>0.38590090171167402</v>
      </c>
      <c r="W610">
        <v>22</v>
      </c>
      <c r="X610">
        <v>22.84</v>
      </c>
      <c r="Y610">
        <v>22</v>
      </c>
      <c r="Z610">
        <v>23.49</v>
      </c>
      <c r="AA610">
        <v>22</v>
      </c>
      <c r="AB610">
        <v>25.15</v>
      </c>
      <c r="AC610" s="1">
        <f>(Table2[[#This Row],[Close Price]]/Table2[[#This Row],[Day Low]])-1</f>
        <v>2.0454545454545503E-2</v>
      </c>
      <c r="AD610" s="1">
        <f>(Table2[[#This Row],[Day High]]/Table2[[#This Row],[Close Price]])-1</f>
        <v>1.7371937639198309E-2</v>
      </c>
      <c r="AE610" s="1">
        <f>(Table2[[#This Row],[Close Price]]/Table2[[#This Row],[Current Week Low]])-1</f>
        <v>2.0454545454545503E-2</v>
      </c>
      <c r="AF610" s="1">
        <f>(Table2[[#This Row],[Current Week High]]/Table2[[#This Row],[Close Price]])-1</f>
        <v>4.6325167037861936E-2</v>
      </c>
      <c r="AG610" s="1">
        <f>(Table2[[#This Row],[Close Price]]/Table2[[#This Row],[Current Month Low]])-1</f>
        <v>2.0454545454545503E-2</v>
      </c>
      <c r="AH610" s="1">
        <f>(Table2[[#This Row],[Current Month High]]/Table2[[#This Row],[Close Price]])-1</f>
        <v>0.12026726057906445</v>
      </c>
      <c r="AI610">
        <v>101.113585746102</v>
      </c>
      <c r="AJ610">
        <v>34.431137724550901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0.04</v>
      </c>
      <c r="AM610" t="s">
        <v>3180</v>
      </c>
      <c r="AN610">
        <v>-6.18</v>
      </c>
      <c r="AO610" t="s">
        <v>3179</v>
      </c>
      <c r="AQ610">
        <f>(Table2[[#This Row],[Sharpe Ratio]]-AVERAGE(Table2[Sharpe Ratio]))/_xlfn.STDEV.P(Table2[Sharpe Ratio])</f>
        <v>-0.73432109200939777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642</v>
      </c>
      <c r="AT610">
        <f>_xlfn.RANK.AVG(Table2[[#This Row],[6M Return vs Nifty Z-Score]],Table2[6M Return vs Nifty Z-Score])</f>
        <v>484</v>
      </c>
      <c r="AU610">
        <f>_xlfn.RANK.AVG(Table2[[#This Row],[Sharpe Ratio Z-Score]],Table2[Sharpe Ratio Z-Score])</f>
        <v>537.5</v>
      </c>
      <c r="AV610">
        <f>(Table2[[#This Row],[Rank 1Y]]+Table2[[#This Row],[Rank 6M]]+Table2[[#This Row],[Rank Sharpe]])/3</f>
        <v>554.5</v>
      </c>
    </row>
    <row r="611" spans="1:48" x14ac:dyDescent="0.3">
      <c r="A611" t="s">
        <v>1912</v>
      </c>
      <c r="B611" t="s">
        <v>1913</v>
      </c>
      <c r="C611" t="s">
        <v>3134</v>
      </c>
      <c r="D611" t="s">
        <v>24</v>
      </c>
      <c r="E611">
        <v>3786.6998193599902</v>
      </c>
      <c r="F611">
        <v>120.76</v>
      </c>
      <c r="G611">
        <v>-20.026883529867401</v>
      </c>
      <c r="H611">
        <f>(Table2[[#This Row],[1Y Return vs Nifty]]-AVERAGE(Table2[1Y Return vs Nifty]))/_xlfn.STDEV.P(Table2[1Y Return vs Nifty])</f>
        <v>-0.72454083686955595</v>
      </c>
      <c r="I611">
        <v>4.2133452476345301</v>
      </c>
      <c r="J611">
        <f>(Table2[[#This Row],[1M Return vs Nifty]]-AVERAGE(Table2[1M Return vs Nifty]))/_xlfn.STDEV.P(Table2[1M Return vs Nifty])</f>
        <v>0.58132044505762182</v>
      </c>
      <c r="K611">
        <v>-19.229014664575899</v>
      </c>
      <c r="L611">
        <f>(Table2[[#This Row],[6M Return vs Nifty]]-AVERAGE(Table2[6M Return vs Nifty]))/_xlfn.STDEV.P(Table2[6M Return vs Nifty])</f>
        <v>-0.86010659447499471</v>
      </c>
      <c r="M611">
        <v>2.6105701324836801</v>
      </c>
      <c r="N611">
        <f>(Table2[[#This Row],[1W Return vs Nifty]]-AVERAGE(Table2[1W Return vs Nifty]))/_xlfn.STDEV.P(Table2[1W Return vs Nifty])</f>
        <v>-0.14312309156981085</v>
      </c>
      <c r="O611">
        <v>118.21</v>
      </c>
      <c r="P611">
        <v>119.600871551311</v>
      </c>
      <c r="Q611">
        <v>124.372468600703</v>
      </c>
      <c r="R611">
        <v>59.965793548403902</v>
      </c>
      <c r="S611" s="1">
        <f>(Table2[[#This Row],[Close Price]]-Table2[[#This Row],[20D EMA]])/Table2[[#This Row],[20D EMA]]</f>
        <v>2.1571779037306584E-2</v>
      </c>
      <c r="T611" s="1">
        <f>(Table2[[#This Row],[Close Price]]-Table2[[#This Row],[50D EMA]])/Table2[[#This Row],[50D EMA]]</f>
        <v>9.6916388121111273E-3</v>
      </c>
      <c r="U611" s="1">
        <f>(Table2[[#This Row],[Close Price]]-Table2[[#This Row],[200D EMA]])/Table2[[#This Row],[200D EMA]]</f>
        <v>-2.9045564837189196E-2</v>
      </c>
      <c r="V611">
        <v>1.5028574349603501</v>
      </c>
      <c r="W611">
        <v>118.8</v>
      </c>
      <c r="X611">
        <v>122.2</v>
      </c>
      <c r="Y611">
        <v>118.8</v>
      </c>
      <c r="Z611">
        <v>122.99</v>
      </c>
      <c r="AA611">
        <v>118.8</v>
      </c>
      <c r="AB611">
        <v>124.4</v>
      </c>
      <c r="AC611" s="1">
        <f>(Table2[[#This Row],[Close Price]]/Table2[[#This Row],[Day Low]])-1</f>
        <v>1.6498316498316568E-2</v>
      </c>
      <c r="AD611" s="1">
        <f>(Table2[[#This Row],[Day High]]/Table2[[#This Row],[Close Price]])-1</f>
        <v>1.1924478304074171E-2</v>
      </c>
      <c r="AE611" s="1">
        <f>(Table2[[#This Row],[Close Price]]/Table2[[#This Row],[Current Week Low]])-1</f>
        <v>1.6498316498316568E-2</v>
      </c>
      <c r="AF611" s="1">
        <f>(Table2[[#This Row],[Current Week High]]/Table2[[#This Row],[Close Price]])-1</f>
        <v>1.846637959589259E-2</v>
      </c>
      <c r="AG611" s="1">
        <f>(Table2[[#This Row],[Close Price]]/Table2[[#This Row],[Current Month Low]])-1</f>
        <v>1.6498316498316568E-2</v>
      </c>
      <c r="AH611" s="1">
        <f>(Table2[[#This Row],[Current Month High]]/Table2[[#This Row],[Close Price]])-1</f>
        <v>3.0142431268632031E-2</v>
      </c>
      <c r="AI611">
        <v>35.351109638953197</v>
      </c>
      <c r="AJ611">
        <v>11.104977458827801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-0.04</v>
      </c>
      <c r="AM611" t="s">
        <v>3179</v>
      </c>
      <c r="AN611">
        <v>5.46</v>
      </c>
      <c r="AO611" t="s">
        <v>3180</v>
      </c>
      <c r="AP611">
        <v>1.2046242152208999E-2</v>
      </c>
      <c r="AQ611">
        <f>(Table2[[#This Row],[Sharpe Ratio]]-AVERAGE(Table2[Sharpe Ratio]))/_xlfn.STDEV.P(Table2[Sharpe Ratio])</f>
        <v>-0.59015730144496281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571</v>
      </c>
      <c r="AT611">
        <f>_xlfn.RANK.AVG(Table2[[#This Row],[6M Return vs Nifty Z-Score]],Table2[6M Return vs Nifty Z-Score])</f>
        <v>612</v>
      </c>
      <c r="AU611">
        <f>_xlfn.RANK.AVG(Table2[[#This Row],[Sharpe Ratio Z-Score]],Table2[Sharpe Ratio Z-Score])</f>
        <v>484</v>
      </c>
      <c r="AV611">
        <f>(Table2[[#This Row],[Rank 1Y]]+Table2[[#This Row],[Rank 6M]]+Table2[[#This Row],[Rank Sharpe]])/3</f>
        <v>555.66666666666663</v>
      </c>
    </row>
    <row r="612" spans="1:48" x14ac:dyDescent="0.3">
      <c r="A612" t="s">
        <v>2106</v>
      </c>
      <c r="B612" t="s">
        <v>2107</v>
      </c>
      <c r="C612" t="s">
        <v>3138</v>
      </c>
      <c r="D612" t="s">
        <v>165</v>
      </c>
      <c r="E612">
        <v>2946.7382705250002</v>
      </c>
      <c r="F612">
        <v>187.95</v>
      </c>
      <c r="G612">
        <v>0.31538679152194798</v>
      </c>
      <c r="H612">
        <f>(Table2[[#This Row],[1Y Return vs Nifty]]-AVERAGE(Table2[1Y Return vs Nifty]))/_xlfn.STDEV.P(Table2[1Y Return vs Nifty])</f>
        <v>-0.35850606791424378</v>
      </c>
      <c r="I612">
        <v>7.9837057531476203</v>
      </c>
      <c r="J612">
        <f>(Table2[[#This Row],[1M Return vs Nifty]]-AVERAGE(Table2[1M Return vs Nifty]))/_xlfn.STDEV.P(Table2[1M Return vs Nifty])</f>
        <v>0.99908471510210073</v>
      </c>
      <c r="K612">
        <v>-23.3721284244251</v>
      </c>
      <c r="L612">
        <f>(Table2[[#This Row],[6M Return vs Nifty]]-AVERAGE(Table2[6M Return vs Nifty]))/_xlfn.STDEV.P(Table2[6M Return vs Nifty])</f>
        <v>-1.0017385891807273</v>
      </c>
      <c r="M612">
        <v>5.1278789647786098</v>
      </c>
      <c r="N612">
        <f>(Table2[[#This Row],[1W Return vs Nifty]]-AVERAGE(Table2[1W Return vs Nifty]))/_xlfn.STDEV.P(Table2[1W Return vs Nifty])</f>
        <v>0.43942255288787213</v>
      </c>
      <c r="O612">
        <v>184.85</v>
      </c>
      <c r="P612">
        <v>185.43095107500099</v>
      </c>
      <c r="Q612">
        <v>185.60861403781399</v>
      </c>
      <c r="R612">
        <v>54.2662648476717</v>
      </c>
      <c r="S612" s="1">
        <f>(Table2[[#This Row],[Close Price]]-Table2[[#This Row],[20D EMA]])/Table2[[#This Row],[20D EMA]]</f>
        <v>1.6770354341357829E-2</v>
      </c>
      <c r="T612" s="1">
        <f>(Table2[[#This Row],[Close Price]]-Table2[[#This Row],[50D EMA]])/Table2[[#This Row],[50D EMA]]</f>
        <v>1.3584835273697766E-2</v>
      </c>
      <c r="U612" s="1">
        <f>(Table2[[#This Row],[Close Price]]-Table2[[#This Row],[200D EMA]])/Table2[[#This Row],[200D EMA]]</f>
        <v>1.2614640620660988E-2</v>
      </c>
      <c r="V612">
        <v>0.433699453725436</v>
      </c>
      <c r="W612">
        <v>181.5</v>
      </c>
      <c r="X612">
        <v>191.03</v>
      </c>
      <c r="Y612">
        <v>181.5</v>
      </c>
      <c r="Z612">
        <v>192.7</v>
      </c>
      <c r="AA612">
        <v>181.5</v>
      </c>
      <c r="AB612">
        <v>197.4</v>
      </c>
      <c r="AC612" s="1">
        <f>(Table2[[#This Row],[Close Price]]/Table2[[#This Row],[Day Low]])-1</f>
        <v>3.5537190082644665E-2</v>
      </c>
      <c r="AD612" s="1">
        <f>(Table2[[#This Row],[Day High]]/Table2[[#This Row],[Close Price]])-1</f>
        <v>1.6387337057728102E-2</v>
      </c>
      <c r="AE612" s="1">
        <f>(Table2[[#This Row],[Close Price]]/Table2[[#This Row],[Current Week Low]])-1</f>
        <v>3.5537190082644665E-2</v>
      </c>
      <c r="AF612" s="1">
        <f>(Table2[[#This Row],[Current Week High]]/Table2[[#This Row],[Close Price]])-1</f>
        <v>2.5272678903963897E-2</v>
      </c>
      <c r="AG612" s="1">
        <f>(Table2[[#This Row],[Close Price]]/Table2[[#This Row],[Current Month Low]])-1</f>
        <v>3.5537190082644665E-2</v>
      </c>
      <c r="AH612" s="1">
        <f>(Table2[[#This Row],[Current Month High]]/Table2[[#This Row],[Close Price]])-1</f>
        <v>5.027932960893855E-2</v>
      </c>
      <c r="AI612">
        <v>50.571960627826499</v>
      </c>
      <c r="AJ612">
        <v>41.315789473684099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7.0000000000000007E-2</v>
      </c>
      <c r="AM612" t="s">
        <v>3180</v>
      </c>
      <c r="AN612">
        <v>-5.28</v>
      </c>
      <c r="AO612" t="s">
        <v>3179</v>
      </c>
      <c r="AP612">
        <v>-7.6772333269860002E-3</v>
      </c>
      <c r="AQ612">
        <f>(Table2[[#This Row],[Sharpe Ratio]]-AVERAGE(Table2[Sharpe Ratio]))/_xlfn.STDEV.P(Table2[Sharpe Ratio])</f>
        <v>-0.826198628877852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437</v>
      </c>
      <c r="AT612">
        <f>_xlfn.RANK.AVG(Table2[[#This Row],[6M Return vs Nifty Z-Score]],Table2[6M Return vs Nifty Z-Score])</f>
        <v>654</v>
      </c>
      <c r="AU612">
        <f>_xlfn.RANK.AVG(Table2[[#This Row],[Sharpe Ratio Z-Score]],Table2[Sharpe Ratio Z-Score])</f>
        <v>577</v>
      </c>
      <c r="AV612">
        <f>(Table2[[#This Row],[Rank 1Y]]+Table2[[#This Row],[Rank 6M]]+Table2[[#This Row],[Rank Sharpe]])/3</f>
        <v>556</v>
      </c>
    </row>
    <row r="613" spans="1:48" x14ac:dyDescent="0.3">
      <c r="A613" t="s">
        <v>1555</v>
      </c>
      <c r="B613" t="s">
        <v>1556</v>
      </c>
      <c r="C613" t="s">
        <v>3134</v>
      </c>
      <c r="D613" t="s">
        <v>517</v>
      </c>
      <c r="E613">
        <v>6287.9982062250001</v>
      </c>
      <c r="F613">
        <v>288.14999999999998</v>
      </c>
      <c r="G613">
        <v>-31.167715238608601</v>
      </c>
      <c r="H613">
        <f>(Table2[[#This Row],[1Y Return vs Nifty]]-AVERAGE(Table2[1Y Return vs Nifty]))/_xlfn.STDEV.P(Table2[1Y Return vs Nifty])</f>
        <v>-0.92500674829691842</v>
      </c>
      <c r="I613">
        <v>-5.0323375165374697</v>
      </c>
      <c r="J613">
        <f>(Table2[[#This Row],[1M Return vs Nifty]]-AVERAGE(Table2[1M Return vs Nifty]))/_xlfn.STDEV.P(Table2[1M Return vs Nifty])</f>
        <v>-0.44312162232275026</v>
      </c>
      <c r="K613">
        <v>-24.445136193681002</v>
      </c>
      <c r="L613">
        <f>(Table2[[#This Row],[6M Return vs Nifty]]-AVERAGE(Table2[6M Return vs Nifty]))/_xlfn.STDEV.P(Table2[6M Return vs Nifty])</f>
        <v>-1.0384192693414365</v>
      </c>
      <c r="M613">
        <v>1.78399618957595</v>
      </c>
      <c r="N613">
        <f>(Table2[[#This Row],[1W Return vs Nifty]]-AVERAGE(Table2[1W Return vs Nifty]))/_xlfn.STDEV.P(Table2[1W Return vs Nifty])</f>
        <v>-0.33440556119994036</v>
      </c>
      <c r="O613">
        <v>298.49</v>
      </c>
      <c r="P613">
        <v>302.56593473963198</v>
      </c>
      <c r="Q613">
        <v>309.99878148222302</v>
      </c>
      <c r="R613">
        <v>35.578422289794197</v>
      </c>
      <c r="S613" s="1">
        <f>(Table2[[#This Row],[Close Price]]-Table2[[#This Row],[20D EMA]])/Table2[[#This Row],[20D EMA]]</f>
        <v>-3.4641026500050361E-2</v>
      </c>
      <c r="T613" s="1">
        <f>(Table2[[#This Row],[Close Price]]-Table2[[#This Row],[50D EMA]])/Table2[[#This Row],[50D EMA]]</f>
        <v>-4.7645597486172385E-2</v>
      </c>
      <c r="U613" s="1">
        <f>(Table2[[#This Row],[Close Price]]-Table2[[#This Row],[200D EMA]])/Table2[[#This Row],[200D EMA]]</f>
        <v>-7.0480217302002435E-2</v>
      </c>
      <c r="V613">
        <v>0.79110679206221302</v>
      </c>
      <c r="W613">
        <v>285.60000000000002</v>
      </c>
      <c r="X613">
        <v>292.05</v>
      </c>
      <c r="Y613">
        <v>283.55</v>
      </c>
      <c r="Z613">
        <v>298.7</v>
      </c>
      <c r="AA613">
        <v>283.55</v>
      </c>
      <c r="AB613">
        <v>298.7</v>
      </c>
      <c r="AC613" s="1">
        <f>(Table2[[#This Row],[Close Price]]/Table2[[#This Row],[Day Low]])-1</f>
        <v>8.9285714285711748E-3</v>
      </c>
      <c r="AD613" s="1">
        <f>(Table2[[#This Row],[Day High]]/Table2[[#This Row],[Close Price]])-1</f>
        <v>1.3534617386777859E-2</v>
      </c>
      <c r="AE613" s="1">
        <f>(Table2[[#This Row],[Close Price]]/Table2[[#This Row],[Current Week Low]])-1</f>
        <v>1.6222888379474387E-2</v>
      </c>
      <c r="AF613" s="1">
        <f>(Table2[[#This Row],[Current Week High]]/Table2[[#This Row],[Close Price]])-1</f>
        <v>3.6612875238591025E-2</v>
      </c>
      <c r="AG613" s="1">
        <f>(Table2[[#This Row],[Close Price]]/Table2[[#This Row],[Current Month Low]])-1</f>
        <v>1.6222888379474387E-2</v>
      </c>
      <c r="AH613" s="1">
        <f>(Table2[[#This Row],[Current Month High]]/Table2[[#This Row],[Close Price]])-1</f>
        <v>3.6612875238591025E-2</v>
      </c>
      <c r="AI613">
        <v>40.648967551622398</v>
      </c>
      <c r="AJ613">
        <v>6.9003895381190601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-0.04</v>
      </c>
      <c r="AM613" t="s">
        <v>3179</v>
      </c>
      <c r="AN613">
        <v>-9.84</v>
      </c>
      <c r="AO613" t="s">
        <v>3179</v>
      </c>
      <c r="AP613">
        <v>5.2301504086498002E-2</v>
      </c>
      <c r="AQ613">
        <f>(Table2[[#This Row],[Sharpe Ratio]]-AVERAGE(Table2[Sharpe Ratio]))/_xlfn.STDEV.P(Table2[Sharpe Ratio])</f>
        <v>-0.10840115896636321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634</v>
      </c>
      <c r="AT613">
        <f>_xlfn.RANK.AVG(Table2[[#This Row],[6M Return vs Nifty Z-Score]],Table2[6M Return vs Nifty Z-Score])</f>
        <v>662</v>
      </c>
      <c r="AU613">
        <f>_xlfn.RANK.AVG(Table2[[#This Row],[Sharpe Ratio Z-Score]],Table2[Sharpe Ratio Z-Score])</f>
        <v>373</v>
      </c>
      <c r="AV613">
        <f>(Table2[[#This Row],[Rank 1Y]]+Table2[[#This Row],[Rank 6M]]+Table2[[#This Row],[Rank Sharpe]])/3</f>
        <v>556.33333333333337</v>
      </c>
    </row>
    <row r="614" spans="1:48" x14ac:dyDescent="0.3">
      <c r="A614" t="s">
        <v>657</v>
      </c>
      <c r="B614" t="s">
        <v>658</v>
      </c>
      <c r="C614" t="s">
        <v>3138</v>
      </c>
      <c r="D614" t="s">
        <v>247</v>
      </c>
      <c r="E614">
        <v>28508.99007312</v>
      </c>
      <c r="F614">
        <v>1061.5999999999999</v>
      </c>
      <c r="G614">
        <v>0.89336314109872395</v>
      </c>
      <c r="H614">
        <f>(Table2[[#This Row],[1Y Return vs Nifty]]-AVERAGE(Table2[1Y Return vs Nifty]))/_xlfn.STDEV.P(Table2[1Y Return vs Nifty])</f>
        <v>-0.34810607635791685</v>
      </c>
      <c r="I614">
        <v>12.6751241275095</v>
      </c>
      <c r="J614">
        <f>(Table2[[#This Row],[1M Return vs Nifty]]-AVERAGE(Table2[1M Return vs Nifty]))/_xlfn.STDEV.P(Table2[1M Return vs Nifty])</f>
        <v>1.5189042309740535</v>
      </c>
      <c r="K614">
        <v>-31.926091394650101</v>
      </c>
      <c r="L614">
        <f>(Table2[[#This Row],[6M Return vs Nifty]]-AVERAGE(Table2[6M Return vs Nifty]))/_xlfn.STDEV.P(Table2[6M Return vs Nifty])</f>
        <v>-1.2941550924041476</v>
      </c>
      <c r="M614">
        <v>0.40786702992851598</v>
      </c>
      <c r="N614">
        <f>(Table2[[#This Row],[1W Return vs Nifty]]-AVERAGE(Table2[1W Return vs Nifty]))/_xlfn.STDEV.P(Table2[1W Return vs Nifty])</f>
        <v>-0.65286392351100586</v>
      </c>
      <c r="O614">
        <v>1067.3800000000001</v>
      </c>
      <c r="P614">
        <v>1083.0621683290599</v>
      </c>
      <c r="Q614">
        <v>1112.7260604622099</v>
      </c>
      <c r="R614">
        <v>46.193123529415203</v>
      </c>
      <c r="S614" s="1">
        <f>(Table2[[#This Row],[Close Price]]-Table2[[#This Row],[20D EMA]])/Table2[[#This Row],[20D EMA]]</f>
        <v>-5.4151286327270504E-3</v>
      </c>
      <c r="T614" s="1">
        <f>(Table2[[#This Row],[Close Price]]-Table2[[#This Row],[50D EMA]])/Table2[[#This Row],[50D EMA]]</f>
        <v>-1.9816192418734051E-2</v>
      </c>
      <c r="U614" s="1">
        <f>(Table2[[#This Row],[Close Price]]-Table2[[#This Row],[200D EMA]])/Table2[[#This Row],[200D EMA]]</f>
        <v>-4.5946673021186386E-2</v>
      </c>
      <c r="V614">
        <v>0.45575325829413399</v>
      </c>
      <c r="W614">
        <v>1050.25</v>
      </c>
      <c r="X614">
        <v>1079.9000000000001</v>
      </c>
      <c r="Y614">
        <v>1050.25</v>
      </c>
      <c r="Z614">
        <v>1115.7</v>
      </c>
      <c r="AA614">
        <v>1050.25</v>
      </c>
      <c r="AB614">
        <v>1124</v>
      </c>
      <c r="AC614" s="1">
        <f>(Table2[[#This Row],[Close Price]]/Table2[[#This Row],[Day Low]])-1</f>
        <v>1.0806950726017561E-2</v>
      </c>
      <c r="AD614" s="1">
        <f>(Table2[[#This Row],[Day High]]/Table2[[#This Row],[Close Price]])-1</f>
        <v>1.7238131122833567E-2</v>
      </c>
      <c r="AE614" s="1">
        <f>(Table2[[#This Row],[Close Price]]/Table2[[#This Row],[Current Week Low]])-1</f>
        <v>1.0806950726017561E-2</v>
      </c>
      <c r="AF614" s="1">
        <f>(Table2[[#This Row],[Current Week High]]/Table2[[#This Row],[Close Price]])-1</f>
        <v>5.0960813865863042E-2</v>
      </c>
      <c r="AG614" s="1">
        <f>(Table2[[#This Row],[Close Price]]/Table2[[#This Row],[Current Month Low]])-1</f>
        <v>1.0806950726017561E-2</v>
      </c>
      <c r="AH614" s="1">
        <f>(Table2[[#This Row],[Current Month High]]/Table2[[#This Row],[Close Price]])-1</f>
        <v>5.8779201205727327E-2</v>
      </c>
      <c r="AI614">
        <v>42.605501130369198</v>
      </c>
      <c r="AJ614">
        <v>30.2576687116564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-0.06</v>
      </c>
      <c r="AM614" t="s">
        <v>3179</v>
      </c>
      <c r="AN614">
        <v>-0.57999999999999996</v>
      </c>
      <c r="AO614" t="s">
        <v>3179</v>
      </c>
      <c r="AQ614">
        <f>(Table2[[#This Row],[Sharpe Ratio]]-AVERAGE(Table2[Sharpe Ratio]))/_xlfn.STDEV.P(Table2[Sharpe Ratio])</f>
        <v>-0.73432109200939777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433</v>
      </c>
      <c r="AT614">
        <f>_xlfn.RANK.AVG(Table2[[#This Row],[6M Return vs Nifty Z-Score]],Table2[6M Return vs Nifty Z-Score])</f>
        <v>702</v>
      </c>
      <c r="AU614">
        <f>_xlfn.RANK.AVG(Table2[[#This Row],[Sharpe Ratio Z-Score]],Table2[Sharpe Ratio Z-Score])</f>
        <v>537.5</v>
      </c>
      <c r="AV614">
        <f>(Table2[[#This Row],[Rank 1Y]]+Table2[[#This Row],[Rank 6M]]+Table2[[#This Row],[Rank Sharpe]])/3</f>
        <v>557.5</v>
      </c>
    </row>
    <row r="615" spans="1:48" x14ac:dyDescent="0.3">
      <c r="A615" t="s">
        <v>494</v>
      </c>
      <c r="B615" t="s">
        <v>495</v>
      </c>
      <c r="C615" t="s">
        <v>3142</v>
      </c>
      <c r="D615" t="s">
        <v>75</v>
      </c>
      <c r="E615">
        <v>43555.377780219998</v>
      </c>
      <c r="F615">
        <v>2319.4</v>
      </c>
      <c r="G615">
        <v>-1.4989608173101501</v>
      </c>
      <c r="H615">
        <f>(Table2[[#This Row],[1Y Return vs Nifty]]-AVERAGE(Table2[1Y Return vs Nifty]))/_xlfn.STDEV.P(Table2[1Y Return vs Nifty])</f>
        <v>-0.39115307816978945</v>
      </c>
      <c r="I615">
        <v>-3.0819756972120702</v>
      </c>
      <c r="J615">
        <f>(Table2[[#This Row],[1M Return vs Nifty]]-AVERAGE(Table2[1M Return vs Nifty]))/_xlfn.STDEV.P(Table2[1M Return vs Nifty])</f>
        <v>-0.22701722578515282</v>
      </c>
      <c r="K615">
        <v>-14.5629945144268</v>
      </c>
      <c r="L615">
        <f>(Table2[[#This Row],[6M Return vs Nifty]]-AVERAGE(Table2[6M Return vs Nifty]))/_xlfn.STDEV.P(Table2[6M Return vs Nifty])</f>
        <v>-0.70059908888653777</v>
      </c>
      <c r="M615">
        <v>1.04285235791856</v>
      </c>
      <c r="N615">
        <f>(Table2[[#This Row],[1W Return vs Nifty]]-AVERAGE(Table2[1W Return vs Nifty]))/_xlfn.STDEV.P(Table2[1W Return vs Nifty])</f>
        <v>-0.50591813268489461</v>
      </c>
      <c r="O615">
        <v>2319.1999999999998</v>
      </c>
      <c r="P615">
        <v>2367.3376120268799</v>
      </c>
      <c r="Q615">
        <v>2396.2789004544002</v>
      </c>
      <c r="R615">
        <v>52.909632419087202</v>
      </c>
      <c r="S615" s="1">
        <f>(Table2[[#This Row],[Close Price]]-Table2[[#This Row],[20D EMA]])/Table2[[#This Row],[20D EMA]]</f>
        <v>8.6236633321952775E-5</v>
      </c>
      <c r="T615" s="1">
        <f>(Table2[[#This Row],[Close Price]]-Table2[[#This Row],[50D EMA]])/Table2[[#This Row],[50D EMA]]</f>
        <v>-2.0249588306855967E-2</v>
      </c>
      <c r="U615" s="1">
        <f>(Table2[[#This Row],[Close Price]]-Table2[[#This Row],[200D EMA]])/Table2[[#This Row],[200D EMA]]</f>
        <v>-3.2082617945607975E-2</v>
      </c>
      <c r="V615">
        <v>0.91880032313055104</v>
      </c>
      <c r="W615">
        <v>2283.9</v>
      </c>
      <c r="X615">
        <v>2324.4</v>
      </c>
      <c r="Y615">
        <v>2276</v>
      </c>
      <c r="Z615">
        <v>2337</v>
      </c>
      <c r="AA615">
        <v>2276</v>
      </c>
      <c r="AB615">
        <v>2339</v>
      </c>
      <c r="AC615" s="1">
        <f>(Table2[[#This Row],[Close Price]]/Table2[[#This Row],[Day Low]])-1</f>
        <v>1.5543587722754992E-2</v>
      </c>
      <c r="AD615" s="1">
        <f>(Table2[[#This Row],[Day High]]/Table2[[#This Row],[Close Price]])-1</f>
        <v>2.1557299301544486E-3</v>
      </c>
      <c r="AE615" s="1">
        <f>(Table2[[#This Row],[Close Price]]/Table2[[#This Row],[Current Week Low]])-1</f>
        <v>1.9068541300527375E-2</v>
      </c>
      <c r="AF615" s="1">
        <f>(Table2[[#This Row],[Current Week High]]/Table2[[#This Row],[Close Price]])-1</f>
        <v>7.5881693541433037E-3</v>
      </c>
      <c r="AG615" s="1">
        <f>(Table2[[#This Row],[Close Price]]/Table2[[#This Row],[Current Month Low]])-1</f>
        <v>1.9068541300527375E-2</v>
      </c>
      <c r="AH615" s="1">
        <f>(Table2[[#This Row],[Current Month High]]/Table2[[#This Row],[Close Price]])-1</f>
        <v>8.4504613262050832E-3</v>
      </c>
      <c r="AI615">
        <v>22.617918427179401</v>
      </c>
      <c r="AJ615">
        <v>28.641153632834101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0.04</v>
      </c>
      <c r="AM615" t="s">
        <v>3180</v>
      </c>
      <c r="AN615">
        <v>1.48</v>
      </c>
      <c r="AO615" t="s">
        <v>3180</v>
      </c>
      <c r="AP615">
        <v>-4.6469655212054997E-2</v>
      </c>
      <c r="AQ615">
        <f>(Table2[[#This Row],[Sharpe Ratio]]-AVERAGE(Table2[Sharpe Ratio]))/_xlfn.STDEV.P(Table2[Sharpe Ratio])</f>
        <v>-1.2904481859981001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447</v>
      </c>
      <c r="AT615">
        <f>_xlfn.RANK.AVG(Table2[[#This Row],[6M Return vs Nifty Z-Score]],Table2[6M Return vs Nifty Z-Score])</f>
        <v>567</v>
      </c>
      <c r="AU615">
        <f>_xlfn.RANK.AVG(Table2[[#This Row],[Sharpe Ratio Z-Score]],Table2[Sharpe Ratio Z-Score])</f>
        <v>662</v>
      </c>
      <c r="AV615">
        <f>(Table2[[#This Row],[Rank 1Y]]+Table2[[#This Row],[Rank 6M]]+Table2[[#This Row],[Rank Sharpe]])/3</f>
        <v>558.66666666666663</v>
      </c>
    </row>
    <row r="616" spans="1:48" x14ac:dyDescent="0.3">
      <c r="A616" t="s">
        <v>1108</v>
      </c>
      <c r="B616" t="s">
        <v>1109</v>
      </c>
      <c r="C616" t="s">
        <v>3148</v>
      </c>
      <c r="D616" t="s">
        <v>475</v>
      </c>
      <c r="E616">
        <v>11290.588639850001</v>
      </c>
      <c r="F616">
        <v>851.75</v>
      </c>
      <c r="G616">
        <v>-29.498473341729799</v>
      </c>
      <c r="H616">
        <f>(Table2[[#This Row],[1Y Return vs Nifty]]-AVERAGE(Table2[1Y Return vs Nifty]))/_xlfn.STDEV.P(Table2[1Y Return vs Nifty])</f>
        <v>-0.89497074138120525</v>
      </c>
      <c r="I616">
        <v>-6.1818531597545903</v>
      </c>
      <c r="J616">
        <f>(Table2[[#This Row],[1M Return vs Nifty]]-AVERAGE(Table2[1M Return vs Nifty]))/_xlfn.STDEV.P(Table2[1M Return vs Nifty])</f>
        <v>-0.57049049405029828</v>
      </c>
      <c r="K616">
        <v>-4.5254019960179104</v>
      </c>
      <c r="L616">
        <f>(Table2[[#This Row],[6M Return vs Nifty]]-AVERAGE(Table2[6M Return vs Nifty]))/_xlfn.STDEV.P(Table2[6M Return vs Nifty])</f>
        <v>-0.35746483459627315</v>
      </c>
      <c r="M616">
        <v>6.9289343439565396</v>
      </c>
      <c r="N616">
        <f>(Table2[[#This Row],[1W Return vs Nifty]]-AVERAGE(Table2[1W Return vs Nifty]))/_xlfn.STDEV.P(Table2[1W Return vs Nifty])</f>
        <v>0.85621565872648819</v>
      </c>
      <c r="O616">
        <v>864.73</v>
      </c>
      <c r="P616">
        <v>892.96811914599505</v>
      </c>
      <c r="Q616">
        <v>890.35013100880201</v>
      </c>
      <c r="R616">
        <v>49.173446929166602</v>
      </c>
      <c r="S616" s="1">
        <f>(Table2[[#This Row],[Close Price]]-Table2[[#This Row],[20D EMA]])/Table2[[#This Row],[20D EMA]]</f>
        <v>-1.5010465694494256E-2</v>
      </c>
      <c r="T616" s="1">
        <f>(Table2[[#This Row],[Close Price]]-Table2[[#This Row],[50D EMA]])/Table2[[#This Row],[50D EMA]]</f>
        <v>-4.6158556237612024E-2</v>
      </c>
      <c r="U616" s="1">
        <f>(Table2[[#This Row],[Close Price]]-Table2[[#This Row],[200D EMA]])/Table2[[#This Row],[200D EMA]]</f>
        <v>-4.3353878058137119E-2</v>
      </c>
      <c r="V616">
        <v>0.387121574905123</v>
      </c>
      <c r="W616">
        <v>834.05</v>
      </c>
      <c r="X616">
        <v>857</v>
      </c>
      <c r="Y616">
        <v>830</v>
      </c>
      <c r="Z616">
        <v>857</v>
      </c>
      <c r="AA616">
        <v>830</v>
      </c>
      <c r="AB616">
        <v>858.9</v>
      </c>
      <c r="AC616" s="1">
        <f>(Table2[[#This Row],[Close Price]]/Table2[[#This Row],[Day Low]])-1</f>
        <v>2.1221749295605941E-2</v>
      </c>
      <c r="AD616" s="1">
        <f>(Table2[[#This Row],[Day High]]/Table2[[#This Row],[Close Price]])-1</f>
        <v>6.1637804520104922E-3</v>
      </c>
      <c r="AE616" s="1">
        <f>(Table2[[#This Row],[Close Price]]/Table2[[#This Row],[Current Week Low]])-1</f>
        <v>2.6204819277108493E-2</v>
      </c>
      <c r="AF616" s="1">
        <f>(Table2[[#This Row],[Current Week High]]/Table2[[#This Row],[Close Price]])-1</f>
        <v>6.1637804520104922E-3</v>
      </c>
      <c r="AG616" s="1">
        <f>(Table2[[#This Row],[Close Price]]/Table2[[#This Row],[Current Month Low]])-1</f>
        <v>2.6204819277108493E-2</v>
      </c>
      <c r="AH616" s="1">
        <f>(Table2[[#This Row],[Current Month High]]/Table2[[#This Row],[Close Price]])-1</f>
        <v>8.394481948928556E-3</v>
      </c>
      <c r="AI616">
        <v>25.741121221015501</v>
      </c>
      <c r="AJ616">
        <v>11.844264985883999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-0.02</v>
      </c>
      <c r="AM616" t="s">
        <v>3179</v>
      </c>
      <c r="AN616">
        <v>-8.11</v>
      </c>
      <c r="AO616" t="s">
        <v>3179</v>
      </c>
      <c r="AP616">
        <v>-2.3893002379388999E-2</v>
      </c>
      <c r="AQ616">
        <f>(Table2[[#This Row],[Sharpe Ratio]]-AVERAGE(Table2[Sharpe Ratio]))/_xlfn.STDEV.P(Table2[Sharpe Ratio])</f>
        <v>-1.0202613667818206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620</v>
      </c>
      <c r="AT616">
        <f>_xlfn.RANK.AVG(Table2[[#This Row],[6M Return vs Nifty Z-Score]],Table2[6M Return vs Nifty Z-Score])</f>
        <v>439</v>
      </c>
      <c r="AU616">
        <f>_xlfn.RANK.AVG(Table2[[#This Row],[Sharpe Ratio Z-Score]],Table2[Sharpe Ratio Z-Score])</f>
        <v>618</v>
      </c>
      <c r="AV616">
        <f>(Table2[[#This Row],[Rank 1Y]]+Table2[[#This Row],[Rank 6M]]+Table2[[#This Row],[Rank Sharpe]])/3</f>
        <v>559</v>
      </c>
    </row>
    <row r="617" spans="1:48" x14ac:dyDescent="0.3">
      <c r="A617" t="s">
        <v>773</v>
      </c>
      <c r="B617" t="s">
        <v>774</v>
      </c>
      <c r="C617" t="s">
        <v>3142</v>
      </c>
      <c r="D617" t="s">
        <v>75</v>
      </c>
      <c r="E617">
        <v>20670.857402400001</v>
      </c>
      <c r="F617">
        <v>874.8</v>
      </c>
      <c r="G617">
        <v>-38.921753119491797</v>
      </c>
      <c r="H617">
        <f>(Table2[[#This Row],[1Y Return vs Nifty]]-AVERAGE(Table2[1Y Return vs Nifty]))/_xlfn.STDEV.P(Table2[1Y Return vs Nifty])</f>
        <v>-1.0645313647413022</v>
      </c>
      <c r="I617">
        <v>3.5290993877372898</v>
      </c>
      <c r="J617">
        <f>(Table2[[#This Row],[1M Return vs Nifty]]-AVERAGE(Table2[1M Return vs Nifty]))/_xlfn.STDEV.P(Table2[1M Return vs Nifty])</f>
        <v>0.50550449277057996</v>
      </c>
      <c r="K617">
        <v>6.2130437456468002</v>
      </c>
      <c r="L617">
        <f>(Table2[[#This Row],[6M Return vs Nifty]]-AVERAGE(Table2[6M Return vs Nifty]))/_xlfn.STDEV.P(Table2[6M Return vs Nifty])</f>
        <v>9.6280280642518645E-3</v>
      </c>
      <c r="M617">
        <v>2.3639380956165401</v>
      </c>
      <c r="N617">
        <f>(Table2[[#This Row],[1W Return vs Nifty]]-AVERAGE(Table2[1W Return vs Nifty]))/_xlfn.STDEV.P(Table2[1W Return vs Nifty])</f>
        <v>-0.20019770117569574</v>
      </c>
      <c r="O617">
        <v>864.37</v>
      </c>
      <c r="P617">
        <v>851.98930379037495</v>
      </c>
      <c r="Q617">
        <v>846.76293876239697</v>
      </c>
      <c r="R617">
        <v>56.735238643267699</v>
      </c>
      <c r="S617" s="1">
        <f>(Table2[[#This Row],[Close Price]]-Table2[[#This Row],[20D EMA]])/Table2[[#This Row],[20D EMA]]</f>
        <v>1.2066591853025846E-2</v>
      </c>
      <c r="T617" s="1">
        <f>(Table2[[#This Row],[Close Price]]-Table2[[#This Row],[50D EMA]])/Table2[[#This Row],[50D EMA]]</f>
        <v>2.677345373720489E-2</v>
      </c>
      <c r="U617" s="1">
        <f>(Table2[[#This Row],[Close Price]]-Table2[[#This Row],[200D EMA]])/Table2[[#This Row],[200D EMA]]</f>
        <v>3.311087431221435E-2</v>
      </c>
      <c r="V617">
        <v>0.90081832818191498</v>
      </c>
      <c r="W617">
        <v>871.1</v>
      </c>
      <c r="X617">
        <v>884.85</v>
      </c>
      <c r="Y617">
        <v>870.65</v>
      </c>
      <c r="Z617">
        <v>899</v>
      </c>
      <c r="AA617">
        <v>870.65</v>
      </c>
      <c r="AB617">
        <v>899</v>
      </c>
      <c r="AC617" s="1">
        <f>(Table2[[#This Row],[Close Price]]/Table2[[#This Row],[Day Low]])-1</f>
        <v>4.2475031569280119E-3</v>
      </c>
      <c r="AD617" s="1">
        <f>(Table2[[#This Row],[Day High]]/Table2[[#This Row],[Close Price]])-1</f>
        <v>1.1488340192044033E-2</v>
      </c>
      <c r="AE617" s="1">
        <f>(Table2[[#This Row],[Close Price]]/Table2[[#This Row],[Current Week Low]])-1</f>
        <v>4.7665537242289613E-3</v>
      </c>
      <c r="AF617" s="1">
        <f>(Table2[[#This Row],[Current Week High]]/Table2[[#This Row],[Close Price]])-1</f>
        <v>2.7663465935070963E-2</v>
      </c>
      <c r="AG617" s="1">
        <f>(Table2[[#This Row],[Close Price]]/Table2[[#This Row],[Current Month Low]])-1</f>
        <v>4.7665537242289613E-3</v>
      </c>
      <c r="AH617" s="1">
        <f>(Table2[[#This Row],[Current Month High]]/Table2[[#This Row],[Close Price]])-1</f>
        <v>2.7663465935070963E-2</v>
      </c>
      <c r="AI617">
        <v>20.964791952446198</v>
      </c>
      <c r="AJ617">
        <v>24.9714285714285</v>
      </c>
      <c r="AK617" t="str">
        <f>IF(AND(Table2[[#This Row],[20D EMA]]&gt;Table2[[#This Row],[50D EMA]],Table2[[#This Row],[50D EMA]]&gt;Table2[[#This Row],[200D EMA]]),"Uptrend","Downtrend/NoTrend")</f>
        <v>Uptrend</v>
      </c>
      <c r="AL617">
        <v>0.14000000000000001</v>
      </c>
      <c r="AM617" t="s">
        <v>3180</v>
      </c>
      <c r="AN617">
        <v>2.76</v>
      </c>
      <c r="AO617" t="s">
        <v>3180</v>
      </c>
      <c r="AP617">
        <v>-7.4125524365362003E-2</v>
      </c>
      <c r="AQ617">
        <f>(Table2[[#This Row],[Sharpe Ratio]]-AVERAGE(Table2[Sharpe Ratio]))/_xlfn.STDEV.P(Table2[Sharpe Ratio])</f>
        <v>-1.6214206899638826</v>
      </c>
      <c r="AR6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-2.3710172350460486</v>
      </c>
      <c r="AS617">
        <f>_xlfn.RANK.AVG(Table2[[#This Row],[1Y Return vs Nifty Z-Score]],Table2[1Y Return vs Nifty Z-Score])</f>
        <v>675</v>
      </c>
      <c r="AT617">
        <f>_xlfn.RANK.AVG(Table2[[#This Row],[6M Return vs Nifty Z-Score]],Table2[6M Return vs Nifty Z-Score])</f>
        <v>309</v>
      </c>
      <c r="AU617">
        <f>_xlfn.RANK.AVG(Table2[[#This Row],[Sharpe Ratio Z-Score]],Table2[Sharpe Ratio Z-Score])</f>
        <v>694</v>
      </c>
      <c r="AV617">
        <f>(Table2[[#This Row],[Rank 1Y]]+Table2[[#This Row],[Rank 6M]]+Table2[[#This Row],[Rank Sharpe]])/3</f>
        <v>559.33333333333337</v>
      </c>
    </row>
    <row r="618" spans="1:48" x14ac:dyDescent="0.3">
      <c r="A618" t="s">
        <v>1886</v>
      </c>
      <c r="B618" t="s">
        <v>1887</v>
      </c>
      <c r="C618" t="s">
        <v>3145</v>
      </c>
      <c r="D618" t="s">
        <v>117</v>
      </c>
      <c r="E618">
        <v>3922.7581265849999</v>
      </c>
      <c r="F618">
        <v>200.84</v>
      </c>
      <c r="G618">
        <v>-36.169427974612297</v>
      </c>
      <c r="H618">
        <f>(Table2[[#This Row],[1Y Return vs Nifty]]-AVERAGE(Table2[1Y Return vs Nifty]))/_xlfn.STDEV.P(Table2[1Y Return vs Nifty])</f>
        <v>-1.0150065731335258</v>
      </c>
      <c r="I618">
        <v>-6.3485734688969098</v>
      </c>
      <c r="J618">
        <f>(Table2[[#This Row],[1M Return vs Nifty]]-AVERAGE(Table2[1M Return vs Nifty]))/_xlfn.STDEV.P(Table2[1M Return vs Nifty])</f>
        <v>-0.58896347246936132</v>
      </c>
      <c r="K618">
        <v>-22.339140723060801</v>
      </c>
      <c r="L618">
        <f>(Table2[[#This Row],[6M Return vs Nifty]]-AVERAGE(Table2[6M Return vs Nifty]))/_xlfn.STDEV.P(Table2[6M Return vs Nifty])</f>
        <v>-0.96642599166806809</v>
      </c>
      <c r="M618">
        <v>1.51658830961934</v>
      </c>
      <c r="N618">
        <f>(Table2[[#This Row],[1W Return vs Nifty]]-AVERAGE(Table2[1W Return vs Nifty]))/_xlfn.STDEV.P(Table2[1W Return vs Nifty])</f>
        <v>-0.3962880341662669</v>
      </c>
      <c r="O618">
        <v>205.5</v>
      </c>
      <c r="P618">
        <v>214.13585646965299</v>
      </c>
      <c r="Q618">
        <v>217.72104980939801</v>
      </c>
      <c r="R618">
        <v>44.815672966677397</v>
      </c>
      <c r="S618" s="1">
        <f>(Table2[[#This Row],[Close Price]]-Table2[[#This Row],[20D EMA]])/Table2[[#This Row],[20D EMA]]</f>
        <v>-2.2676399026763973E-2</v>
      </c>
      <c r="T618" s="1">
        <f>(Table2[[#This Row],[Close Price]]-Table2[[#This Row],[50D EMA]])/Table2[[#This Row],[50D EMA]]</f>
        <v>-6.2090752519708241E-2</v>
      </c>
      <c r="U618" s="1">
        <f>(Table2[[#This Row],[Close Price]]-Table2[[#This Row],[200D EMA]])/Table2[[#This Row],[200D EMA]]</f>
        <v>-7.7535221441272562E-2</v>
      </c>
      <c r="V618">
        <v>0.349747543782367</v>
      </c>
      <c r="W618">
        <v>192</v>
      </c>
      <c r="X618">
        <v>201.99</v>
      </c>
      <c r="Y618">
        <v>192</v>
      </c>
      <c r="Z618">
        <v>203.99</v>
      </c>
      <c r="AA618">
        <v>192</v>
      </c>
      <c r="AB618">
        <v>204.8</v>
      </c>
      <c r="AC618" s="1">
        <f>(Table2[[#This Row],[Close Price]]/Table2[[#This Row],[Day Low]])-1</f>
        <v>4.6041666666666758E-2</v>
      </c>
      <c r="AD618" s="1">
        <f>(Table2[[#This Row],[Day High]]/Table2[[#This Row],[Close Price]])-1</f>
        <v>5.7259510057756646E-3</v>
      </c>
      <c r="AE618" s="1">
        <f>(Table2[[#This Row],[Close Price]]/Table2[[#This Row],[Current Week Low]])-1</f>
        <v>4.6041666666666758E-2</v>
      </c>
      <c r="AF618" s="1">
        <f>(Table2[[#This Row],[Current Week High]]/Table2[[#This Row],[Close Price]])-1</f>
        <v>1.5684126667994347E-2</v>
      </c>
      <c r="AG618" s="1">
        <f>(Table2[[#This Row],[Close Price]]/Table2[[#This Row],[Current Month Low]])-1</f>
        <v>4.6041666666666758E-2</v>
      </c>
      <c r="AH618" s="1">
        <f>(Table2[[#This Row],[Current Month High]]/Table2[[#This Row],[Close Price]])-1</f>
        <v>1.9717187811193027E-2</v>
      </c>
      <c r="AI618">
        <v>38.418641704839601</v>
      </c>
      <c r="AJ618">
        <v>20.335530257639299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-0.09</v>
      </c>
      <c r="AM618" t="s">
        <v>3179</v>
      </c>
      <c r="AN618">
        <v>-5.95</v>
      </c>
      <c r="AO618" t="s">
        <v>3179</v>
      </c>
      <c r="AP618">
        <v>5.5784007432054E-2</v>
      </c>
      <c r="AQ618">
        <f>(Table2[[#This Row],[Sharpe Ratio]]-AVERAGE(Table2[Sharpe Ratio]))/_xlfn.STDEV.P(Table2[Sharpe Ratio])</f>
        <v>-6.6724188123085365E-2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665</v>
      </c>
      <c r="AT618">
        <f>_xlfn.RANK.AVG(Table2[[#This Row],[6M Return vs Nifty Z-Score]],Table2[6M Return vs Nifty Z-Score])</f>
        <v>647</v>
      </c>
      <c r="AU618">
        <f>_xlfn.RANK.AVG(Table2[[#This Row],[Sharpe Ratio Z-Score]],Table2[Sharpe Ratio Z-Score])</f>
        <v>367</v>
      </c>
      <c r="AV618">
        <f>(Table2[[#This Row],[Rank 1Y]]+Table2[[#This Row],[Rank 6M]]+Table2[[#This Row],[Rank Sharpe]])/3</f>
        <v>559.66666666666663</v>
      </c>
    </row>
    <row r="619" spans="1:48" x14ac:dyDescent="0.3">
      <c r="A619" t="s">
        <v>951</v>
      </c>
      <c r="B619" t="s">
        <v>952</v>
      </c>
      <c r="C619" t="s">
        <v>3133</v>
      </c>
      <c r="D619" t="s">
        <v>21</v>
      </c>
      <c r="E619">
        <v>15419.108362789901</v>
      </c>
      <c r="F619">
        <v>557.45000000000005</v>
      </c>
      <c r="G619">
        <v>-32.605388940980298</v>
      </c>
      <c r="H619">
        <f>(Table2[[#This Row],[1Y Return vs Nifty]]-AVERAGE(Table2[1Y Return vs Nifty]))/_xlfn.STDEV.P(Table2[1Y Return vs Nifty])</f>
        <v>-0.95087596314691614</v>
      </c>
      <c r="I619">
        <v>-3.13397909181516</v>
      </c>
      <c r="J619">
        <f>(Table2[[#This Row],[1M Return vs Nifty]]-AVERAGE(Table2[1M Return vs Nifty]))/_xlfn.STDEV.P(Table2[1M Return vs Nifty])</f>
        <v>-0.2327793167455339</v>
      </c>
      <c r="K619">
        <v>-17.644647541172699</v>
      </c>
      <c r="L619">
        <f>(Table2[[#This Row],[6M Return vs Nifty]]-AVERAGE(Table2[6M Return vs Nifty]))/_xlfn.STDEV.P(Table2[6M Return vs Nifty])</f>
        <v>-0.80594513788927291</v>
      </c>
      <c r="M619">
        <v>-2.9706837131316401</v>
      </c>
      <c r="N619">
        <f>(Table2[[#This Row],[1W Return vs Nifty]]-AVERAGE(Table2[1W Return vs Nifty]))/_xlfn.STDEV.P(Table2[1W Return vs Nifty])</f>
        <v>-1.4347147614769893</v>
      </c>
      <c r="O619">
        <v>577.63</v>
      </c>
      <c r="P619">
        <v>600.78119610121598</v>
      </c>
      <c r="Q619">
        <v>630.40288852276694</v>
      </c>
      <c r="R619">
        <v>39.697633373088003</v>
      </c>
      <c r="S619" s="1">
        <f>(Table2[[#This Row],[Close Price]]-Table2[[#This Row],[20D EMA]])/Table2[[#This Row],[20D EMA]]</f>
        <v>-3.4935858594601993E-2</v>
      </c>
      <c r="T619" s="1">
        <f>(Table2[[#This Row],[Close Price]]-Table2[[#This Row],[50D EMA]])/Table2[[#This Row],[50D EMA]]</f>
        <v>-7.2124754207379946E-2</v>
      </c>
      <c r="U619" s="1">
        <f>(Table2[[#This Row],[Close Price]]-Table2[[#This Row],[200D EMA]])/Table2[[#This Row],[200D EMA]]</f>
        <v>-0.11572422945859046</v>
      </c>
      <c r="V619">
        <v>0.71874690535958796</v>
      </c>
      <c r="W619">
        <v>548.04999999999995</v>
      </c>
      <c r="X619">
        <v>558.75</v>
      </c>
      <c r="Y619">
        <v>536.29999999999995</v>
      </c>
      <c r="Z619">
        <v>558.75</v>
      </c>
      <c r="AA619">
        <v>536.29999999999995</v>
      </c>
      <c r="AB619">
        <v>558.75</v>
      </c>
      <c r="AC619" s="1">
        <f>(Table2[[#This Row],[Close Price]]/Table2[[#This Row],[Day Low]])-1</f>
        <v>1.7151719733601078E-2</v>
      </c>
      <c r="AD619" s="1">
        <f>(Table2[[#This Row],[Day High]]/Table2[[#This Row],[Close Price]])-1</f>
        <v>2.3320477172839027E-3</v>
      </c>
      <c r="AE619" s="1">
        <f>(Table2[[#This Row],[Close Price]]/Table2[[#This Row],[Current Week Low]])-1</f>
        <v>3.9436882341972845E-2</v>
      </c>
      <c r="AF619" s="1">
        <f>(Table2[[#This Row],[Current Week High]]/Table2[[#This Row],[Close Price]])-1</f>
        <v>2.3320477172839027E-3</v>
      </c>
      <c r="AG619" s="1">
        <f>(Table2[[#This Row],[Close Price]]/Table2[[#This Row],[Current Month Low]])-1</f>
        <v>3.9436882341972845E-2</v>
      </c>
      <c r="AH619" s="1">
        <f>(Table2[[#This Row],[Current Month High]]/Table2[[#This Row],[Close Price]])-1</f>
        <v>2.3320477172839027E-3</v>
      </c>
      <c r="AI619">
        <v>54.605794241635998</v>
      </c>
      <c r="AJ619">
        <v>3.9436882341972801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-0.09</v>
      </c>
      <c r="AM619" t="s">
        <v>3179</v>
      </c>
      <c r="AN619">
        <v>-6.29</v>
      </c>
      <c r="AO619" t="s">
        <v>3179</v>
      </c>
      <c r="AP619">
        <v>2.6043652684780001E-2</v>
      </c>
      <c r="AQ619">
        <f>(Table2[[#This Row],[Sharpe Ratio]]-AVERAGE(Table2[Sharpe Ratio]))/_xlfn.STDEV.P(Table2[Sharpe Ratio])</f>
        <v>-0.42264284050645828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641</v>
      </c>
      <c r="AT619">
        <f>_xlfn.RANK.AVG(Table2[[#This Row],[6M Return vs Nifty Z-Score]],Table2[6M Return vs Nifty Z-Score])</f>
        <v>593</v>
      </c>
      <c r="AU619">
        <f>_xlfn.RANK.AVG(Table2[[#This Row],[Sharpe Ratio Z-Score]],Table2[Sharpe Ratio Z-Score])</f>
        <v>450</v>
      </c>
      <c r="AV619">
        <f>(Table2[[#This Row],[Rank 1Y]]+Table2[[#This Row],[Rank 6M]]+Table2[[#This Row],[Rank Sharpe]])/3</f>
        <v>561.33333333333337</v>
      </c>
    </row>
    <row r="620" spans="1:48" x14ac:dyDescent="0.3">
      <c r="A620" t="s">
        <v>436</v>
      </c>
      <c r="B620" t="s">
        <v>437</v>
      </c>
      <c r="C620" t="s">
        <v>3143</v>
      </c>
      <c r="D620" t="s">
        <v>438</v>
      </c>
      <c r="E620">
        <v>50988.797512379999</v>
      </c>
      <c r="F620">
        <v>836.85</v>
      </c>
      <c r="G620">
        <v>-12.0143850569729</v>
      </c>
      <c r="H620">
        <f>(Table2[[#This Row],[1Y Return vs Nifty]]-AVERAGE(Table2[1Y Return vs Nifty]))/_xlfn.STDEV.P(Table2[1Y Return vs Nifty])</f>
        <v>-0.58036553190387008</v>
      </c>
      <c r="I620">
        <v>-2.1700409536887402</v>
      </c>
      <c r="J620">
        <f>(Table2[[#This Row],[1M Return vs Nifty]]-AVERAGE(Table2[1M Return vs Nifty]))/_xlfn.STDEV.P(Table2[1M Return vs Nifty])</f>
        <v>-0.1259728423902079</v>
      </c>
      <c r="K620">
        <v>-26.667673075605698</v>
      </c>
      <c r="L620">
        <f>(Table2[[#This Row],[6M Return vs Nifty]]-AVERAGE(Table2[6M Return vs Nifty]))/_xlfn.STDEV.P(Table2[6M Return vs Nifty])</f>
        <v>-1.1143965053383336</v>
      </c>
      <c r="M620">
        <v>7.9354903426710903</v>
      </c>
      <c r="N620">
        <f>(Table2[[#This Row],[1W Return vs Nifty]]-AVERAGE(Table2[1W Return vs Nifty]))/_xlfn.STDEV.P(Table2[1W Return vs Nifty])</f>
        <v>1.0891488631991986</v>
      </c>
      <c r="O620">
        <v>848.55</v>
      </c>
      <c r="P620">
        <v>891.08878066530303</v>
      </c>
      <c r="Q620">
        <v>924.19774893079205</v>
      </c>
      <c r="R620">
        <v>47.948628003784002</v>
      </c>
      <c r="S620" s="1">
        <f>(Table2[[#This Row],[Close Price]]-Table2[[#This Row],[20D EMA]])/Table2[[#This Row],[20D EMA]]</f>
        <v>-1.3788226975428593E-2</v>
      </c>
      <c r="T620" s="1">
        <f>(Table2[[#This Row],[Close Price]]-Table2[[#This Row],[50D EMA]])/Table2[[#This Row],[50D EMA]]</f>
        <v>-6.0867987390445376E-2</v>
      </c>
      <c r="U620" s="1">
        <f>(Table2[[#This Row],[Close Price]]-Table2[[#This Row],[200D EMA]])/Table2[[#This Row],[200D EMA]]</f>
        <v>-9.4511968928559897E-2</v>
      </c>
      <c r="V620">
        <v>0.88853065584250401</v>
      </c>
      <c r="W620">
        <v>810.05</v>
      </c>
      <c r="X620">
        <v>840</v>
      </c>
      <c r="Y620">
        <v>810.05</v>
      </c>
      <c r="Z620">
        <v>845.25</v>
      </c>
      <c r="AA620">
        <v>810.05</v>
      </c>
      <c r="AB620">
        <v>851</v>
      </c>
      <c r="AC620" s="1">
        <f>(Table2[[#This Row],[Close Price]]/Table2[[#This Row],[Day Low]])-1</f>
        <v>3.3084377507561324E-2</v>
      </c>
      <c r="AD620" s="1">
        <f>(Table2[[#This Row],[Day High]]/Table2[[#This Row],[Close Price]])-1</f>
        <v>3.7641154328731385E-3</v>
      </c>
      <c r="AE620" s="1">
        <f>(Table2[[#This Row],[Close Price]]/Table2[[#This Row],[Current Week Low]])-1</f>
        <v>3.3084377507561324E-2</v>
      </c>
      <c r="AF620" s="1">
        <f>(Table2[[#This Row],[Current Week High]]/Table2[[#This Row],[Close Price]])-1</f>
        <v>1.0037641154328814E-2</v>
      </c>
      <c r="AG620" s="1">
        <f>(Table2[[#This Row],[Close Price]]/Table2[[#This Row],[Current Month Low]])-1</f>
        <v>3.3084377507561324E-2</v>
      </c>
      <c r="AH620" s="1">
        <f>(Table2[[#This Row],[Current Month High]]/Table2[[#This Row],[Close Price]])-1</f>
        <v>1.690864551592286E-2</v>
      </c>
      <c r="AI620">
        <v>41.004959072713099</v>
      </c>
      <c r="AJ620">
        <v>16.552924791086301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-0.09</v>
      </c>
      <c r="AM620" t="s">
        <v>3179</v>
      </c>
      <c r="AN620">
        <v>-4.0999999999999996</v>
      </c>
      <c r="AO620" t="s">
        <v>3179</v>
      </c>
      <c r="AP620">
        <v>9.4351218741379993E-3</v>
      </c>
      <c r="AQ620">
        <f>(Table2[[#This Row],[Sharpe Ratio]]-AVERAGE(Table2[Sharpe Ratio]))/_xlfn.STDEV.P(Table2[Sharpe Ratio])</f>
        <v>-0.6214059673899146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515</v>
      </c>
      <c r="AT620">
        <f>_xlfn.RANK.AVG(Table2[[#This Row],[6M Return vs Nifty Z-Score]],Table2[6M Return vs Nifty Z-Score])</f>
        <v>679</v>
      </c>
      <c r="AU620">
        <f>_xlfn.RANK.AVG(Table2[[#This Row],[Sharpe Ratio Z-Score]],Table2[Sharpe Ratio Z-Score])</f>
        <v>493</v>
      </c>
      <c r="AV620">
        <f>(Table2[[#This Row],[Rank 1Y]]+Table2[[#This Row],[Rank 6M]]+Table2[[#This Row],[Rank Sharpe]])/3</f>
        <v>562.33333333333337</v>
      </c>
    </row>
    <row r="621" spans="1:48" x14ac:dyDescent="0.3">
      <c r="A621" t="s">
        <v>1704</v>
      </c>
      <c r="B621" t="s">
        <v>1705</v>
      </c>
      <c r="C621" t="s">
        <v>3144</v>
      </c>
      <c r="D621" t="s">
        <v>304</v>
      </c>
      <c r="E621">
        <v>5097.0979612110004</v>
      </c>
      <c r="F621">
        <v>238.89</v>
      </c>
      <c r="G621">
        <v>-16.9027389206938</v>
      </c>
      <c r="H621">
        <f>(Table2[[#This Row],[1Y Return vs Nifty]]-AVERAGE(Table2[1Y Return vs Nifty]))/_xlfn.STDEV.P(Table2[1Y Return vs Nifty])</f>
        <v>-0.6683255997237082</v>
      </c>
      <c r="I621">
        <v>4.2677783201637203</v>
      </c>
      <c r="J621">
        <f>(Table2[[#This Row],[1M Return vs Nifty]]-AVERAGE(Table2[1M Return vs Nifty]))/_xlfn.STDEV.P(Table2[1M Return vs Nifty])</f>
        <v>0.58735174969763804</v>
      </c>
      <c r="K621">
        <v>-2.7928932761357199</v>
      </c>
      <c r="L621">
        <f>(Table2[[#This Row],[6M Return vs Nifty]]-AVERAGE(Table2[6M Return vs Nifty]))/_xlfn.STDEV.P(Table2[6M Return vs Nifty])</f>
        <v>-0.29823917002004363</v>
      </c>
      <c r="M621">
        <v>-4.2957349168384402</v>
      </c>
      <c r="N621">
        <f>(Table2[[#This Row],[1W Return vs Nifty]]-AVERAGE(Table2[1W Return vs Nifty]))/_xlfn.STDEV.P(Table2[1W Return vs Nifty])</f>
        <v>-1.7413528654314787</v>
      </c>
      <c r="O621">
        <v>238.16</v>
      </c>
      <c r="P621">
        <v>243.42021939212299</v>
      </c>
      <c r="Q621">
        <v>241.76692751056501</v>
      </c>
      <c r="R621">
        <v>50.647660351569101</v>
      </c>
      <c r="S621" s="1">
        <f>(Table2[[#This Row],[Close Price]]-Table2[[#This Row],[20D EMA]])/Table2[[#This Row],[20D EMA]]</f>
        <v>3.0651662747732187E-3</v>
      </c>
      <c r="T621" s="1">
        <f>(Table2[[#This Row],[Close Price]]-Table2[[#This Row],[50D EMA]])/Table2[[#This Row],[50D EMA]]</f>
        <v>-1.8610694721399951E-2</v>
      </c>
      <c r="U621" s="1">
        <f>(Table2[[#This Row],[Close Price]]-Table2[[#This Row],[200D EMA]])/Table2[[#This Row],[200D EMA]]</f>
        <v>-1.1899590817438443E-2</v>
      </c>
      <c r="V621">
        <v>2.17265329048996</v>
      </c>
      <c r="W621">
        <v>236.19</v>
      </c>
      <c r="X621">
        <v>245.53</v>
      </c>
      <c r="Y621">
        <v>236.19</v>
      </c>
      <c r="Z621">
        <v>247.15</v>
      </c>
      <c r="AA621">
        <v>236.19</v>
      </c>
      <c r="AB621">
        <v>251.5</v>
      </c>
      <c r="AC621" s="1">
        <f>(Table2[[#This Row],[Close Price]]/Table2[[#This Row],[Day Low]])-1</f>
        <v>1.1431474660231089E-2</v>
      </c>
      <c r="AD621" s="1">
        <f>(Table2[[#This Row],[Day High]]/Table2[[#This Row],[Close Price]])-1</f>
        <v>2.77952195571185E-2</v>
      </c>
      <c r="AE621" s="1">
        <f>(Table2[[#This Row],[Close Price]]/Table2[[#This Row],[Current Week Low]])-1</f>
        <v>1.1431474660231089E-2</v>
      </c>
      <c r="AF621" s="1">
        <f>(Table2[[#This Row],[Current Week High]]/Table2[[#This Row],[Close Price]])-1</f>
        <v>3.4576583364728686E-2</v>
      </c>
      <c r="AG621" s="1">
        <f>(Table2[[#This Row],[Close Price]]/Table2[[#This Row],[Current Month Low]])-1</f>
        <v>1.1431474660231089E-2</v>
      </c>
      <c r="AH621" s="1">
        <f>(Table2[[#This Row],[Current Month High]]/Table2[[#This Row],[Close Price]])-1</f>
        <v>5.2785800996274501E-2</v>
      </c>
      <c r="AI621">
        <v>24.366863409937601</v>
      </c>
      <c r="AJ621">
        <v>26.396825396825299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-0.08</v>
      </c>
      <c r="AM621" t="s">
        <v>3179</v>
      </c>
      <c r="AN621">
        <v>3.59</v>
      </c>
      <c r="AO621" t="s">
        <v>3180</v>
      </c>
      <c r="AP621">
        <v>-0.100620127619032</v>
      </c>
      <c r="AQ621">
        <f>(Table2[[#This Row],[Sharpe Ratio]]-AVERAGE(Table2[Sharpe Ratio]))/_xlfn.STDEV.P(Table2[Sharpe Ratio])</f>
        <v>-1.9384957069100976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554</v>
      </c>
      <c r="AT621">
        <f>_xlfn.RANK.AVG(Table2[[#This Row],[6M Return vs Nifty Z-Score]],Table2[6M Return vs Nifty Z-Score])</f>
        <v>419</v>
      </c>
      <c r="AU621">
        <f>_xlfn.RANK.AVG(Table2[[#This Row],[Sharpe Ratio Z-Score]],Table2[Sharpe Ratio Z-Score])</f>
        <v>716</v>
      </c>
      <c r="AV621">
        <f>(Table2[[#This Row],[Rank 1Y]]+Table2[[#This Row],[Rank 6M]]+Table2[[#This Row],[Rank Sharpe]])/3</f>
        <v>563</v>
      </c>
    </row>
    <row r="622" spans="1:48" x14ac:dyDescent="0.3">
      <c r="A622" t="s">
        <v>1187</v>
      </c>
      <c r="B622" t="s">
        <v>1188</v>
      </c>
      <c r="C622" t="s">
        <v>3145</v>
      </c>
      <c r="D622" t="s">
        <v>1189</v>
      </c>
      <c r="E622">
        <v>10150.5360225</v>
      </c>
      <c r="F622">
        <v>1115.55</v>
      </c>
      <c r="G622">
        <v>-7.2284232313808996</v>
      </c>
      <c r="H622">
        <f>(Table2[[#This Row],[1Y Return vs Nifty]]-AVERAGE(Table2[1Y Return vs Nifty]))/_xlfn.STDEV.P(Table2[1Y Return vs Nifty])</f>
        <v>-0.4942478860667921</v>
      </c>
      <c r="I622">
        <v>0.86583746319988197</v>
      </c>
      <c r="J622">
        <f>(Table2[[#This Row],[1M Return vs Nifty]]-AVERAGE(Table2[1M Return vs Nifty]))/_xlfn.STDEV.P(Table2[1M Return vs Nifty])</f>
        <v>0.21040919028830091</v>
      </c>
      <c r="K622">
        <v>-25.078596807784098</v>
      </c>
      <c r="L622">
        <f>(Table2[[#This Row],[6M Return vs Nifty]]-AVERAGE(Table2[6M Return vs Nifty]))/_xlfn.STDEV.P(Table2[6M Return vs Nifty])</f>
        <v>-1.0600740670475477</v>
      </c>
      <c r="M622">
        <v>3.4837241425930698</v>
      </c>
      <c r="N622">
        <f>(Table2[[#This Row],[1W Return vs Nifty]]-AVERAGE(Table2[1W Return vs Nifty]))/_xlfn.STDEV.P(Table2[1W Return vs Nifty])</f>
        <v>5.893875281114537E-2</v>
      </c>
      <c r="O622">
        <v>1125.8499999999999</v>
      </c>
      <c r="P622">
        <v>1155.7089916334901</v>
      </c>
      <c r="Q622">
        <v>1177.7144887776101</v>
      </c>
      <c r="R622">
        <v>48.7355456422397</v>
      </c>
      <c r="S622" s="1">
        <f>(Table2[[#This Row],[Close Price]]-Table2[[#This Row],[20D EMA]])/Table2[[#This Row],[20D EMA]]</f>
        <v>-9.1486432473242042E-3</v>
      </c>
      <c r="T622" s="1">
        <f>(Table2[[#This Row],[Close Price]]-Table2[[#This Row],[50D EMA]])/Table2[[#This Row],[50D EMA]]</f>
        <v>-3.4748359599356439E-2</v>
      </c>
      <c r="U622" s="1">
        <f>(Table2[[#This Row],[Close Price]]-Table2[[#This Row],[200D EMA]])/Table2[[#This Row],[200D EMA]]</f>
        <v>-5.2784006115211141E-2</v>
      </c>
      <c r="V622">
        <v>0.44472131936176501</v>
      </c>
      <c r="W622">
        <v>1105</v>
      </c>
      <c r="X622">
        <v>1130</v>
      </c>
      <c r="Y622">
        <v>1103.4000000000001</v>
      </c>
      <c r="Z622">
        <v>1146</v>
      </c>
      <c r="AA622">
        <v>1103.4000000000001</v>
      </c>
      <c r="AB622">
        <v>1160.5</v>
      </c>
      <c r="AC622" s="1">
        <f>(Table2[[#This Row],[Close Price]]/Table2[[#This Row],[Day Low]])-1</f>
        <v>9.5475113122172051E-3</v>
      </c>
      <c r="AD622" s="1">
        <f>(Table2[[#This Row],[Day High]]/Table2[[#This Row],[Close Price]])-1</f>
        <v>1.2953251759221907E-2</v>
      </c>
      <c r="AE622" s="1">
        <f>(Table2[[#This Row],[Close Price]]/Table2[[#This Row],[Current Week Low]])-1</f>
        <v>1.1011419249592036E-2</v>
      </c>
      <c r="AF622" s="1">
        <f>(Table2[[#This Row],[Current Week High]]/Table2[[#This Row],[Close Price]])-1</f>
        <v>2.729595266908702E-2</v>
      </c>
      <c r="AG622" s="1">
        <f>(Table2[[#This Row],[Close Price]]/Table2[[#This Row],[Current Month Low]])-1</f>
        <v>1.1011419249592036E-2</v>
      </c>
      <c r="AH622" s="1">
        <f>(Table2[[#This Row],[Current Month High]]/Table2[[#This Row],[Close Price]])-1</f>
        <v>4.0294025368652342E-2</v>
      </c>
      <c r="AI622">
        <v>35.081350006723099</v>
      </c>
      <c r="AJ622">
        <v>39.174100180899501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-0.01</v>
      </c>
      <c r="AM622" t="s">
        <v>3179</v>
      </c>
      <c r="AN622">
        <v>-2.48</v>
      </c>
      <c r="AO622" t="s">
        <v>3179</v>
      </c>
      <c r="AQ622">
        <f>(Table2[[#This Row],[Sharpe Ratio]]-AVERAGE(Table2[Sharpe Ratio]))/_xlfn.STDEV.P(Table2[Sharpe Ratio])</f>
        <v>-0.73432109200939777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484</v>
      </c>
      <c r="AT622">
        <f>_xlfn.RANK.AVG(Table2[[#This Row],[6M Return vs Nifty Z-Score]],Table2[6M Return vs Nifty Z-Score])</f>
        <v>668</v>
      </c>
      <c r="AU622">
        <f>_xlfn.RANK.AVG(Table2[[#This Row],[Sharpe Ratio Z-Score]],Table2[Sharpe Ratio Z-Score])</f>
        <v>537.5</v>
      </c>
      <c r="AV622">
        <f>(Table2[[#This Row],[Rank 1Y]]+Table2[[#This Row],[Rank 6M]]+Table2[[#This Row],[Rank Sharpe]])/3</f>
        <v>563.16666666666663</v>
      </c>
    </row>
    <row r="623" spans="1:48" x14ac:dyDescent="0.3">
      <c r="A623" t="s">
        <v>1710</v>
      </c>
      <c r="B623" t="s">
        <v>1711</v>
      </c>
      <c r="C623" t="s">
        <v>3145</v>
      </c>
      <c r="D623" t="s">
        <v>266</v>
      </c>
      <c r="E623">
        <v>5020.4741798199902</v>
      </c>
      <c r="F623">
        <v>633.04999999999995</v>
      </c>
      <c r="G623">
        <v>-26.467918026066901</v>
      </c>
      <c r="H623">
        <f>(Table2[[#This Row],[1Y Return vs Nifty]]-AVERAGE(Table2[1Y Return vs Nifty]))/_xlfn.STDEV.P(Table2[1Y Return vs Nifty])</f>
        <v>-0.84043953138108174</v>
      </c>
      <c r="I623">
        <v>-4.7312161988307802</v>
      </c>
      <c r="J623">
        <f>(Table2[[#This Row],[1M Return vs Nifty]]-AVERAGE(Table2[1M Return vs Nifty]))/_xlfn.STDEV.P(Table2[1M Return vs Nifty])</f>
        <v>-0.40975671535891406</v>
      </c>
      <c r="K623">
        <v>-12.9126532105092</v>
      </c>
      <c r="L623">
        <f>(Table2[[#This Row],[6M Return vs Nifty]]-AVERAGE(Table2[6M Return vs Nifty]))/_xlfn.STDEV.P(Table2[6M Return vs Nifty])</f>
        <v>-0.64418231050012509</v>
      </c>
      <c r="M623">
        <v>5.6042829551527404</v>
      </c>
      <c r="N623">
        <f>(Table2[[#This Row],[1W Return vs Nifty]]-AVERAGE(Table2[1W Return vs Nifty]))/_xlfn.STDEV.P(Table2[1W Return vs Nifty])</f>
        <v>0.54967007835406589</v>
      </c>
      <c r="O623">
        <v>655.23</v>
      </c>
      <c r="P623">
        <v>684.25947197057803</v>
      </c>
      <c r="Q623">
        <v>695.00640713474502</v>
      </c>
      <c r="R623">
        <v>41.855661811816503</v>
      </c>
      <c r="S623" s="1">
        <f>(Table2[[#This Row],[Close Price]]-Table2[[#This Row],[20D EMA]])/Table2[[#This Row],[20D EMA]]</f>
        <v>-3.3850708911374726E-2</v>
      </c>
      <c r="T623" s="1">
        <f>(Table2[[#This Row],[Close Price]]-Table2[[#This Row],[50D EMA]])/Table2[[#This Row],[50D EMA]]</f>
        <v>-7.4839259182048992E-2</v>
      </c>
      <c r="U623" s="1">
        <f>(Table2[[#This Row],[Close Price]]-Table2[[#This Row],[200D EMA]])/Table2[[#This Row],[200D EMA]]</f>
        <v>-8.9145087726843375E-2</v>
      </c>
      <c r="V623">
        <v>0.78075260923828804</v>
      </c>
      <c r="W623">
        <v>625.20000000000005</v>
      </c>
      <c r="X623">
        <v>638.4</v>
      </c>
      <c r="Y623">
        <v>625.20000000000005</v>
      </c>
      <c r="Z623">
        <v>666</v>
      </c>
      <c r="AA623">
        <v>625.20000000000005</v>
      </c>
      <c r="AB623">
        <v>666</v>
      </c>
      <c r="AC623" s="1">
        <f>(Table2[[#This Row],[Close Price]]/Table2[[#This Row],[Day Low]])-1</f>
        <v>1.2555982085732387E-2</v>
      </c>
      <c r="AD623" s="1">
        <f>(Table2[[#This Row],[Day High]]/Table2[[#This Row],[Close Price]])-1</f>
        <v>8.4511491983256803E-3</v>
      </c>
      <c r="AE623" s="1">
        <f>(Table2[[#This Row],[Close Price]]/Table2[[#This Row],[Current Week Low]])-1</f>
        <v>1.2555982085732387E-2</v>
      </c>
      <c r="AF623" s="1">
        <f>(Table2[[#This Row],[Current Week High]]/Table2[[#This Row],[Close Price]])-1</f>
        <v>5.204960113735102E-2</v>
      </c>
      <c r="AG623" s="1">
        <f>(Table2[[#This Row],[Close Price]]/Table2[[#This Row],[Current Month Low]])-1</f>
        <v>1.2555982085732387E-2</v>
      </c>
      <c r="AH623" s="1">
        <f>(Table2[[#This Row],[Current Month High]]/Table2[[#This Row],[Close Price]])-1</f>
        <v>5.204960113735102E-2</v>
      </c>
      <c r="AI623">
        <v>39.6098254482268</v>
      </c>
      <c r="AJ623">
        <v>9.0337581811918497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-0.15</v>
      </c>
      <c r="AM623" t="s">
        <v>3179</v>
      </c>
      <c r="AN623">
        <v>-8.39</v>
      </c>
      <c r="AO623" t="s">
        <v>3179</v>
      </c>
      <c r="AQ623">
        <f>(Table2[[#This Row],[Sharpe Ratio]]-AVERAGE(Table2[Sharpe Ratio]))/_xlfn.STDEV.P(Table2[Sharpe Ratio])</f>
        <v>-0.73432109200939777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609</v>
      </c>
      <c r="AT623">
        <f>_xlfn.RANK.AVG(Table2[[#This Row],[6M Return vs Nifty Z-Score]],Table2[6M Return vs Nifty Z-Score])</f>
        <v>543</v>
      </c>
      <c r="AU623">
        <f>_xlfn.RANK.AVG(Table2[[#This Row],[Sharpe Ratio Z-Score]],Table2[Sharpe Ratio Z-Score])</f>
        <v>537.5</v>
      </c>
      <c r="AV623">
        <f>(Table2[[#This Row],[Rank 1Y]]+Table2[[#This Row],[Rank 6M]]+Table2[[#This Row],[Rank Sharpe]])/3</f>
        <v>563.16666666666663</v>
      </c>
    </row>
    <row r="624" spans="1:48" x14ac:dyDescent="0.3">
      <c r="A624" t="s">
        <v>892</v>
      </c>
      <c r="B624" t="s">
        <v>893</v>
      </c>
      <c r="C624" t="s">
        <v>3145</v>
      </c>
      <c r="D624" t="s">
        <v>556</v>
      </c>
      <c r="E624">
        <v>17134.292558335001</v>
      </c>
      <c r="F624">
        <v>1515.55</v>
      </c>
      <c r="G624">
        <v>-17.849661949752399</v>
      </c>
      <c r="H624">
        <f>(Table2[[#This Row],[1Y Return vs Nifty]]-AVERAGE(Table2[1Y Return vs Nifty]))/_xlfn.STDEV.P(Table2[1Y Return vs Nifty])</f>
        <v>-0.68536434449918593</v>
      </c>
      <c r="I624">
        <v>-9.3143083173552803</v>
      </c>
      <c r="J624">
        <f>(Table2[[#This Row],[1M Return vs Nifty]]-AVERAGE(Table2[1M Return vs Nifty]))/_xlfn.STDEV.P(Table2[1M Return vs Nifty])</f>
        <v>-0.91757344286875098</v>
      </c>
      <c r="K624">
        <v>-17.443748871574599</v>
      </c>
      <c r="L624">
        <f>(Table2[[#This Row],[6M Return vs Nifty]]-AVERAGE(Table2[6M Return vs Nifty]))/_xlfn.STDEV.P(Table2[6M Return vs Nifty])</f>
        <v>-0.79907743380046636</v>
      </c>
      <c r="M624">
        <v>6.0157396474105003</v>
      </c>
      <c r="N624">
        <f>(Table2[[#This Row],[1W Return vs Nifty]]-AVERAGE(Table2[1W Return vs Nifty]))/_xlfn.STDEV.P(Table2[1W Return vs Nifty])</f>
        <v>0.64488775720326985</v>
      </c>
      <c r="O624">
        <v>1587.33</v>
      </c>
      <c r="P624">
        <v>1637.97402720268</v>
      </c>
      <c r="Q624">
        <v>1617.15343243489</v>
      </c>
      <c r="R624">
        <v>35.130611415094002</v>
      </c>
      <c r="S624" s="1">
        <f>(Table2[[#This Row],[Close Price]]-Table2[[#This Row],[20D EMA]])/Table2[[#This Row],[20D EMA]]</f>
        <v>-4.5220590551429116E-2</v>
      </c>
      <c r="T624" s="1">
        <f>(Table2[[#This Row],[Close Price]]-Table2[[#This Row],[50D EMA]])/Table2[[#This Row],[50D EMA]]</f>
        <v>-7.4741128473053309E-2</v>
      </c>
      <c r="U624" s="1">
        <f>(Table2[[#This Row],[Close Price]]-Table2[[#This Row],[200D EMA]])/Table2[[#This Row],[200D EMA]]</f>
        <v>-6.2828566787202972E-2</v>
      </c>
      <c r="V624">
        <v>1.21365329483063</v>
      </c>
      <c r="W624">
        <v>1501</v>
      </c>
      <c r="X624">
        <v>1612</v>
      </c>
      <c r="Y624">
        <v>1497.4</v>
      </c>
      <c r="Z624">
        <v>1612</v>
      </c>
      <c r="AA624">
        <v>1497.4</v>
      </c>
      <c r="AB624">
        <v>1612</v>
      </c>
      <c r="AC624" s="1">
        <f>(Table2[[#This Row],[Close Price]]/Table2[[#This Row],[Day Low]])-1</f>
        <v>9.6935376415723251E-3</v>
      </c>
      <c r="AD624" s="1">
        <f>(Table2[[#This Row],[Day High]]/Table2[[#This Row],[Close Price]])-1</f>
        <v>6.3640262610933362E-2</v>
      </c>
      <c r="AE624" s="1">
        <f>(Table2[[#This Row],[Close Price]]/Table2[[#This Row],[Current Week Low]])-1</f>
        <v>1.2121009750233558E-2</v>
      </c>
      <c r="AF624" s="1">
        <f>(Table2[[#This Row],[Current Week High]]/Table2[[#This Row],[Close Price]])-1</f>
        <v>6.3640262610933362E-2</v>
      </c>
      <c r="AG624" s="1">
        <f>(Table2[[#This Row],[Close Price]]/Table2[[#This Row],[Current Month Low]])-1</f>
        <v>1.2121009750233558E-2</v>
      </c>
      <c r="AH624" s="1">
        <f>(Table2[[#This Row],[Current Month High]]/Table2[[#This Row],[Close Price]])-1</f>
        <v>6.3640262610933362E-2</v>
      </c>
      <c r="AI624">
        <v>25.4956946323117</v>
      </c>
      <c r="AJ624">
        <v>15.664351675188801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-0.04</v>
      </c>
      <c r="AM624" t="s">
        <v>3179</v>
      </c>
      <c r="AN624">
        <v>-12.05</v>
      </c>
      <c r="AO624" t="s">
        <v>3179</v>
      </c>
      <c r="AQ624">
        <f>(Table2[[#This Row],[Sharpe Ratio]]-AVERAGE(Table2[Sharpe Ratio]))/_xlfn.STDEV.P(Table2[Sharpe Ratio])</f>
        <v>-0.73432109200939777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561</v>
      </c>
      <c r="AT624">
        <f>_xlfn.RANK.AVG(Table2[[#This Row],[6M Return vs Nifty Z-Score]],Table2[6M Return vs Nifty Z-Score])</f>
        <v>592</v>
      </c>
      <c r="AU624">
        <f>_xlfn.RANK.AVG(Table2[[#This Row],[Sharpe Ratio Z-Score]],Table2[Sharpe Ratio Z-Score])</f>
        <v>537.5</v>
      </c>
      <c r="AV624">
        <f>(Table2[[#This Row],[Rank 1Y]]+Table2[[#This Row],[Rank 6M]]+Table2[[#This Row],[Rank Sharpe]])/3</f>
        <v>563.5</v>
      </c>
    </row>
    <row r="625" spans="1:48" x14ac:dyDescent="0.3">
      <c r="A625" t="s">
        <v>259</v>
      </c>
      <c r="B625" t="s">
        <v>260</v>
      </c>
      <c r="C625" t="s">
        <v>3136</v>
      </c>
      <c r="D625" t="s">
        <v>261</v>
      </c>
      <c r="E625">
        <v>99020.071196350007</v>
      </c>
      <c r="F625">
        <v>1000.75</v>
      </c>
      <c r="G625">
        <v>-15.6191896179061</v>
      </c>
      <c r="H625">
        <f>(Table2[[#This Row],[1Y Return vs Nifty]]-AVERAGE(Table2[1Y Return vs Nifty]))/_xlfn.STDEV.P(Table2[1Y Return vs Nifty])</f>
        <v>-0.64522966868622522</v>
      </c>
      <c r="I625">
        <v>-9.1782943182623509</v>
      </c>
      <c r="J625">
        <f>(Table2[[#This Row],[1M Return vs Nifty]]-AVERAGE(Table2[1M Return vs Nifty]))/_xlfn.STDEV.P(Table2[1M Return vs Nifty])</f>
        <v>-0.90250279141146927</v>
      </c>
      <c r="K625">
        <v>-15.467037006957799</v>
      </c>
      <c r="L625">
        <f>(Table2[[#This Row],[6M Return vs Nifty]]-AVERAGE(Table2[6M Return vs Nifty]))/_xlfn.STDEV.P(Table2[6M Return vs Nifty])</f>
        <v>-0.73150370530251763</v>
      </c>
      <c r="M625">
        <v>2.59864058397384</v>
      </c>
      <c r="N625">
        <f>(Table2[[#This Row],[1W Return vs Nifty]]-AVERAGE(Table2[1W Return vs Nifty]))/_xlfn.STDEV.P(Table2[1W Return vs Nifty])</f>
        <v>-0.14588378045930969</v>
      </c>
      <c r="O625">
        <v>1041.24</v>
      </c>
      <c r="P625">
        <v>1099.1191115028701</v>
      </c>
      <c r="Q625">
        <v>1097.4385124565399</v>
      </c>
      <c r="R625">
        <v>38.3112504050276</v>
      </c>
      <c r="S625" s="1">
        <f>(Table2[[#This Row],[Close Price]]-Table2[[#This Row],[20D EMA]])/Table2[[#This Row],[20D EMA]]</f>
        <v>-3.8886327839883224E-2</v>
      </c>
      <c r="T625" s="1">
        <f>(Table2[[#This Row],[Close Price]]-Table2[[#This Row],[50D EMA]])/Table2[[#This Row],[50D EMA]]</f>
        <v>-8.949813580110165E-2</v>
      </c>
      <c r="U625" s="1">
        <f>(Table2[[#This Row],[Close Price]]-Table2[[#This Row],[200D EMA]])/Table2[[#This Row],[200D EMA]]</f>
        <v>-8.8103808422131447E-2</v>
      </c>
      <c r="V625">
        <v>1.0250406090536299</v>
      </c>
      <c r="W625">
        <v>985.1</v>
      </c>
      <c r="X625">
        <v>1013.1</v>
      </c>
      <c r="Y625">
        <v>976.05</v>
      </c>
      <c r="Z625">
        <v>1013.1</v>
      </c>
      <c r="AA625">
        <v>976.05</v>
      </c>
      <c r="AB625">
        <v>1013.1</v>
      </c>
      <c r="AC625" s="1">
        <f>(Table2[[#This Row],[Close Price]]/Table2[[#This Row],[Day Low]])-1</f>
        <v>1.5886712008932991E-2</v>
      </c>
      <c r="AD625" s="1">
        <f>(Table2[[#This Row],[Day High]]/Table2[[#This Row],[Close Price]])-1</f>
        <v>1.2340744441668772E-2</v>
      </c>
      <c r="AE625" s="1">
        <f>(Table2[[#This Row],[Close Price]]/Table2[[#This Row],[Current Week Low]])-1</f>
        <v>2.5306080631115169E-2</v>
      </c>
      <c r="AF625" s="1">
        <f>(Table2[[#This Row],[Current Week High]]/Table2[[#This Row],[Close Price]])-1</f>
        <v>1.2340744441668772E-2</v>
      </c>
      <c r="AG625" s="1">
        <f>(Table2[[#This Row],[Close Price]]/Table2[[#This Row],[Current Month Low]])-1</f>
        <v>2.5306080631115169E-2</v>
      </c>
      <c r="AH625" s="1">
        <f>(Table2[[#This Row],[Current Month High]]/Table2[[#This Row],[Close Price]])-1</f>
        <v>1.2340744441668772E-2</v>
      </c>
      <c r="AI625">
        <v>25.248103804461099</v>
      </c>
      <c r="AJ625">
        <v>13.0160615339947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</v>
      </c>
      <c r="AM625" t="s">
        <v>3179</v>
      </c>
      <c r="AN625">
        <v>-8.4600000000000009</v>
      </c>
      <c r="AO625" t="s">
        <v>3179</v>
      </c>
      <c r="AP625">
        <v>-7.7082209211859999E-3</v>
      </c>
      <c r="AQ625">
        <f>(Table2[[#This Row],[Sharpe Ratio]]-AVERAGE(Table2[Sharpe Ratio]))/_xlfn.STDEV.P(Table2[Sharpe Ratio])</f>
        <v>-0.82656947390851798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544</v>
      </c>
      <c r="AT625">
        <f>_xlfn.RANK.AVG(Table2[[#This Row],[6M Return vs Nifty Z-Score]],Table2[6M Return vs Nifty Z-Score])</f>
        <v>574</v>
      </c>
      <c r="AU625">
        <f>_xlfn.RANK.AVG(Table2[[#This Row],[Sharpe Ratio Z-Score]],Table2[Sharpe Ratio Z-Score])</f>
        <v>578</v>
      </c>
      <c r="AV625">
        <f>(Table2[[#This Row],[Rank 1Y]]+Table2[[#This Row],[Rank 6M]]+Table2[[#This Row],[Rank Sharpe]])/3</f>
        <v>565.33333333333337</v>
      </c>
    </row>
    <row r="626" spans="1:48" x14ac:dyDescent="0.3">
      <c r="A626" t="s">
        <v>2342</v>
      </c>
      <c r="B626" t="s">
        <v>2343</v>
      </c>
      <c r="C626" t="s">
        <v>3151</v>
      </c>
      <c r="D626" t="s">
        <v>1998</v>
      </c>
      <c r="E626">
        <v>2303.7328964479998</v>
      </c>
      <c r="F626">
        <v>48.32</v>
      </c>
      <c r="G626">
        <v>-37.735085528606596</v>
      </c>
      <c r="H626">
        <f>(Table2[[#This Row],[1Y Return vs Nifty]]-AVERAGE(Table2[1Y Return vs Nifty]))/_xlfn.STDEV.P(Table2[1Y Return vs Nifty])</f>
        <v>-1.0431787039716878</v>
      </c>
      <c r="I626">
        <v>-6.3150193681385396</v>
      </c>
      <c r="J626">
        <f>(Table2[[#This Row],[1M Return vs Nifty]]-AVERAGE(Table2[1M Return vs Nifty]))/_xlfn.STDEV.P(Table2[1M Return vs Nifty])</f>
        <v>-0.58524560400828918</v>
      </c>
      <c r="K626">
        <v>-11.186840642189299</v>
      </c>
      <c r="L626">
        <f>(Table2[[#This Row],[6M Return vs Nifty]]-AVERAGE(Table2[6M Return vs Nifty]))/_xlfn.STDEV.P(Table2[6M Return vs Nifty])</f>
        <v>-0.58518555330071187</v>
      </c>
      <c r="M626">
        <v>8.7496107169203707</v>
      </c>
      <c r="N626">
        <f>(Table2[[#This Row],[1W Return vs Nifty]]-AVERAGE(Table2[1W Return vs Nifty]))/_xlfn.STDEV.P(Table2[1W Return vs Nifty])</f>
        <v>1.277549377271527</v>
      </c>
      <c r="O626">
        <v>47.95</v>
      </c>
      <c r="P626">
        <v>49.915356794519198</v>
      </c>
      <c r="Q626">
        <v>51.2826473069914</v>
      </c>
      <c r="R626">
        <v>56.602111421688697</v>
      </c>
      <c r="S626" s="1">
        <f>(Table2[[#This Row],[Close Price]]-Table2[[#This Row],[20D EMA]])/Table2[[#This Row],[20D EMA]]</f>
        <v>7.7163712200208016E-3</v>
      </c>
      <c r="T626" s="1">
        <f>(Table2[[#This Row],[Close Price]]-Table2[[#This Row],[50D EMA]])/Table2[[#This Row],[50D EMA]]</f>
        <v>-3.1961241929745574E-2</v>
      </c>
      <c r="U626" s="1">
        <f>(Table2[[#This Row],[Close Price]]-Table2[[#This Row],[200D EMA]])/Table2[[#This Row],[200D EMA]]</f>
        <v>-5.7770951044243381E-2</v>
      </c>
      <c r="V626">
        <v>0.67570623970802102</v>
      </c>
      <c r="W626">
        <v>46.71</v>
      </c>
      <c r="X626">
        <v>48.77</v>
      </c>
      <c r="Y626">
        <v>46.71</v>
      </c>
      <c r="Z626">
        <v>49.05</v>
      </c>
      <c r="AA626">
        <v>46.71</v>
      </c>
      <c r="AB626">
        <v>49.05</v>
      </c>
      <c r="AC626" s="1">
        <f>(Table2[[#This Row],[Close Price]]/Table2[[#This Row],[Day Low]])-1</f>
        <v>3.4467994005566327E-2</v>
      </c>
      <c r="AD626" s="1">
        <f>(Table2[[#This Row],[Day High]]/Table2[[#This Row],[Close Price]])-1</f>
        <v>9.3129139072847256E-3</v>
      </c>
      <c r="AE626" s="1">
        <f>(Table2[[#This Row],[Close Price]]/Table2[[#This Row],[Current Week Low]])-1</f>
        <v>3.4467994005566327E-2</v>
      </c>
      <c r="AF626" s="1">
        <f>(Table2[[#This Row],[Current Week High]]/Table2[[#This Row],[Close Price]])-1</f>
        <v>1.510761589403975E-2</v>
      </c>
      <c r="AG626" s="1">
        <f>(Table2[[#This Row],[Close Price]]/Table2[[#This Row],[Current Month Low]])-1</f>
        <v>3.4467994005566327E-2</v>
      </c>
      <c r="AH626" s="1">
        <f>(Table2[[#This Row],[Current Month High]]/Table2[[#This Row],[Close Price]])-1</f>
        <v>1.510761589403975E-2</v>
      </c>
      <c r="AI626">
        <v>43.625827814569497</v>
      </c>
      <c r="AJ626">
        <v>14.611005692599599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0</v>
      </c>
      <c r="AM626" t="s">
        <v>3181</v>
      </c>
      <c r="AN626">
        <v>-0.47</v>
      </c>
      <c r="AO626" t="s">
        <v>3179</v>
      </c>
      <c r="AP626">
        <v>8.3737602195899999E-3</v>
      </c>
      <c r="AQ626">
        <f>(Table2[[#This Row],[Sharpe Ratio]]-AVERAGE(Table2[Sharpe Ratio]))/_xlfn.STDEV.P(Table2[Sharpe Ratio])</f>
        <v>-0.63410784714179413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670</v>
      </c>
      <c r="AT626">
        <f>_xlfn.RANK.AVG(Table2[[#This Row],[6M Return vs Nifty Z-Score]],Table2[6M Return vs Nifty Z-Score])</f>
        <v>532</v>
      </c>
      <c r="AU626">
        <f>_xlfn.RANK.AVG(Table2[[#This Row],[Sharpe Ratio Z-Score]],Table2[Sharpe Ratio Z-Score])</f>
        <v>496</v>
      </c>
      <c r="AV626">
        <f>(Table2[[#This Row],[Rank 1Y]]+Table2[[#This Row],[Rank 6M]]+Table2[[#This Row],[Rank Sharpe]])/3</f>
        <v>566</v>
      </c>
    </row>
    <row r="627" spans="1:48" x14ac:dyDescent="0.3">
      <c r="A627" t="s">
        <v>1000</v>
      </c>
      <c r="B627" t="s">
        <v>1001</v>
      </c>
      <c r="C627" t="s">
        <v>3135</v>
      </c>
      <c r="D627" t="s">
        <v>27</v>
      </c>
      <c r="E627">
        <v>14089.164128488999</v>
      </c>
      <c r="F627">
        <v>72.069999999999993</v>
      </c>
      <c r="G627">
        <v>-45.475000153215603</v>
      </c>
      <c r="H627">
        <f>(Table2[[#This Row],[1Y Return vs Nifty]]-AVERAGE(Table2[1Y Return vs Nifty]))/_xlfn.STDEV.P(Table2[1Y Return vs Nifty])</f>
        <v>-1.182449189349797</v>
      </c>
      <c r="I627">
        <v>-8.9285763174174999</v>
      </c>
      <c r="J627">
        <f>(Table2[[#This Row],[1M Return vs Nifty]]-AVERAGE(Table2[1M Return vs Nifty]))/_xlfn.STDEV.P(Table2[1M Return vs Nifty])</f>
        <v>-0.8748334854691403</v>
      </c>
      <c r="K627">
        <v>-16.328902131746101</v>
      </c>
      <c r="L627">
        <f>(Table2[[#This Row],[6M Return vs Nifty]]-AVERAGE(Table2[6M Return vs Nifty]))/_xlfn.STDEV.P(Table2[6M Return vs Nifty])</f>
        <v>-0.76096649195685162</v>
      </c>
      <c r="M627">
        <v>3.0999043769982699</v>
      </c>
      <c r="N627">
        <f>(Table2[[#This Row],[1W Return vs Nifty]]-AVERAGE(Table2[1W Return vs Nifty]))/_xlfn.STDEV.P(Table2[1W Return vs Nifty])</f>
        <v>-2.9883297878669737E-2</v>
      </c>
      <c r="O627">
        <v>75.680000000000007</v>
      </c>
      <c r="P627">
        <v>80.871624749956396</v>
      </c>
      <c r="Q627">
        <v>84.326801038022197</v>
      </c>
      <c r="R627">
        <v>39.1622894928066</v>
      </c>
      <c r="S627" s="1">
        <f>(Table2[[#This Row],[Close Price]]-Table2[[#This Row],[20D EMA]])/Table2[[#This Row],[20D EMA]]</f>
        <v>-4.7700845665962124E-2</v>
      </c>
      <c r="T627" s="1">
        <f>(Table2[[#This Row],[Close Price]]-Table2[[#This Row],[50D EMA]])/Table2[[#This Row],[50D EMA]]</f>
        <v>-0.10883452356954346</v>
      </c>
      <c r="U627" s="1">
        <f>(Table2[[#This Row],[Close Price]]-Table2[[#This Row],[200D EMA]])/Table2[[#This Row],[200D EMA]]</f>
        <v>-0.14534882015144535</v>
      </c>
      <c r="V627">
        <v>0.43678036624326999</v>
      </c>
      <c r="W627">
        <v>70.900000000000006</v>
      </c>
      <c r="X627">
        <v>72.739999999999995</v>
      </c>
      <c r="Y627">
        <v>70.900000000000006</v>
      </c>
      <c r="Z627">
        <v>76.86</v>
      </c>
      <c r="AA627">
        <v>70.900000000000006</v>
      </c>
      <c r="AB627">
        <v>76.86</v>
      </c>
      <c r="AC627" s="1">
        <f>(Table2[[#This Row],[Close Price]]/Table2[[#This Row],[Day Low]])-1</f>
        <v>1.6502115655853133E-2</v>
      </c>
      <c r="AD627" s="1">
        <f>(Table2[[#This Row],[Day High]]/Table2[[#This Row],[Close Price]])-1</f>
        <v>9.2965172748715741E-3</v>
      </c>
      <c r="AE627" s="1">
        <f>(Table2[[#This Row],[Close Price]]/Table2[[#This Row],[Current Week Low]])-1</f>
        <v>1.6502115655853133E-2</v>
      </c>
      <c r="AF627" s="1">
        <f>(Table2[[#This Row],[Current Week High]]/Table2[[#This Row],[Close Price]])-1</f>
        <v>6.6463160815873445E-2</v>
      </c>
      <c r="AG627" s="1">
        <f>(Table2[[#This Row],[Close Price]]/Table2[[#This Row],[Current Month Low]])-1</f>
        <v>1.6502115655853133E-2</v>
      </c>
      <c r="AH627" s="1">
        <f>(Table2[[#This Row],[Current Month High]]/Table2[[#This Row],[Close Price]])-1</f>
        <v>6.6463160815873445E-2</v>
      </c>
      <c r="AI627">
        <v>54.571943943388398</v>
      </c>
      <c r="AJ627">
        <v>10.791698693312799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-0.24</v>
      </c>
      <c r="AM627" t="s">
        <v>3179</v>
      </c>
      <c r="AN627">
        <v>-9.57</v>
      </c>
      <c r="AO627" t="s">
        <v>3179</v>
      </c>
      <c r="AP627">
        <v>3.5892519706640001E-2</v>
      </c>
      <c r="AQ627">
        <f>(Table2[[#This Row],[Sharpe Ratio]]-AVERAGE(Table2[Sharpe Ratio]))/_xlfn.STDEV.P(Table2[Sharpe Ratio])</f>
        <v>-0.3047762075186739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694</v>
      </c>
      <c r="AT627">
        <f>_xlfn.RANK.AVG(Table2[[#This Row],[6M Return vs Nifty Z-Score]],Table2[6M Return vs Nifty Z-Score])</f>
        <v>582</v>
      </c>
      <c r="AU627">
        <f>_xlfn.RANK.AVG(Table2[[#This Row],[Sharpe Ratio Z-Score]],Table2[Sharpe Ratio Z-Score])</f>
        <v>423</v>
      </c>
      <c r="AV627">
        <f>(Table2[[#This Row],[Rank 1Y]]+Table2[[#This Row],[Rank 6M]]+Table2[[#This Row],[Rank Sharpe]])/3</f>
        <v>566.33333333333337</v>
      </c>
    </row>
    <row r="628" spans="1:48" x14ac:dyDescent="0.3">
      <c r="A628" t="s">
        <v>63</v>
      </c>
      <c r="B628" t="s">
        <v>64</v>
      </c>
      <c r="C628" t="s">
        <v>3134</v>
      </c>
      <c r="D628" t="s">
        <v>24</v>
      </c>
      <c r="E628">
        <v>349350.26361725002</v>
      </c>
      <c r="F628">
        <v>1757.15</v>
      </c>
      <c r="G628">
        <v>-24.936242036332501</v>
      </c>
      <c r="H628">
        <f>(Table2[[#This Row],[1Y Return vs Nifty]]-AVERAGE(Table2[1Y Return vs Nifty]))/_xlfn.STDEV.P(Table2[1Y Return vs Nifty])</f>
        <v>-0.81287885805607307</v>
      </c>
      <c r="I628">
        <v>-2.07150436518749</v>
      </c>
      <c r="J628">
        <f>(Table2[[#This Row],[1M Return vs Nifty]]-AVERAGE(Table2[1M Return vs Nifty]))/_xlfn.STDEV.P(Table2[1M Return vs Nifty])</f>
        <v>-0.11505477078731856</v>
      </c>
      <c r="K628">
        <v>0.448610651576268</v>
      </c>
      <c r="L628">
        <f>(Table2[[#This Row],[6M Return vs Nifty]]-AVERAGE(Table2[6M Return vs Nifty]))/_xlfn.STDEV.P(Table2[6M Return vs Nifty])</f>
        <v>-0.18742863143974978</v>
      </c>
      <c r="M628">
        <v>0.47566532560639901</v>
      </c>
      <c r="N628">
        <f>(Table2[[#This Row],[1W Return vs Nifty]]-AVERAGE(Table2[1W Return vs Nifty]))/_xlfn.STDEV.P(Table2[1W Return vs Nifty])</f>
        <v>-0.63717431032484861</v>
      </c>
      <c r="O628">
        <v>1783.1</v>
      </c>
      <c r="P628">
        <v>1803.30187121065</v>
      </c>
      <c r="Q628">
        <v>1788.6620513144501</v>
      </c>
      <c r="R628">
        <v>44.587153297785299</v>
      </c>
      <c r="S628" s="1">
        <f>(Table2[[#This Row],[Close Price]]-Table2[[#This Row],[20D EMA]])/Table2[[#This Row],[20D EMA]]</f>
        <v>-1.4553306040042522E-2</v>
      </c>
      <c r="T628" s="1">
        <f>(Table2[[#This Row],[Close Price]]-Table2[[#This Row],[50D EMA]])/Table2[[#This Row],[50D EMA]]</f>
        <v>-2.5592981379022123E-2</v>
      </c>
      <c r="U628" s="1">
        <f>(Table2[[#This Row],[Close Price]]-Table2[[#This Row],[200D EMA]])/Table2[[#This Row],[200D EMA]]</f>
        <v>-1.761766639555664E-2</v>
      </c>
      <c r="V628">
        <v>0.73846411300245896</v>
      </c>
      <c r="W628">
        <v>1711</v>
      </c>
      <c r="X628">
        <v>1760.5</v>
      </c>
      <c r="Y628">
        <v>1711</v>
      </c>
      <c r="Z628">
        <v>1760.5</v>
      </c>
      <c r="AA628">
        <v>1711</v>
      </c>
      <c r="AB628">
        <v>1760.5</v>
      </c>
      <c r="AC628" s="1">
        <f>(Table2[[#This Row],[Close Price]]/Table2[[#This Row],[Day Low]])-1</f>
        <v>2.6972530683810669E-2</v>
      </c>
      <c r="AD628" s="1">
        <f>(Table2[[#This Row],[Day High]]/Table2[[#This Row],[Close Price]])-1</f>
        <v>1.9064963150556835E-3</v>
      </c>
      <c r="AE628" s="1">
        <f>(Table2[[#This Row],[Close Price]]/Table2[[#This Row],[Current Week Low]])-1</f>
        <v>2.6972530683810669E-2</v>
      </c>
      <c r="AF628" s="1">
        <f>(Table2[[#This Row],[Current Week High]]/Table2[[#This Row],[Close Price]])-1</f>
        <v>1.9064963150556835E-3</v>
      </c>
      <c r="AG628" s="1">
        <f>(Table2[[#This Row],[Close Price]]/Table2[[#This Row],[Current Month Low]])-1</f>
        <v>2.6972530683810669E-2</v>
      </c>
      <c r="AH628" s="1">
        <f>(Table2[[#This Row],[Current Month High]]/Table2[[#This Row],[Close Price]])-1</f>
        <v>1.9064963150556835E-3</v>
      </c>
      <c r="AI628">
        <v>10.519875935463601</v>
      </c>
      <c r="AJ628">
        <v>13.816109077954399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-0.05</v>
      </c>
      <c r="AM628" t="s">
        <v>3179</v>
      </c>
      <c r="AN628">
        <v>-6.09</v>
      </c>
      <c r="AO628" t="s">
        <v>3179</v>
      </c>
      <c r="AP628">
        <v>-0.110787387720575</v>
      </c>
      <c r="AQ628">
        <f>(Table2[[#This Row],[Sharpe Ratio]]-AVERAGE(Table2[Sharpe Ratio]))/_xlfn.STDEV.P(Table2[Sharpe Ratio])</f>
        <v>-2.0601727193238153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600</v>
      </c>
      <c r="AT628">
        <f>_xlfn.RANK.AVG(Table2[[#This Row],[6M Return vs Nifty Z-Score]],Table2[6M Return vs Nifty Z-Score])</f>
        <v>378</v>
      </c>
      <c r="AU628">
        <f>_xlfn.RANK.AVG(Table2[[#This Row],[Sharpe Ratio Z-Score]],Table2[Sharpe Ratio Z-Score])</f>
        <v>723</v>
      </c>
      <c r="AV628">
        <f>(Table2[[#This Row],[Rank 1Y]]+Table2[[#This Row],[Rank 6M]]+Table2[[#This Row],[Rank Sharpe]])/3</f>
        <v>567</v>
      </c>
    </row>
    <row r="629" spans="1:48" x14ac:dyDescent="0.3">
      <c r="A629" t="s">
        <v>563</v>
      </c>
      <c r="B629" t="s">
        <v>564</v>
      </c>
      <c r="C629" t="s">
        <v>3132</v>
      </c>
      <c r="D629" t="s">
        <v>204</v>
      </c>
      <c r="E629">
        <v>35283.435856875003</v>
      </c>
      <c r="F629">
        <v>512.54999999999995</v>
      </c>
      <c r="G629">
        <v>-3.04079659719776</v>
      </c>
      <c r="H629">
        <f>(Table2[[#This Row],[1Y Return vs Nifty]]-AVERAGE(Table2[1Y Return vs Nifty]))/_xlfn.STDEV.P(Table2[1Y Return vs Nifty])</f>
        <v>-0.41889656473946602</v>
      </c>
      <c r="I629">
        <v>-13.7648503598563</v>
      </c>
      <c r="J629">
        <f>(Table2[[#This Row],[1M Return vs Nifty]]-AVERAGE(Table2[1M Return vs Nifty]))/_xlfn.STDEV.P(Table2[1M Return vs Nifty])</f>
        <v>-1.4107033292467335</v>
      </c>
      <c r="K629">
        <v>-14.2333982436539</v>
      </c>
      <c r="L629">
        <f>(Table2[[#This Row],[6M Return vs Nifty]]-AVERAGE(Table2[6M Return vs Nifty]))/_xlfn.STDEV.P(Table2[6M Return vs Nifty])</f>
        <v>-0.68933186814798975</v>
      </c>
      <c r="M629">
        <v>-1.79897063164278</v>
      </c>
      <c r="N629">
        <f>(Table2[[#This Row],[1W Return vs Nifty]]-AVERAGE(Table2[1W Return vs Nifty]))/_xlfn.STDEV.P(Table2[1W Return vs Nifty])</f>
        <v>-1.1635615587318389</v>
      </c>
      <c r="O629">
        <v>547.29</v>
      </c>
      <c r="P629">
        <v>578.98112996297004</v>
      </c>
      <c r="Q629">
        <v>574.53346529064697</v>
      </c>
      <c r="R629">
        <v>18.975839539375599</v>
      </c>
      <c r="S629" s="1">
        <f>(Table2[[#This Row],[Close Price]]-Table2[[#This Row],[20D EMA]])/Table2[[#This Row],[20D EMA]]</f>
        <v>-6.3476401907581012E-2</v>
      </c>
      <c r="T629" s="1">
        <f>(Table2[[#This Row],[Close Price]]-Table2[[#This Row],[50D EMA]])/Table2[[#This Row],[50D EMA]]</f>
        <v>-0.11473798803636111</v>
      </c>
      <c r="U629" s="1">
        <f>(Table2[[#This Row],[Close Price]]-Table2[[#This Row],[200D EMA]])/Table2[[#This Row],[200D EMA]]</f>
        <v>-0.10788486491259584</v>
      </c>
      <c r="V629">
        <v>0.30127778844991798</v>
      </c>
      <c r="W629">
        <v>503.5</v>
      </c>
      <c r="X629">
        <v>515.35</v>
      </c>
      <c r="Y629">
        <v>503.5</v>
      </c>
      <c r="Z629">
        <v>524.70000000000005</v>
      </c>
      <c r="AA629">
        <v>503.5</v>
      </c>
      <c r="AB629">
        <v>525.4</v>
      </c>
      <c r="AC629" s="1">
        <f>(Table2[[#This Row],[Close Price]]/Table2[[#This Row],[Day Low]])-1</f>
        <v>1.7974180734855905E-2</v>
      </c>
      <c r="AD629" s="1">
        <f>(Table2[[#This Row],[Day High]]/Table2[[#This Row],[Close Price]])-1</f>
        <v>5.4628816700810212E-3</v>
      </c>
      <c r="AE629" s="1">
        <f>(Table2[[#This Row],[Close Price]]/Table2[[#This Row],[Current Week Low]])-1</f>
        <v>1.7974180734855905E-2</v>
      </c>
      <c r="AF629" s="1">
        <f>(Table2[[#This Row],[Current Week High]]/Table2[[#This Row],[Close Price]])-1</f>
        <v>2.3705004389815709E-2</v>
      </c>
      <c r="AG629" s="1">
        <f>(Table2[[#This Row],[Close Price]]/Table2[[#This Row],[Current Month Low]])-1</f>
        <v>1.7974180734855905E-2</v>
      </c>
      <c r="AH629" s="1">
        <f>(Table2[[#This Row],[Current Month High]]/Table2[[#This Row],[Close Price]])-1</f>
        <v>2.5070724807335854E-2</v>
      </c>
      <c r="AI629">
        <v>34.611257438298701</v>
      </c>
      <c r="AJ629">
        <v>24.4053398058252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-0.03</v>
      </c>
      <c r="AM629" t="s">
        <v>3179</v>
      </c>
      <c r="AN629">
        <v>-8.9600000000000009</v>
      </c>
      <c r="AO629" t="s">
        <v>3179</v>
      </c>
      <c r="AP629">
        <v>-6.5293563282741995E-2</v>
      </c>
      <c r="AQ629">
        <f>(Table2[[#This Row],[Sharpe Ratio]]-AVERAGE(Table2[Sharpe Ratio]))/_xlfn.STDEV.P(Table2[Sharpe Ratio])</f>
        <v>-1.5157239115245926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458</v>
      </c>
      <c r="AT629">
        <f>_xlfn.RANK.AVG(Table2[[#This Row],[6M Return vs Nifty Z-Score]],Table2[6M Return vs Nifty Z-Score])</f>
        <v>562</v>
      </c>
      <c r="AU629">
        <f>_xlfn.RANK.AVG(Table2[[#This Row],[Sharpe Ratio Z-Score]],Table2[Sharpe Ratio Z-Score])</f>
        <v>686</v>
      </c>
      <c r="AV629">
        <f>(Table2[[#This Row],[Rank 1Y]]+Table2[[#This Row],[Rank 6M]]+Table2[[#This Row],[Rank Sharpe]])/3</f>
        <v>568.66666666666663</v>
      </c>
    </row>
    <row r="630" spans="1:48" x14ac:dyDescent="0.3">
      <c r="A630" t="s">
        <v>1786</v>
      </c>
      <c r="B630" t="s">
        <v>1787</v>
      </c>
      <c r="C630" t="s">
        <v>3138</v>
      </c>
      <c r="D630" t="s">
        <v>51</v>
      </c>
      <c r="E630">
        <v>4447.5870999999997</v>
      </c>
      <c r="F630">
        <v>487.3</v>
      </c>
      <c r="G630">
        <v>-22.995801273293999</v>
      </c>
      <c r="H630">
        <f>(Table2[[#This Row],[1Y Return vs Nifty]]-AVERAGE(Table2[1Y Return vs Nifty]))/_xlfn.STDEV.P(Table2[1Y Return vs Nifty])</f>
        <v>-0.77796295264587711</v>
      </c>
      <c r="I630">
        <v>-3.0448544118238399</v>
      </c>
      <c r="J630">
        <f>(Table2[[#This Row],[1M Return vs Nifty]]-AVERAGE(Table2[1M Return vs Nifty]))/_xlfn.STDEV.P(Table2[1M Return vs Nifty])</f>
        <v>-0.22290410538972888</v>
      </c>
      <c r="K630">
        <v>-8.51417176571311</v>
      </c>
      <c r="L630">
        <f>(Table2[[#This Row],[6M Return vs Nifty]]-AVERAGE(Table2[6M Return vs Nifty]))/_xlfn.STDEV.P(Table2[6M Return vs Nifty])</f>
        <v>-0.49382059300644521</v>
      </c>
      <c r="M630">
        <v>1.03630013671559</v>
      </c>
      <c r="N630">
        <f>(Table2[[#This Row],[1W Return vs Nifty]]-AVERAGE(Table2[1W Return vs Nifty]))/_xlfn.STDEV.P(Table2[1W Return vs Nifty])</f>
        <v>-0.50743442177677911</v>
      </c>
      <c r="O630">
        <v>493.92</v>
      </c>
      <c r="P630">
        <v>508.48627095231097</v>
      </c>
      <c r="Q630">
        <v>510.44482968427297</v>
      </c>
      <c r="R630">
        <v>44.578693569279103</v>
      </c>
      <c r="S630" s="1">
        <f>(Table2[[#This Row],[Close Price]]-Table2[[#This Row],[20D EMA]])/Table2[[#This Row],[20D EMA]]</f>
        <v>-1.3402980239714942E-2</v>
      </c>
      <c r="T630" s="1">
        <f>(Table2[[#This Row],[Close Price]]-Table2[[#This Row],[50D EMA]])/Table2[[#This Row],[50D EMA]]</f>
        <v>-4.1665374588447726E-2</v>
      </c>
      <c r="U630" s="1">
        <f>(Table2[[#This Row],[Close Price]]-Table2[[#This Row],[200D EMA]])/Table2[[#This Row],[200D EMA]]</f>
        <v>-4.5342470602726656E-2</v>
      </c>
      <c r="V630">
        <v>0.35345337345772498</v>
      </c>
      <c r="W630">
        <v>480.8</v>
      </c>
      <c r="X630">
        <v>491.55</v>
      </c>
      <c r="Y630">
        <v>480.8</v>
      </c>
      <c r="Z630">
        <v>500</v>
      </c>
      <c r="AA630">
        <v>480.8</v>
      </c>
      <c r="AB630">
        <v>500</v>
      </c>
      <c r="AC630" s="1">
        <f>(Table2[[#This Row],[Close Price]]/Table2[[#This Row],[Day Low]])-1</f>
        <v>1.3519134775374475E-2</v>
      </c>
      <c r="AD630" s="1">
        <f>(Table2[[#This Row],[Day High]]/Table2[[#This Row],[Close Price]])-1</f>
        <v>8.7215267802174257E-3</v>
      </c>
      <c r="AE630" s="1">
        <f>(Table2[[#This Row],[Close Price]]/Table2[[#This Row],[Current Week Low]])-1</f>
        <v>1.3519134775374475E-2</v>
      </c>
      <c r="AF630" s="1">
        <f>(Table2[[#This Row],[Current Week High]]/Table2[[#This Row],[Close Price]])-1</f>
        <v>2.6061974143238187E-2</v>
      </c>
      <c r="AG630" s="1">
        <f>(Table2[[#This Row],[Close Price]]/Table2[[#This Row],[Current Month Low]])-1</f>
        <v>1.3519134775374475E-2</v>
      </c>
      <c r="AH630" s="1">
        <f>(Table2[[#This Row],[Current Month High]]/Table2[[#This Row],[Close Price]])-1</f>
        <v>2.6061974143238187E-2</v>
      </c>
      <c r="AI630">
        <v>30.309870716191199</v>
      </c>
      <c r="AJ630">
        <v>13.0495302169121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-0.09</v>
      </c>
      <c r="AM630" t="s">
        <v>3179</v>
      </c>
      <c r="AN630">
        <v>-2.5099999999999998</v>
      </c>
      <c r="AO630" t="s">
        <v>3179</v>
      </c>
      <c r="AP630">
        <v>-2.9422009878922E-2</v>
      </c>
      <c r="AQ630">
        <f>(Table2[[#This Row],[Sharpe Ratio]]-AVERAGE(Table2[Sharpe Ratio]))/_xlfn.STDEV.P(Table2[Sharpe Ratio])</f>
        <v>-1.0864299419374925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589</v>
      </c>
      <c r="AT630">
        <f>_xlfn.RANK.AVG(Table2[[#This Row],[6M Return vs Nifty Z-Score]],Table2[6M Return vs Nifty Z-Score])</f>
        <v>493</v>
      </c>
      <c r="AU630">
        <f>_xlfn.RANK.AVG(Table2[[#This Row],[Sharpe Ratio Z-Score]],Table2[Sharpe Ratio Z-Score])</f>
        <v>625</v>
      </c>
      <c r="AV630">
        <f>(Table2[[#This Row],[Rank 1Y]]+Table2[[#This Row],[Rank 6M]]+Table2[[#This Row],[Rank Sharpe]])/3</f>
        <v>569</v>
      </c>
    </row>
    <row r="631" spans="1:48" x14ac:dyDescent="0.3">
      <c r="A631" t="s">
        <v>1276</v>
      </c>
      <c r="B631" t="s">
        <v>1277</v>
      </c>
      <c r="C631" t="s">
        <v>3148</v>
      </c>
      <c r="D631" t="s">
        <v>405</v>
      </c>
      <c r="E631">
        <v>9022.892639615</v>
      </c>
      <c r="F631">
        <v>614.04999999999995</v>
      </c>
      <c r="G631">
        <v>-38.4325274305451</v>
      </c>
      <c r="H631">
        <f>(Table2[[#This Row],[1Y Return vs Nifty]]-AVERAGE(Table2[1Y Return vs Nifty]))/_xlfn.STDEV.P(Table2[1Y Return vs Nifty])</f>
        <v>-1.055728334932367</v>
      </c>
      <c r="I631">
        <v>-3.59167036082036</v>
      </c>
      <c r="J631">
        <f>(Table2[[#This Row],[1M Return vs Nifty]]-AVERAGE(Table2[1M Return vs Nifty]))/_xlfn.STDEV.P(Table2[1M Return vs Nifty])</f>
        <v>-0.28349252006444786</v>
      </c>
      <c r="K631">
        <v>-17.249194997478199</v>
      </c>
      <c r="L631">
        <f>(Table2[[#This Row],[6M Return vs Nifty]]-AVERAGE(Table2[6M Return vs Nifty]))/_xlfn.STDEV.P(Table2[6M Return vs Nifty])</f>
        <v>-0.79242662601115677</v>
      </c>
      <c r="M631">
        <v>0.57762211230735905</v>
      </c>
      <c r="N631">
        <f>(Table2[[#This Row],[1W Return vs Nifty]]-AVERAGE(Table2[1W Return vs Nifty]))/_xlfn.STDEV.P(Table2[1W Return vs Nifty])</f>
        <v>-0.61357987437262662</v>
      </c>
      <c r="O631">
        <v>629.41999999999996</v>
      </c>
      <c r="P631">
        <v>646.22252536244002</v>
      </c>
      <c r="Q631">
        <v>662.97636200097202</v>
      </c>
      <c r="R631">
        <v>40.260662251595399</v>
      </c>
      <c r="S631" s="1">
        <f>(Table2[[#This Row],[Close Price]]-Table2[[#This Row],[20D EMA]])/Table2[[#This Row],[20D EMA]]</f>
        <v>-2.4419306663277313E-2</v>
      </c>
      <c r="T631" s="1">
        <f>(Table2[[#This Row],[Close Price]]-Table2[[#This Row],[50D EMA]])/Table2[[#This Row],[50D EMA]]</f>
        <v>-4.9785521395119742E-2</v>
      </c>
      <c r="U631" s="1">
        <f>(Table2[[#This Row],[Close Price]]-Table2[[#This Row],[200D EMA]])/Table2[[#This Row],[200D EMA]]</f>
        <v>-7.3798048927874643E-2</v>
      </c>
      <c r="V631">
        <v>0.68708845904177596</v>
      </c>
      <c r="W631">
        <v>602.5</v>
      </c>
      <c r="X631">
        <v>617.75</v>
      </c>
      <c r="Y631">
        <v>591.5</v>
      </c>
      <c r="Z631">
        <v>628.5</v>
      </c>
      <c r="AA631">
        <v>591.5</v>
      </c>
      <c r="AB631">
        <v>629.85</v>
      </c>
      <c r="AC631" s="1">
        <f>(Table2[[#This Row],[Close Price]]/Table2[[#This Row],[Day Low]])-1</f>
        <v>1.9170124481327822E-2</v>
      </c>
      <c r="AD631" s="1">
        <f>(Table2[[#This Row],[Day High]]/Table2[[#This Row],[Close Price]])-1</f>
        <v>6.025567950492805E-3</v>
      </c>
      <c r="AE631" s="1">
        <f>(Table2[[#This Row],[Close Price]]/Table2[[#This Row],[Current Week Low]])-1</f>
        <v>3.8123415046491971E-2</v>
      </c>
      <c r="AF631" s="1">
        <f>(Table2[[#This Row],[Current Week High]]/Table2[[#This Row],[Close Price]])-1</f>
        <v>2.3532285644491502E-2</v>
      </c>
      <c r="AG631" s="1">
        <f>(Table2[[#This Row],[Close Price]]/Table2[[#This Row],[Current Month Low]])-1</f>
        <v>3.8123415046491971E-2</v>
      </c>
      <c r="AH631" s="1">
        <f>(Table2[[#This Row],[Current Month High]]/Table2[[#This Row],[Close Price]])-1</f>
        <v>2.5730803680482195E-2</v>
      </c>
      <c r="AI631">
        <v>32.709062779903903</v>
      </c>
      <c r="AJ631">
        <v>4.1645462256149202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-0.01</v>
      </c>
      <c r="AM631" t="s">
        <v>3179</v>
      </c>
      <c r="AN631">
        <v>-4.29</v>
      </c>
      <c r="AO631" t="s">
        <v>3179</v>
      </c>
      <c r="AP631">
        <v>2.7202663955162E-2</v>
      </c>
      <c r="AQ631">
        <f>(Table2[[#This Row],[Sharpe Ratio]]-AVERAGE(Table2[Sharpe Ratio]))/_xlfn.STDEV.P(Table2[Sharpe Ratio])</f>
        <v>-0.40877233583504663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674</v>
      </c>
      <c r="AT631">
        <f>_xlfn.RANK.AVG(Table2[[#This Row],[6M Return vs Nifty Z-Score]],Table2[6M Return vs Nifty Z-Score])</f>
        <v>591</v>
      </c>
      <c r="AU631">
        <f>_xlfn.RANK.AVG(Table2[[#This Row],[Sharpe Ratio Z-Score]],Table2[Sharpe Ratio Z-Score])</f>
        <v>445</v>
      </c>
      <c r="AV631">
        <f>(Table2[[#This Row],[Rank 1Y]]+Table2[[#This Row],[Rank 6M]]+Table2[[#This Row],[Rank Sharpe]])/3</f>
        <v>570</v>
      </c>
    </row>
    <row r="632" spans="1:48" x14ac:dyDescent="0.3">
      <c r="A632" t="s">
        <v>333</v>
      </c>
      <c r="B632" t="s">
        <v>334</v>
      </c>
      <c r="C632" t="s">
        <v>3132</v>
      </c>
      <c r="D632" t="s">
        <v>204</v>
      </c>
      <c r="E632">
        <v>79411.787043015007</v>
      </c>
      <c r="F632">
        <v>722.05</v>
      </c>
      <c r="G632">
        <v>5.1451816674706903</v>
      </c>
      <c r="H632">
        <f>(Table2[[#This Row],[1Y Return vs Nifty]]-AVERAGE(Table2[1Y Return vs Nifty]))/_xlfn.STDEV.P(Table2[1Y Return vs Nifty])</f>
        <v>-0.27159969888125646</v>
      </c>
      <c r="I632">
        <v>-3.8097426397101701</v>
      </c>
      <c r="J632">
        <f>(Table2[[#This Row],[1M Return vs Nifty]]-AVERAGE(Table2[1M Return vs Nifty]))/_xlfn.STDEV.P(Table2[1M Return vs Nifty])</f>
        <v>-0.30765541013135933</v>
      </c>
      <c r="K632">
        <v>-29.002717182374901</v>
      </c>
      <c r="L632">
        <f>(Table2[[#This Row],[6M Return vs Nifty]]-AVERAGE(Table2[6M Return vs Nifty]))/_xlfn.STDEV.P(Table2[6M Return vs Nifty])</f>
        <v>-1.1942197913346191</v>
      </c>
      <c r="M632">
        <v>0.49798917474691001</v>
      </c>
      <c r="N632">
        <f>(Table2[[#This Row],[1W Return vs Nifty]]-AVERAGE(Table2[1W Return vs Nifty]))/_xlfn.STDEV.P(Table2[1W Return vs Nifty])</f>
        <v>-0.63200821353231507</v>
      </c>
      <c r="O632">
        <v>732.15</v>
      </c>
      <c r="P632">
        <v>770.93269033929903</v>
      </c>
      <c r="Q632">
        <v>872.55510002082701</v>
      </c>
      <c r="R632">
        <v>48.231505766441998</v>
      </c>
      <c r="S632" s="1">
        <f>(Table2[[#This Row],[Close Price]]-Table2[[#This Row],[20D EMA]])/Table2[[#This Row],[20D EMA]]</f>
        <v>-1.3794987365976948E-2</v>
      </c>
      <c r="T632" s="1">
        <f>(Table2[[#This Row],[Close Price]]-Table2[[#This Row],[50D EMA]])/Table2[[#This Row],[50D EMA]]</f>
        <v>-6.3407209153091004E-2</v>
      </c>
      <c r="U632" s="1">
        <f>(Table2[[#This Row],[Close Price]]-Table2[[#This Row],[200D EMA]])/Table2[[#This Row],[200D EMA]]</f>
        <v>-0.17248778904304685</v>
      </c>
      <c r="V632">
        <v>0.43615488160947802</v>
      </c>
      <c r="W632">
        <v>706.35</v>
      </c>
      <c r="X632">
        <v>726</v>
      </c>
      <c r="Y632">
        <v>706.35</v>
      </c>
      <c r="Z632">
        <v>726</v>
      </c>
      <c r="AA632">
        <v>706.35</v>
      </c>
      <c r="AB632">
        <v>726</v>
      </c>
      <c r="AC632" s="1">
        <f>(Table2[[#This Row],[Close Price]]/Table2[[#This Row],[Day Low]])-1</f>
        <v>2.2226941318043369E-2</v>
      </c>
      <c r="AD632" s="1">
        <f>(Table2[[#This Row],[Day High]]/Table2[[#This Row],[Close Price]])-1</f>
        <v>5.4705352814903296E-3</v>
      </c>
      <c r="AE632" s="1">
        <f>(Table2[[#This Row],[Close Price]]/Table2[[#This Row],[Current Week Low]])-1</f>
        <v>2.2226941318043369E-2</v>
      </c>
      <c r="AF632" s="1">
        <f>(Table2[[#This Row],[Current Week High]]/Table2[[#This Row],[Close Price]])-1</f>
        <v>5.4705352814903296E-3</v>
      </c>
      <c r="AG632" s="1">
        <f>(Table2[[#This Row],[Close Price]]/Table2[[#This Row],[Current Month Low]])-1</f>
        <v>2.2226941318043369E-2</v>
      </c>
      <c r="AH632" s="1">
        <f>(Table2[[#This Row],[Current Month High]]/Table2[[#This Row],[Close Price]])-1</f>
        <v>5.4705352814903296E-3</v>
      </c>
      <c r="AI632">
        <v>74.420054012880001</v>
      </c>
      <c r="AJ632">
        <v>37.011385199240898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-0.06</v>
      </c>
      <c r="AM632" t="s">
        <v>3179</v>
      </c>
      <c r="AN632">
        <v>-1.44</v>
      </c>
      <c r="AO632" t="s">
        <v>3179</v>
      </c>
      <c r="AP632">
        <v>-3.0001162312013999E-2</v>
      </c>
      <c r="AQ632">
        <f>(Table2[[#This Row],[Sharpe Ratio]]-AVERAGE(Table2[Sharpe Ratio]))/_xlfn.STDEV.P(Table2[Sharpe Ratio])</f>
        <v>-1.0933609673157136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393</v>
      </c>
      <c r="AT632">
        <f>_xlfn.RANK.AVG(Table2[[#This Row],[6M Return vs Nifty Z-Score]],Table2[6M Return vs Nifty Z-Score])</f>
        <v>690</v>
      </c>
      <c r="AU632">
        <f>_xlfn.RANK.AVG(Table2[[#This Row],[Sharpe Ratio Z-Score]],Table2[Sharpe Ratio Z-Score])</f>
        <v>629</v>
      </c>
      <c r="AV632">
        <f>(Table2[[#This Row],[Rank 1Y]]+Table2[[#This Row],[Rank 6M]]+Table2[[#This Row],[Rank Sharpe]])/3</f>
        <v>570.66666666666663</v>
      </c>
    </row>
    <row r="633" spans="1:48" x14ac:dyDescent="0.3">
      <c r="A633" t="s">
        <v>762</v>
      </c>
      <c r="B633" t="s">
        <v>763</v>
      </c>
      <c r="C633" t="s">
        <v>3135</v>
      </c>
      <c r="D633" t="s">
        <v>742</v>
      </c>
      <c r="E633">
        <v>21515.219428757999</v>
      </c>
      <c r="F633">
        <v>223.91</v>
      </c>
      <c r="G633">
        <v>-45.367102542732503</v>
      </c>
      <c r="H633">
        <f>(Table2[[#This Row],[1Y Return vs Nifty]]-AVERAGE(Table2[1Y Return vs Nifty]))/_xlfn.STDEV.P(Table2[1Y Return vs Nifty])</f>
        <v>-1.180507701192377</v>
      </c>
      <c r="I633">
        <v>-9.1272296027871196</v>
      </c>
      <c r="J633">
        <f>(Table2[[#This Row],[1M Return vs Nifty]]-AVERAGE(Table2[1M Return vs Nifty]))/_xlfn.STDEV.P(Table2[1M Return vs Nifty])</f>
        <v>-0.89684470817132678</v>
      </c>
      <c r="K633">
        <v>-31.140593063874</v>
      </c>
      <c r="L633">
        <f>(Table2[[#This Row],[6M Return vs Nifty]]-AVERAGE(Table2[6M Return vs Nifty]))/_xlfn.STDEV.P(Table2[6M Return vs Nifty])</f>
        <v>-1.2673028981670549</v>
      </c>
      <c r="M633">
        <v>2.36016637583606</v>
      </c>
      <c r="N633">
        <f>(Table2[[#This Row],[1W Return vs Nifty]]-AVERAGE(Table2[1W Return vs Nifty]))/_xlfn.STDEV.P(Table2[1W Return vs Nifty])</f>
        <v>-0.20107053763582544</v>
      </c>
      <c r="O633">
        <v>232.74</v>
      </c>
      <c r="P633">
        <v>253.443126792024</v>
      </c>
      <c r="Q633">
        <v>269.48565409634801</v>
      </c>
      <c r="R633">
        <v>43.4891172570564</v>
      </c>
      <c r="S633" s="1">
        <f>(Table2[[#This Row],[Close Price]]-Table2[[#This Row],[20D EMA]])/Table2[[#This Row],[20D EMA]]</f>
        <v>-3.7939331442811773E-2</v>
      </c>
      <c r="T633" s="1">
        <f>(Table2[[#This Row],[Close Price]]-Table2[[#This Row],[50D EMA]])/Table2[[#This Row],[50D EMA]]</f>
        <v>-0.11652762955477169</v>
      </c>
      <c r="U633" s="1">
        <f>(Table2[[#This Row],[Close Price]]-Table2[[#This Row],[200D EMA]])/Table2[[#This Row],[200D EMA]]</f>
        <v>-0.16912089160803179</v>
      </c>
      <c r="V633">
        <v>1.0020080319259199</v>
      </c>
      <c r="W633">
        <v>220.25</v>
      </c>
      <c r="X633">
        <v>226.95</v>
      </c>
      <c r="Y633">
        <v>220.15</v>
      </c>
      <c r="Z633">
        <v>227</v>
      </c>
      <c r="AA633">
        <v>220.15</v>
      </c>
      <c r="AB633">
        <v>228.8</v>
      </c>
      <c r="AC633" s="1">
        <f>(Table2[[#This Row],[Close Price]]/Table2[[#This Row],[Day Low]])-1</f>
        <v>1.6617480136208895E-2</v>
      </c>
      <c r="AD633" s="1">
        <f>(Table2[[#This Row],[Day High]]/Table2[[#This Row],[Close Price]])-1</f>
        <v>1.3576883569291098E-2</v>
      </c>
      <c r="AE633" s="1">
        <f>(Table2[[#This Row],[Close Price]]/Table2[[#This Row],[Current Week Low]])-1</f>
        <v>1.7079264138087691E-2</v>
      </c>
      <c r="AF633" s="1">
        <f>(Table2[[#This Row],[Current Week High]]/Table2[[#This Row],[Close Price]])-1</f>
        <v>1.3800187575365053E-2</v>
      </c>
      <c r="AG633" s="1">
        <f>(Table2[[#This Row],[Close Price]]/Table2[[#This Row],[Current Month Low]])-1</f>
        <v>1.7079264138087691E-2</v>
      </c>
      <c r="AH633" s="1">
        <f>(Table2[[#This Row],[Current Month High]]/Table2[[#This Row],[Close Price]])-1</f>
        <v>2.1839131794024524E-2</v>
      </c>
      <c r="AI633">
        <v>71.631459068375605</v>
      </c>
      <c r="AJ633">
        <v>6.6238095238095198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-0.23</v>
      </c>
      <c r="AM633" t="s">
        <v>3179</v>
      </c>
      <c r="AN633">
        <v>-6.72</v>
      </c>
      <c r="AO633" t="s">
        <v>3179</v>
      </c>
      <c r="AP633">
        <v>6.5433932899241001E-2</v>
      </c>
      <c r="AQ633">
        <f>(Table2[[#This Row],[Sharpe Ratio]]-AVERAGE(Table2[Sharpe Ratio]))/_xlfn.STDEV.P(Table2[Sharpe Ratio])</f>
        <v>4.8761605407874505E-2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693</v>
      </c>
      <c r="AT633">
        <f>_xlfn.RANK.AVG(Table2[[#This Row],[6M Return vs Nifty Z-Score]],Table2[6M Return vs Nifty Z-Score])</f>
        <v>696</v>
      </c>
      <c r="AU633">
        <f>_xlfn.RANK.AVG(Table2[[#This Row],[Sharpe Ratio Z-Score]],Table2[Sharpe Ratio Z-Score])</f>
        <v>332</v>
      </c>
      <c r="AV633">
        <f>(Table2[[#This Row],[Rank 1Y]]+Table2[[#This Row],[Rank 6M]]+Table2[[#This Row],[Rank Sharpe]])/3</f>
        <v>573.66666666666663</v>
      </c>
    </row>
    <row r="634" spans="1:48" x14ac:dyDescent="0.3">
      <c r="A634" t="s">
        <v>1086</v>
      </c>
      <c r="B634" t="s">
        <v>1087</v>
      </c>
      <c r="C634" t="s">
        <v>3146</v>
      </c>
      <c r="D634" t="s">
        <v>529</v>
      </c>
      <c r="E634">
        <v>11887.662768599999</v>
      </c>
      <c r="F634">
        <v>764.85</v>
      </c>
      <c r="G634">
        <v>-33.759665600719899</v>
      </c>
      <c r="H634">
        <f>(Table2[[#This Row],[1Y Return vs Nifty]]-AVERAGE(Table2[1Y Return vs Nifty]))/_xlfn.STDEV.P(Table2[1Y Return vs Nifty])</f>
        <v>-0.9716457879394832</v>
      </c>
      <c r="I634">
        <v>-8.9892020501887302</v>
      </c>
      <c r="J634">
        <f>(Table2[[#This Row],[1M Return vs Nifty]]-AVERAGE(Table2[1M Return vs Nifty]))/_xlfn.STDEV.P(Table2[1M Return vs Nifty])</f>
        <v>-0.88155095053913846</v>
      </c>
      <c r="K634">
        <v>-17.874799065345101</v>
      </c>
      <c r="L634">
        <f>(Table2[[#This Row],[6M Return vs Nifty]]-AVERAGE(Table2[6M Return vs Nifty]))/_xlfn.STDEV.P(Table2[6M Return vs Nifty])</f>
        <v>-0.81381284834632017</v>
      </c>
      <c r="M634">
        <v>6.6437767722296099</v>
      </c>
      <c r="N634">
        <f>(Table2[[#This Row],[1W Return vs Nifty]]-AVERAGE(Table2[1W Return vs Nifty]))/_xlfn.STDEV.P(Table2[1W Return vs Nifty])</f>
        <v>0.79022562235808214</v>
      </c>
      <c r="O634">
        <v>810.42</v>
      </c>
      <c r="P634">
        <v>832.64039585197304</v>
      </c>
      <c r="Q634">
        <v>832.19147144724104</v>
      </c>
      <c r="R634">
        <v>34.405614818819501</v>
      </c>
      <c r="S634" s="1">
        <f>(Table2[[#This Row],[Close Price]]-Table2[[#This Row],[20D EMA]])/Table2[[#This Row],[20D EMA]]</f>
        <v>-5.6230102909602356E-2</v>
      </c>
      <c r="T634" s="1">
        <f>(Table2[[#This Row],[Close Price]]-Table2[[#This Row],[50D EMA]])/Table2[[#This Row],[50D EMA]]</f>
        <v>-8.1416174605135061E-2</v>
      </c>
      <c r="U634" s="1">
        <f>(Table2[[#This Row],[Close Price]]-Table2[[#This Row],[200D EMA]])/Table2[[#This Row],[200D EMA]]</f>
        <v>-8.0920645978418096E-2</v>
      </c>
      <c r="V634">
        <v>0.62343508448597296</v>
      </c>
      <c r="W634">
        <v>762.05</v>
      </c>
      <c r="X634">
        <v>781.4</v>
      </c>
      <c r="Y634">
        <v>754</v>
      </c>
      <c r="Z634">
        <v>788</v>
      </c>
      <c r="AA634">
        <v>754</v>
      </c>
      <c r="AB634">
        <v>788</v>
      </c>
      <c r="AC634" s="1">
        <f>(Table2[[#This Row],[Close Price]]/Table2[[#This Row],[Day Low]])-1</f>
        <v>3.6742995866414496E-3</v>
      </c>
      <c r="AD634" s="1">
        <f>(Table2[[#This Row],[Day High]]/Table2[[#This Row],[Close Price]])-1</f>
        <v>2.1638229718245361E-2</v>
      </c>
      <c r="AE634" s="1">
        <f>(Table2[[#This Row],[Close Price]]/Table2[[#This Row],[Current Week Low]])-1</f>
        <v>1.4389920424403124E-2</v>
      </c>
      <c r="AF634" s="1">
        <f>(Table2[[#This Row],[Current Week High]]/Table2[[#This Row],[Close Price]])-1</f>
        <v>3.0267372687454941E-2</v>
      </c>
      <c r="AG634" s="1">
        <f>(Table2[[#This Row],[Close Price]]/Table2[[#This Row],[Current Month Low]])-1</f>
        <v>1.4389920424403124E-2</v>
      </c>
      <c r="AH634" s="1">
        <f>(Table2[[#This Row],[Current Month High]]/Table2[[#This Row],[Close Price]])-1</f>
        <v>3.0267372687454941E-2</v>
      </c>
      <c r="AI634">
        <v>25.122573053539899</v>
      </c>
      <c r="AJ634">
        <v>7.8849002045278098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-0.06</v>
      </c>
      <c r="AM634" t="s">
        <v>3179</v>
      </c>
      <c r="AN634">
        <v>-11.96</v>
      </c>
      <c r="AO634" t="s">
        <v>3179</v>
      </c>
      <c r="AP634">
        <v>1.6120513777320999E-2</v>
      </c>
      <c r="AQ634">
        <f>(Table2[[#This Row],[Sharpe Ratio]]-AVERAGE(Table2[Sharpe Ratio]))/_xlfn.STDEV.P(Table2[Sharpe Ratio])</f>
        <v>-0.54139832467496996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648</v>
      </c>
      <c r="AT634">
        <f>_xlfn.RANK.AVG(Table2[[#This Row],[6M Return vs Nifty Z-Score]],Table2[6M Return vs Nifty Z-Score])</f>
        <v>599</v>
      </c>
      <c r="AU634">
        <f>_xlfn.RANK.AVG(Table2[[#This Row],[Sharpe Ratio Z-Score]],Table2[Sharpe Ratio Z-Score])</f>
        <v>476</v>
      </c>
      <c r="AV634">
        <f>(Table2[[#This Row],[Rank 1Y]]+Table2[[#This Row],[Rank 6M]]+Table2[[#This Row],[Rank Sharpe]])/3</f>
        <v>574.33333333333337</v>
      </c>
    </row>
    <row r="635" spans="1:48" x14ac:dyDescent="0.3">
      <c r="A635" t="s">
        <v>1868</v>
      </c>
      <c r="B635" t="s">
        <v>1869</v>
      </c>
      <c r="C635" t="s">
        <v>3134</v>
      </c>
      <c r="D635" t="s">
        <v>54</v>
      </c>
      <c r="E635">
        <v>4083.4059770599902</v>
      </c>
      <c r="F635">
        <v>45.47</v>
      </c>
      <c r="G635">
        <v>-9.4698070628552795</v>
      </c>
      <c r="H635">
        <f>(Table2[[#This Row],[1Y Return vs Nifty]]-AVERAGE(Table2[1Y Return vs Nifty]))/_xlfn.STDEV.P(Table2[1Y Return vs Nifty])</f>
        <v>-0.53457890123530272</v>
      </c>
      <c r="I635">
        <v>-17.572532813250799</v>
      </c>
      <c r="J635">
        <f>(Table2[[#This Row],[1M Return vs Nifty]]-AVERAGE(Table2[1M Return vs Nifty]))/_xlfn.STDEV.P(Table2[1M Return vs Nifty])</f>
        <v>-1.8326029535340003</v>
      </c>
      <c r="K635">
        <v>-36.3488215184559</v>
      </c>
      <c r="L635">
        <f>(Table2[[#This Row],[6M Return vs Nifty]]-AVERAGE(Table2[6M Return vs Nifty]))/_xlfn.STDEV.P(Table2[6M Return vs Nifty])</f>
        <v>-1.4453457489461363</v>
      </c>
      <c r="M635">
        <v>6.9118761735819598</v>
      </c>
      <c r="N635">
        <f>(Table2[[#This Row],[1W Return vs Nifty]]-AVERAGE(Table2[1W Return vs Nifty]))/_xlfn.STDEV.P(Table2[1W Return vs Nifty])</f>
        <v>0.85226812446821876</v>
      </c>
      <c r="O635">
        <v>48.38</v>
      </c>
      <c r="P635">
        <v>54.160670079028499</v>
      </c>
      <c r="Q635">
        <v>59.300818536678499</v>
      </c>
      <c r="R635">
        <v>40.235655031372403</v>
      </c>
      <c r="S635" s="1">
        <f>(Table2[[#This Row],[Close Price]]-Table2[[#This Row],[20D EMA]])/Table2[[#This Row],[20D EMA]]</f>
        <v>-6.0148821827201396E-2</v>
      </c>
      <c r="T635" s="1">
        <f>(Table2[[#This Row],[Close Price]]-Table2[[#This Row],[50D EMA]])/Table2[[#This Row],[50D EMA]]</f>
        <v>-0.1604609039427968</v>
      </c>
      <c r="U635" s="1">
        <f>(Table2[[#This Row],[Close Price]]-Table2[[#This Row],[200D EMA]])/Table2[[#This Row],[200D EMA]]</f>
        <v>-0.23323149457243864</v>
      </c>
      <c r="V635">
        <v>1.16941033055733</v>
      </c>
      <c r="W635">
        <v>45.01</v>
      </c>
      <c r="X635">
        <v>46.39</v>
      </c>
      <c r="Y635">
        <v>45.01</v>
      </c>
      <c r="Z635">
        <v>47.86</v>
      </c>
      <c r="AA635">
        <v>45.01</v>
      </c>
      <c r="AB635">
        <v>47.86</v>
      </c>
      <c r="AC635" s="1">
        <f>(Table2[[#This Row],[Close Price]]/Table2[[#This Row],[Day Low]])-1</f>
        <v>1.0219951121972937E-2</v>
      </c>
      <c r="AD635" s="1">
        <f>(Table2[[#This Row],[Day High]]/Table2[[#This Row],[Close Price]])-1</f>
        <v>2.0233120738948784E-2</v>
      </c>
      <c r="AE635" s="1">
        <f>(Table2[[#This Row],[Close Price]]/Table2[[#This Row],[Current Week Low]])-1</f>
        <v>1.0219951121972937E-2</v>
      </c>
      <c r="AF635" s="1">
        <f>(Table2[[#This Row],[Current Week High]]/Table2[[#This Row],[Close Price]])-1</f>
        <v>5.2562128876182168E-2</v>
      </c>
      <c r="AG635" s="1">
        <f>(Table2[[#This Row],[Close Price]]/Table2[[#This Row],[Current Month Low]])-1</f>
        <v>1.0219951121972937E-2</v>
      </c>
      <c r="AH635" s="1">
        <f>(Table2[[#This Row],[Current Month High]]/Table2[[#This Row],[Close Price]])-1</f>
        <v>5.2562128876182168E-2</v>
      </c>
      <c r="AI635">
        <v>119.111502089289</v>
      </c>
      <c r="AJ635">
        <v>23.475899524779301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-0.33</v>
      </c>
      <c r="AM635" t="s">
        <v>3179</v>
      </c>
      <c r="AN635">
        <v>-10.35</v>
      </c>
      <c r="AO635" t="s">
        <v>3179</v>
      </c>
      <c r="AP635">
        <v>2.0396843516899999E-4</v>
      </c>
      <c r="AQ635">
        <f>(Table2[[#This Row],[Sharpe Ratio]]-AVERAGE(Table2[Sharpe Ratio]))/_xlfn.STDEV.P(Table2[Sharpe Ratio])</f>
        <v>-0.73188009319848923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496</v>
      </c>
      <c r="AT635">
        <f>_xlfn.RANK.AVG(Table2[[#This Row],[6M Return vs Nifty Z-Score]],Table2[6M Return vs Nifty Z-Score])</f>
        <v>718</v>
      </c>
      <c r="AU635">
        <f>_xlfn.RANK.AVG(Table2[[#This Row],[Sharpe Ratio Z-Score]],Table2[Sharpe Ratio Z-Score])</f>
        <v>510</v>
      </c>
      <c r="AV635">
        <f>(Table2[[#This Row],[Rank 1Y]]+Table2[[#This Row],[Rank 6M]]+Table2[[#This Row],[Rank Sharpe]])/3</f>
        <v>574.66666666666663</v>
      </c>
    </row>
    <row r="636" spans="1:48" x14ac:dyDescent="0.3">
      <c r="A636" t="s">
        <v>860</v>
      </c>
      <c r="B636" t="s">
        <v>861</v>
      </c>
      <c r="C636" t="s">
        <v>3144</v>
      </c>
      <c r="D636" t="s">
        <v>40</v>
      </c>
      <c r="E636">
        <v>18145.705543100001</v>
      </c>
      <c r="F636">
        <v>821.5</v>
      </c>
      <c r="G636">
        <v>-22.146215970444299</v>
      </c>
      <c r="H636">
        <f>(Table2[[#This Row],[1Y Return vs Nifty]]-AVERAGE(Table2[1Y Return vs Nifty]))/_xlfn.STDEV.P(Table2[1Y Return vs Nifty])</f>
        <v>-0.76267568356906046</v>
      </c>
      <c r="I636">
        <v>-4.9850481703158804</v>
      </c>
      <c r="J636">
        <f>(Table2[[#This Row],[1M Return vs Nifty]]-AVERAGE(Table2[1M Return vs Nifty]))/_xlfn.STDEV.P(Table2[1M Return vs Nifty])</f>
        <v>-0.43788185833300564</v>
      </c>
      <c r="K636">
        <v>-19.5107954674328</v>
      </c>
      <c r="L636">
        <f>(Table2[[#This Row],[6M Return vs Nifty]]-AVERAGE(Table2[6M Return vs Nifty]))/_xlfn.STDEV.P(Table2[6M Return vs Nifty])</f>
        <v>-0.86973924747264209</v>
      </c>
      <c r="M636">
        <v>1.77272235211909</v>
      </c>
      <c r="N636">
        <f>(Table2[[#This Row],[1W Return vs Nifty]]-AVERAGE(Table2[1W Return vs Nifty]))/_xlfn.STDEV.P(Table2[1W Return vs Nifty])</f>
        <v>-0.33701450803338484</v>
      </c>
      <c r="O636">
        <v>844.73</v>
      </c>
      <c r="P636">
        <v>869.39298321800402</v>
      </c>
      <c r="Q636">
        <v>864.11172868756796</v>
      </c>
      <c r="R636">
        <v>35.058648415773497</v>
      </c>
      <c r="S636" s="1">
        <f>(Table2[[#This Row],[Close Price]]-Table2[[#This Row],[20D EMA]])/Table2[[#This Row],[20D EMA]]</f>
        <v>-2.7499911214234157E-2</v>
      </c>
      <c r="T636" s="1">
        <f>(Table2[[#This Row],[Close Price]]-Table2[[#This Row],[50D EMA]])/Table2[[#This Row],[50D EMA]]</f>
        <v>-5.5087841910951618E-2</v>
      </c>
      <c r="U636" s="1">
        <f>(Table2[[#This Row],[Close Price]]-Table2[[#This Row],[200D EMA]])/Table2[[#This Row],[200D EMA]]</f>
        <v>-4.931275351659397E-2</v>
      </c>
      <c r="V636">
        <v>0.69757498063732204</v>
      </c>
      <c r="W636">
        <v>814</v>
      </c>
      <c r="X636">
        <v>825</v>
      </c>
      <c r="Y636">
        <v>813.75</v>
      </c>
      <c r="Z636">
        <v>833.95</v>
      </c>
      <c r="AA636">
        <v>813.75</v>
      </c>
      <c r="AB636">
        <v>845</v>
      </c>
      <c r="AC636" s="1">
        <f>(Table2[[#This Row],[Close Price]]/Table2[[#This Row],[Day Low]])-1</f>
        <v>9.2137592137591096E-3</v>
      </c>
      <c r="AD636" s="1">
        <f>(Table2[[#This Row],[Day High]]/Table2[[#This Row],[Close Price]])-1</f>
        <v>4.2604990870358517E-3</v>
      </c>
      <c r="AE636" s="1">
        <f>(Table2[[#This Row],[Close Price]]/Table2[[#This Row],[Current Week Low]])-1</f>
        <v>9.52380952380949E-3</v>
      </c>
      <c r="AF636" s="1">
        <f>(Table2[[#This Row],[Current Week High]]/Table2[[#This Row],[Close Price]])-1</f>
        <v>1.5155203895313551E-2</v>
      </c>
      <c r="AG636" s="1">
        <f>(Table2[[#This Row],[Close Price]]/Table2[[#This Row],[Current Month Low]])-1</f>
        <v>9.52380952380949E-3</v>
      </c>
      <c r="AH636" s="1">
        <f>(Table2[[#This Row],[Current Month High]]/Table2[[#This Row],[Close Price]])-1</f>
        <v>2.8606208155812496E-2</v>
      </c>
      <c r="AI636">
        <v>24.7717589774802</v>
      </c>
      <c r="AJ636">
        <v>15.508998875140501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-0.01</v>
      </c>
      <c r="AM636" t="s">
        <v>3179</v>
      </c>
      <c r="AN636">
        <v>-5.54</v>
      </c>
      <c r="AO636" t="s">
        <v>3179</v>
      </c>
      <c r="AQ636">
        <f>(Table2[[#This Row],[Sharpe Ratio]]-AVERAGE(Table2[Sharpe Ratio]))/_xlfn.STDEV.P(Table2[Sharpe Ratio])</f>
        <v>-0.73432109200939777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582</v>
      </c>
      <c r="AT636">
        <f>_xlfn.RANK.AVG(Table2[[#This Row],[6M Return vs Nifty Z-Score]],Table2[6M Return vs Nifty Z-Score])</f>
        <v>618</v>
      </c>
      <c r="AU636">
        <f>_xlfn.RANK.AVG(Table2[[#This Row],[Sharpe Ratio Z-Score]],Table2[Sharpe Ratio Z-Score])</f>
        <v>537.5</v>
      </c>
      <c r="AV636">
        <f>(Table2[[#This Row],[Rank 1Y]]+Table2[[#This Row],[Rank 6M]]+Table2[[#This Row],[Rank Sharpe]])/3</f>
        <v>579.16666666666663</v>
      </c>
    </row>
    <row r="637" spans="1:48" x14ac:dyDescent="0.3">
      <c r="A637" t="s">
        <v>1569</v>
      </c>
      <c r="B637" t="s">
        <v>1570</v>
      </c>
      <c r="C637" t="s">
        <v>3145</v>
      </c>
      <c r="D637" t="s">
        <v>149</v>
      </c>
      <c r="E637">
        <v>6187.8401999999996</v>
      </c>
      <c r="F637">
        <v>330.3</v>
      </c>
      <c r="G637">
        <v>-44.051531950878903</v>
      </c>
      <c r="H637">
        <f>(Table2[[#This Row],[1Y Return vs Nifty]]-AVERAGE(Table2[1Y Return vs Nifty]))/_xlfn.STDEV.P(Table2[1Y Return vs Nifty])</f>
        <v>-1.1568355854439591</v>
      </c>
      <c r="I637">
        <v>-11.305311445858701</v>
      </c>
      <c r="J637">
        <f>(Table2[[#This Row],[1M Return vs Nifty]]-AVERAGE(Table2[1M Return vs Nifty]))/_xlfn.STDEV.P(Table2[1M Return vs Nifty])</f>
        <v>-1.1381809862108998</v>
      </c>
      <c r="K637">
        <v>-28.9279591205141</v>
      </c>
      <c r="L637">
        <f>(Table2[[#This Row],[6M Return vs Nifty]]-AVERAGE(Table2[6M Return vs Nifty]))/_xlfn.STDEV.P(Table2[6M Return vs Nifty])</f>
        <v>-1.1916641932903924</v>
      </c>
      <c r="M637">
        <v>2.9738674133571399</v>
      </c>
      <c r="N637">
        <f>(Table2[[#This Row],[1W Return vs Nifty]]-AVERAGE(Table2[1W Return vs Nifty]))/_xlfn.STDEV.P(Table2[1W Return vs Nifty])</f>
        <v>-5.9050273049878865E-2</v>
      </c>
      <c r="O637">
        <v>348.12</v>
      </c>
      <c r="P637">
        <v>375.69611708176399</v>
      </c>
      <c r="Q637">
        <v>405.11330916717299</v>
      </c>
      <c r="R637">
        <v>34.749492089918398</v>
      </c>
      <c r="S637" s="1">
        <f>(Table2[[#This Row],[Close Price]]-Table2[[#This Row],[20D EMA]])/Table2[[#This Row],[20D EMA]]</f>
        <v>-5.1189245087900702E-2</v>
      </c>
      <c r="T637" s="1">
        <f>(Table2[[#This Row],[Close Price]]-Table2[[#This Row],[50D EMA]])/Table2[[#This Row],[50D EMA]]</f>
        <v>-0.1208320102810226</v>
      </c>
      <c r="U637" s="1">
        <f>(Table2[[#This Row],[Close Price]]-Table2[[#This Row],[200D EMA]])/Table2[[#This Row],[200D EMA]]</f>
        <v>-0.18467255326904283</v>
      </c>
      <c r="V637">
        <v>0.82679628249311998</v>
      </c>
      <c r="W637">
        <v>324.35000000000002</v>
      </c>
      <c r="X637">
        <v>334.55</v>
      </c>
      <c r="Y637">
        <v>324.35000000000002</v>
      </c>
      <c r="Z637">
        <v>342</v>
      </c>
      <c r="AA637">
        <v>324.35000000000002</v>
      </c>
      <c r="AB637">
        <v>346.15</v>
      </c>
      <c r="AC637" s="1">
        <f>(Table2[[#This Row],[Close Price]]/Table2[[#This Row],[Day Low]])-1</f>
        <v>1.8344381069831828E-2</v>
      </c>
      <c r="AD637" s="1">
        <f>(Table2[[#This Row],[Day High]]/Table2[[#This Row],[Close Price]])-1</f>
        <v>1.2867090523766223E-2</v>
      </c>
      <c r="AE637" s="1">
        <f>(Table2[[#This Row],[Close Price]]/Table2[[#This Row],[Current Week Low]])-1</f>
        <v>1.8344381069831828E-2</v>
      </c>
      <c r="AF637" s="1">
        <f>(Table2[[#This Row],[Current Week High]]/Table2[[#This Row],[Close Price]])-1</f>
        <v>3.5422343324250649E-2</v>
      </c>
      <c r="AG637" s="1">
        <f>(Table2[[#This Row],[Close Price]]/Table2[[#This Row],[Current Month Low]])-1</f>
        <v>1.8344381069831828E-2</v>
      </c>
      <c r="AH637" s="1">
        <f>(Table2[[#This Row],[Current Month High]]/Table2[[#This Row],[Close Price]])-1</f>
        <v>4.7986678776869462E-2</v>
      </c>
      <c r="AI637">
        <v>65.758401453224295</v>
      </c>
      <c r="AJ637">
        <v>5.6621880998080503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-0.27</v>
      </c>
      <c r="AM637" t="s">
        <v>3179</v>
      </c>
      <c r="AN637">
        <v>-10.66</v>
      </c>
      <c r="AO637" t="s">
        <v>3179</v>
      </c>
      <c r="AP637">
        <v>5.6013069999755999E-2</v>
      </c>
      <c r="AQ637">
        <f>(Table2[[#This Row],[Sharpe Ratio]]-AVERAGE(Table2[Sharpe Ratio]))/_xlfn.STDEV.P(Table2[Sharpe Ratio])</f>
        <v>-6.3982874473642648E-2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688</v>
      </c>
      <c r="AT637">
        <f>_xlfn.RANK.AVG(Table2[[#This Row],[6M Return vs Nifty Z-Score]],Table2[6M Return vs Nifty Z-Score])</f>
        <v>688</v>
      </c>
      <c r="AU637">
        <f>_xlfn.RANK.AVG(Table2[[#This Row],[Sharpe Ratio Z-Score]],Table2[Sharpe Ratio Z-Score])</f>
        <v>363</v>
      </c>
      <c r="AV637">
        <f>(Table2[[#This Row],[Rank 1Y]]+Table2[[#This Row],[Rank 6M]]+Table2[[#This Row],[Rank Sharpe]])/3</f>
        <v>579.66666666666663</v>
      </c>
    </row>
    <row r="638" spans="1:48" x14ac:dyDescent="0.3">
      <c r="A638" t="s">
        <v>2004</v>
      </c>
      <c r="B638" t="s">
        <v>2005</v>
      </c>
      <c r="C638" t="s">
        <v>3140</v>
      </c>
      <c r="D638" t="s">
        <v>196</v>
      </c>
      <c r="E638">
        <v>3364.5647279999998</v>
      </c>
      <c r="F638">
        <v>214.4</v>
      </c>
      <c r="G638">
        <v>-50.123771014953697</v>
      </c>
      <c r="H638">
        <f>(Table2[[#This Row],[1Y Return vs Nifty]]-AVERAGE(Table2[1Y Return vs Nifty]))/_xlfn.STDEV.P(Table2[1Y Return vs Nifty])</f>
        <v>-1.2660982482512162</v>
      </c>
      <c r="I638">
        <v>-0.40048599589461298</v>
      </c>
      <c r="J638">
        <f>(Table2[[#This Row],[1M Return vs Nifty]]-AVERAGE(Table2[1M Return vs Nifty]))/_xlfn.STDEV.P(Table2[1M Return vs Nifty])</f>
        <v>7.0097754616496699E-2</v>
      </c>
      <c r="K638">
        <v>-11.522085383985599</v>
      </c>
      <c r="L638">
        <f>(Table2[[#This Row],[6M Return vs Nifty]]-AVERAGE(Table2[6M Return vs Nifty]))/_xlfn.STDEV.P(Table2[6M Return vs Nifty])</f>
        <v>-0.59664586654515117</v>
      </c>
      <c r="M638">
        <v>7.8904668033822496</v>
      </c>
      <c r="N638">
        <f>(Table2[[#This Row],[1W Return vs Nifty]]-AVERAGE(Table2[1W Return vs Nifty]))/_xlfn.STDEV.P(Table2[1W Return vs Nifty])</f>
        <v>1.0787296939759801</v>
      </c>
      <c r="O638">
        <v>206.58</v>
      </c>
      <c r="P638">
        <v>211.99916428698299</v>
      </c>
      <c r="Q638">
        <v>224.056138493025</v>
      </c>
      <c r="R638">
        <v>66.570345996292104</v>
      </c>
      <c r="S638" s="1">
        <f>(Table2[[#This Row],[Close Price]]-Table2[[#This Row],[20D EMA]])/Table2[[#This Row],[20D EMA]]</f>
        <v>3.7854584180462739E-2</v>
      </c>
      <c r="T638" s="1">
        <f>(Table2[[#This Row],[Close Price]]-Table2[[#This Row],[50D EMA]])/Table2[[#This Row],[50D EMA]]</f>
        <v>1.1324741402126514E-2</v>
      </c>
      <c r="U638" s="1">
        <f>(Table2[[#This Row],[Close Price]]-Table2[[#This Row],[200D EMA]])/Table2[[#This Row],[200D EMA]]</f>
        <v>-4.3096960243852449E-2</v>
      </c>
      <c r="V638">
        <v>0.77643434682326795</v>
      </c>
      <c r="W638">
        <v>202.15</v>
      </c>
      <c r="X638">
        <v>215.19</v>
      </c>
      <c r="Y638">
        <v>198.81</v>
      </c>
      <c r="Z638">
        <v>215.19</v>
      </c>
      <c r="AA638">
        <v>198.81</v>
      </c>
      <c r="AB638">
        <v>215.19</v>
      </c>
      <c r="AC638" s="1">
        <f>(Table2[[#This Row],[Close Price]]/Table2[[#This Row],[Day Low]])-1</f>
        <v>6.0598565421716488E-2</v>
      </c>
      <c r="AD638" s="1">
        <f>(Table2[[#This Row],[Day High]]/Table2[[#This Row],[Close Price]])-1</f>
        <v>3.6847014925371901E-3</v>
      </c>
      <c r="AE638" s="1">
        <f>(Table2[[#This Row],[Close Price]]/Table2[[#This Row],[Current Week Low]])-1</f>
        <v>7.8416578642925394E-2</v>
      </c>
      <c r="AF638" s="1">
        <f>(Table2[[#This Row],[Current Week High]]/Table2[[#This Row],[Close Price]])-1</f>
        <v>3.6847014925371901E-3</v>
      </c>
      <c r="AG638" s="1">
        <f>(Table2[[#This Row],[Close Price]]/Table2[[#This Row],[Current Month Low]])-1</f>
        <v>7.8416578642925394E-2</v>
      </c>
      <c r="AH638" s="1">
        <f>(Table2[[#This Row],[Current Month High]]/Table2[[#This Row],[Close Price]])-1</f>
        <v>3.6847014925371901E-3</v>
      </c>
      <c r="AI638">
        <v>38.945895522388</v>
      </c>
      <c r="AJ638">
        <v>13.529256023298901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0.04</v>
      </c>
      <c r="AM638" t="s">
        <v>3180</v>
      </c>
      <c r="AN638">
        <v>0.44</v>
      </c>
      <c r="AO638" t="s">
        <v>3180</v>
      </c>
      <c r="AP638">
        <v>8.4878526905880006E-3</v>
      </c>
      <c r="AQ638">
        <f>(Table2[[#This Row],[Sharpe Ratio]]-AVERAGE(Table2[Sharpe Ratio]))/_xlfn.STDEV.P(Table2[Sharpe Ratio])</f>
        <v>-0.63274244182401052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709</v>
      </c>
      <c r="AT638">
        <f>_xlfn.RANK.AVG(Table2[[#This Row],[6M Return vs Nifty Z-Score]],Table2[6M Return vs Nifty Z-Score])</f>
        <v>535</v>
      </c>
      <c r="AU638">
        <f>_xlfn.RANK.AVG(Table2[[#This Row],[Sharpe Ratio Z-Score]],Table2[Sharpe Ratio Z-Score])</f>
        <v>495</v>
      </c>
      <c r="AV638">
        <f>(Table2[[#This Row],[Rank 1Y]]+Table2[[#This Row],[Rank 6M]]+Table2[[#This Row],[Rank Sharpe]])/3</f>
        <v>579.66666666666663</v>
      </c>
    </row>
    <row r="639" spans="1:48" x14ac:dyDescent="0.3">
      <c r="A639" t="s">
        <v>16</v>
      </c>
      <c r="B639" t="s">
        <v>17</v>
      </c>
      <c r="C639" t="s">
        <v>3132</v>
      </c>
      <c r="D639" t="s">
        <v>18</v>
      </c>
      <c r="E639">
        <v>1766380.6343759301</v>
      </c>
      <c r="F639">
        <v>1305.3</v>
      </c>
      <c r="G639">
        <v>-14.2984680958651</v>
      </c>
      <c r="H639">
        <f>(Table2[[#This Row],[1Y Return vs Nifty]]-AVERAGE(Table2[1Y Return vs Nifty]))/_xlfn.STDEV.P(Table2[1Y Return vs Nifty])</f>
        <v>-0.62146486812380841</v>
      </c>
      <c r="I639">
        <v>-3.4006980712949502</v>
      </c>
      <c r="J639">
        <f>(Table2[[#This Row],[1M Return vs Nifty]]-AVERAGE(Table2[1M Return vs Nifty]))/_xlfn.STDEV.P(Table2[1M Return vs Nifty])</f>
        <v>-0.26233236866363407</v>
      </c>
      <c r="K639">
        <v>-15.777002949898</v>
      </c>
      <c r="L639">
        <f>(Table2[[#This Row],[6M Return vs Nifty]]-AVERAGE(Table2[6M Return vs Nifty]))/_xlfn.STDEV.P(Table2[6M Return vs Nifty])</f>
        <v>-0.74209986493851621</v>
      </c>
      <c r="M639">
        <v>-0.63628160458168503</v>
      </c>
      <c r="N639">
        <f>(Table2[[#This Row],[1W Return vs Nifty]]-AVERAGE(Table2[1W Return vs Nifty]))/_xlfn.STDEV.P(Table2[1W Return vs Nifty])</f>
        <v>-0.89449666693797136</v>
      </c>
      <c r="O639">
        <v>1352.08</v>
      </c>
      <c r="P639">
        <v>1401.4849432367</v>
      </c>
      <c r="Q639">
        <v>1415.9896822278099</v>
      </c>
      <c r="R639">
        <v>27.469651793362999</v>
      </c>
      <c r="S639" s="1">
        <f>(Table2[[#This Row],[Close Price]]-Table2[[#This Row],[20D EMA]])/Table2[[#This Row],[20D EMA]]</f>
        <v>-3.4598544464824549E-2</v>
      </c>
      <c r="T639" s="1">
        <f>(Table2[[#This Row],[Close Price]]-Table2[[#This Row],[50D EMA]])/Table2[[#This Row],[50D EMA]]</f>
        <v>-6.8630736063823111E-2</v>
      </c>
      <c r="U639" s="1">
        <f>(Table2[[#This Row],[Close Price]]-Table2[[#This Row],[200D EMA]])/Table2[[#This Row],[200D EMA]]</f>
        <v>-7.8171249139089252E-2</v>
      </c>
      <c r="V639">
        <v>0.94303767245415304</v>
      </c>
      <c r="W639">
        <v>1286.1500000000001</v>
      </c>
      <c r="X639">
        <v>1309.55</v>
      </c>
      <c r="Y639">
        <v>1285.0999999999999</v>
      </c>
      <c r="Z639">
        <v>1340</v>
      </c>
      <c r="AA639">
        <v>1285.0999999999999</v>
      </c>
      <c r="AB639">
        <v>1341.95</v>
      </c>
      <c r="AC639" s="1">
        <f>(Table2[[#This Row],[Close Price]]/Table2[[#This Row],[Day Low]])-1</f>
        <v>1.4889398592698999E-2</v>
      </c>
      <c r="AD639" s="1">
        <f>(Table2[[#This Row],[Day High]]/Table2[[#This Row],[Close Price]])-1</f>
        <v>3.2559564850991318E-3</v>
      </c>
      <c r="AE639" s="1">
        <f>(Table2[[#This Row],[Close Price]]/Table2[[#This Row],[Current Week Low]])-1</f>
        <v>1.5718621118979037E-2</v>
      </c>
      <c r="AF639" s="1">
        <f>(Table2[[#This Row],[Current Week High]]/Table2[[#This Row],[Close Price]])-1</f>
        <v>2.6583927066574864E-2</v>
      </c>
      <c r="AG639" s="1">
        <f>(Table2[[#This Row],[Close Price]]/Table2[[#This Row],[Current Month Low]])-1</f>
        <v>1.5718621118979037E-2</v>
      </c>
      <c r="AH639" s="1">
        <f>(Table2[[#This Row],[Current Month High]]/Table2[[#This Row],[Close Price]])-1</f>
        <v>2.8077836512679255E-2</v>
      </c>
      <c r="AI639">
        <v>23.251359840649599</v>
      </c>
      <c r="AJ639">
        <v>13.6006614303431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-0.02</v>
      </c>
      <c r="AM639" t="s">
        <v>3179</v>
      </c>
      <c r="AN639">
        <v>-3.97</v>
      </c>
      <c r="AO639" t="s">
        <v>3179</v>
      </c>
      <c r="AP639">
        <v>-3.3009422112877003E-2</v>
      </c>
      <c r="AQ639">
        <f>(Table2[[#This Row],[Sharpe Ratio]]-AVERAGE(Table2[Sharpe Ratio]))/_xlfn.STDEV.P(Table2[Sharpe Ratio])</f>
        <v>-1.1293624132783036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530</v>
      </c>
      <c r="AT639">
        <f>_xlfn.RANK.AVG(Table2[[#This Row],[6M Return vs Nifty Z-Score]],Table2[6M Return vs Nifty Z-Score])</f>
        <v>577</v>
      </c>
      <c r="AU639">
        <f>_xlfn.RANK.AVG(Table2[[#This Row],[Sharpe Ratio Z-Score]],Table2[Sharpe Ratio Z-Score])</f>
        <v>634</v>
      </c>
      <c r="AV639">
        <f>(Table2[[#This Row],[Rank 1Y]]+Table2[[#This Row],[Rank 6M]]+Table2[[#This Row],[Rank Sharpe]])/3</f>
        <v>580.33333333333337</v>
      </c>
    </row>
    <row r="640" spans="1:48" x14ac:dyDescent="0.3">
      <c r="A640" t="s">
        <v>1136</v>
      </c>
      <c r="B640" t="s">
        <v>1137</v>
      </c>
      <c r="C640" t="s">
        <v>3148</v>
      </c>
      <c r="D640" t="s">
        <v>475</v>
      </c>
      <c r="E640">
        <v>10886.862490199999</v>
      </c>
      <c r="F640">
        <v>2129</v>
      </c>
      <c r="G640">
        <v>-29.660352777193101</v>
      </c>
      <c r="H640">
        <f>(Table2[[#This Row],[1Y Return vs Nifty]]-AVERAGE(Table2[1Y Return vs Nifty]))/_xlfn.STDEV.P(Table2[1Y Return vs Nifty])</f>
        <v>-0.89788356776794942</v>
      </c>
      <c r="I640">
        <v>-5.0982535532814399</v>
      </c>
      <c r="J640">
        <f>(Table2[[#This Row],[1M Return vs Nifty]]-AVERAGE(Table2[1M Return vs Nifty]))/_xlfn.STDEV.P(Table2[1M Return vs Nifty])</f>
        <v>-0.45042526475543121</v>
      </c>
      <c r="K640">
        <v>-2.3864080218656198</v>
      </c>
      <c r="L640">
        <f>(Table2[[#This Row],[6M Return vs Nifty]]-AVERAGE(Table2[6M Return vs Nifty]))/_xlfn.STDEV.P(Table2[6M Return vs Nifty])</f>
        <v>-0.28434350586071894</v>
      </c>
      <c r="M640">
        <v>4.34518679079099</v>
      </c>
      <c r="N640">
        <f>(Table2[[#This Row],[1W Return vs Nifty]]-AVERAGE(Table2[1W Return vs Nifty]))/_xlfn.STDEV.P(Table2[1W Return vs Nifty])</f>
        <v>0.25829502850226549</v>
      </c>
      <c r="O640">
        <v>2145.41</v>
      </c>
      <c r="P640">
        <v>2176.7627808464299</v>
      </c>
      <c r="Q640">
        <v>2171.7858187769398</v>
      </c>
      <c r="R640">
        <v>51.581652897373097</v>
      </c>
      <c r="S640" s="1">
        <f>(Table2[[#This Row],[Close Price]]-Table2[[#This Row],[20D EMA]])/Table2[[#This Row],[20D EMA]]</f>
        <v>-7.6488876252090998E-3</v>
      </c>
      <c r="T640" s="1">
        <f>(Table2[[#This Row],[Close Price]]-Table2[[#This Row],[50D EMA]])/Table2[[#This Row],[50D EMA]]</f>
        <v>-2.1942115726481432E-2</v>
      </c>
      <c r="U640" s="1">
        <f>(Table2[[#This Row],[Close Price]]-Table2[[#This Row],[200D EMA]])/Table2[[#This Row],[200D EMA]]</f>
        <v>-1.9700754285721871E-2</v>
      </c>
      <c r="V640">
        <v>0.51315318837319501</v>
      </c>
      <c r="W640">
        <v>2086.3000000000002</v>
      </c>
      <c r="X640">
        <v>2270</v>
      </c>
      <c r="Y640">
        <v>2058</v>
      </c>
      <c r="Z640">
        <v>2270</v>
      </c>
      <c r="AA640">
        <v>2058</v>
      </c>
      <c r="AB640">
        <v>2270</v>
      </c>
      <c r="AC640" s="1">
        <f>(Table2[[#This Row],[Close Price]]/Table2[[#This Row],[Day Low]])-1</f>
        <v>2.0466855198197687E-2</v>
      </c>
      <c r="AD640" s="1">
        <f>(Table2[[#This Row],[Day High]]/Table2[[#This Row],[Close Price]])-1</f>
        <v>6.622827618600291E-2</v>
      </c>
      <c r="AE640" s="1">
        <f>(Table2[[#This Row],[Close Price]]/Table2[[#This Row],[Current Week Low]])-1</f>
        <v>3.449951409135088E-2</v>
      </c>
      <c r="AF640" s="1">
        <f>(Table2[[#This Row],[Current Week High]]/Table2[[#This Row],[Close Price]])-1</f>
        <v>6.622827618600291E-2</v>
      </c>
      <c r="AG640" s="1">
        <f>(Table2[[#This Row],[Close Price]]/Table2[[#This Row],[Current Month Low]])-1</f>
        <v>3.449951409135088E-2</v>
      </c>
      <c r="AH640" s="1">
        <f>(Table2[[#This Row],[Current Month High]]/Table2[[#This Row],[Close Price]])-1</f>
        <v>6.622827618600291E-2</v>
      </c>
      <c r="AI640">
        <v>28.4640676373884</v>
      </c>
      <c r="AJ640">
        <v>17.754424778760999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0.11</v>
      </c>
      <c r="AM640" t="s">
        <v>3180</v>
      </c>
      <c r="AN640">
        <v>-4.8499999999999996</v>
      </c>
      <c r="AO640" t="s">
        <v>3179</v>
      </c>
      <c r="AP640">
        <v>-9.6832112176685997E-2</v>
      </c>
      <c r="AQ640">
        <f>(Table2[[#This Row],[Sharpe Ratio]]-AVERAGE(Table2[Sharpe Ratio]))/_xlfn.STDEV.P(Table2[Sharpe Ratio])</f>
        <v>-1.8931625102181253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623</v>
      </c>
      <c r="AT640">
        <f>_xlfn.RANK.AVG(Table2[[#This Row],[6M Return vs Nifty Z-Score]],Table2[6M Return vs Nifty Z-Score])</f>
        <v>412</v>
      </c>
      <c r="AU640">
        <f>_xlfn.RANK.AVG(Table2[[#This Row],[Sharpe Ratio Z-Score]],Table2[Sharpe Ratio Z-Score])</f>
        <v>712</v>
      </c>
      <c r="AV640">
        <f>(Table2[[#This Row],[Rank 1Y]]+Table2[[#This Row],[Rank 6M]]+Table2[[#This Row],[Rank Sharpe]])/3</f>
        <v>582.33333333333337</v>
      </c>
    </row>
    <row r="641" spans="1:48" x14ac:dyDescent="0.3">
      <c r="A641" t="s">
        <v>492</v>
      </c>
      <c r="B641" t="s">
        <v>493</v>
      </c>
      <c r="C641" t="s">
        <v>3133</v>
      </c>
      <c r="D641" t="s">
        <v>274</v>
      </c>
      <c r="E641">
        <v>43794.194244159997</v>
      </c>
      <c r="F641">
        <v>7031.6</v>
      </c>
      <c r="G641">
        <v>-36.125294314051203</v>
      </c>
      <c r="H641">
        <f>(Table2[[#This Row],[1Y Return vs Nifty]]-AVERAGE(Table2[1Y Return vs Nifty]))/_xlfn.STDEV.P(Table2[1Y Return vs Nifty])</f>
        <v>-1.0142124408173483</v>
      </c>
      <c r="I641">
        <v>-4.2648736668543501</v>
      </c>
      <c r="J641">
        <f>(Table2[[#This Row],[1M Return vs Nifty]]-AVERAGE(Table2[1M Return vs Nifty]))/_xlfn.STDEV.P(Table2[1M Return vs Nifty])</f>
        <v>-0.3580849329983265</v>
      </c>
      <c r="K641">
        <v>-8.5197096060168498</v>
      </c>
      <c r="L641">
        <f>(Table2[[#This Row],[6M Return vs Nifty]]-AVERAGE(Table2[6M Return vs Nifty]))/_xlfn.STDEV.P(Table2[6M Return vs Nifty])</f>
        <v>-0.49400990361050856</v>
      </c>
      <c r="M641">
        <v>1.03630013671559</v>
      </c>
      <c r="N641">
        <f>(Table2[[#This Row],[1W Return vs Nifty]]-AVERAGE(Table2[1W Return vs Nifty]))/_xlfn.STDEV.P(Table2[1W Return vs Nifty])</f>
        <v>-0.50743442177677911</v>
      </c>
      <c r="O641">
        <v>7223.27</v>
      </c>
      <c r="P641">
        <v>7358.2578162440304</v>
      </c>
      <c r="Q641">
        <v>7417.2567382567804</v>
      </c>
      <c r="R641">
        <v>37.602017730790799</v>
      </c>
      <c r="S641" s="1">
        <f>(Table2[[#This Row],[Close Price]]-Table2[[#This Row],[20D EMA]])/Table2[[#This Row],[20D EMA]]</f>
        <v>-2.6535073450113324E-2</v>
      </c>
      <c r="T641" s="1">
        <f>(Table2[[#This Row],[Close Price]]-Table2[[#This Row],[50D EMA]])/Table2[[#This Row],[50D EMA]]</f>
        <v>-4.4393363809963671E-2</v>
      </c>
      <c r="U641" s="1">
        <f>(Table2[[#This Row],[Close Price]]-Table2[[#This Row],[200D EMA]])/Table2[[#This Row],[200D EMA]]</f>
        <v>-5.1994524642464769E-2</v>
      </c>
      <c r="V641">
        <v>0.28120010050383698</v>
      </c>
      <c r="W641">
        <v>6993</v>
      </c>
      <c r="X641">
        <v>7078.85</v>
      </c>
      <c r="Y641">
        <v>6969</v>
      </c>
      <c r="Z641">
        <v>7146.95</v>
      </c>
      <c r="AA641">
        <v>6969</v>
      </c>
      <c r="AB641">
        <v>7146.95</v>
      </c>
      <c r="AC641" s="1">
        <f>(Table2[[#This Row],[Close Price]]/Table2[[#This Row],[Day Low]])-1</f>
        <v>5.5198055198055762E-3</v>
      </c>
      <c r="AD641" s="1">
        <f>(Table2[[#This Row],[Day High]]/Table2[[#This Row],[Close Price]])-1</f>
        <v>6.7196655099834857E-3</v>
      </c>
      <c r="AE641" s="1">
        <f>(Table2[[#This Row],[Close Price]]/Table2[[#This Row],[Current Week Low]])-1</f>
        <v>8.9826373941741533E-3</v>
      </c>
      <c r="AF641" s="1">
        <f>(Table2[[#This Row],[Current Week High]]/Table2[[#This Row],[Close Price]])-1</f>
        <v>1.6404516752943854E-2</v>
      </c>
      <c r="AG641" s="1">
        <f>(Table2[[#This Row],[Close Price]]/Table2[[#This Row],[Current Month Low]])-1</f>
        <v>8.9826373941741533E-3</v>
      </c>
      <c r="AH641" s="1">
        <f>(Table2[[#This Row],[Current Month High]]/Table2[[#This Row],[Close Price]])-1</f>
        <v>1.6404516752943854E-2</v>
      </c>
      <c r="AI641">
        <v>30.8379316229592</v>
      </c>
      <c r="AJ641">
        <v>9.6768155727477101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0.04</v>
      </c>
      <c r="AM641" t="s">
        <v>3180</v>
      </c>
      <c r="AN641">
        <v>-4.05</v>
      </c>
      <c r="AO641" t="s">
        <v>3179</v>
      </c>
      <c r="AP641">
        <v>-1.304903617826E-2</v>
      </c>
      <c r="AQ641">
        <f>(Table2[[#This Row],[Sharpe Ratio]]-AVERAGE(Table2[Sharpe Ratio]))/_xlfn.STDEV.P(Table2[Sharpe Ratio])</f>
        <v>-0.8904858523471636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664</v>
      </c>
      <c r="AT641">
        <f>_xlfn.RANK.AVG(Table2[[#This Row],[6M Return vs Nifty Z-Score]],Table2[6M Return vs Nifty Z-Score])</f>
        <v>494</v>
      </c>
      <c r="AU641">
        <f>_xlfn.RANK.AVG(Table2[[#This Row],[Sharpe Ratio Z-Score]],Table2[Sharpe Ratio Z-Score])</f>
        <v>592</v>
      </c>
      <c r="AV641">
        <f>(Table2[[#This Row],[Rank 1Y]]+Table2[[#This Row],[Rank 6M]]+Table2[[#This Row],[Rank Sharpe]])/3</f>
        <v>583.33333333333337</v>
      </c>
    </row>
    <row r="642" spans="1:48" x14ac:dyDescent="0.3">
      <c r="A642" t="s">
        <v>1545</v>
      </c>
      <c r="B642" t="s">
        <v>1546</v>
      </c>
      <c r="C642" t="s">
        <v>3136</v>
      </c>
      <c r="D642" t="s">
        <v>364</v>
      </c>
      <c r="E642">
        <v>6399.7613803199902</v>
      </c>
      <c r="F642">
        <v>279.60000000000002</v>
      </c>
      <c r="G642">
        <v>-52.408690723292203</v>
      </c>
      <c r="H642">
        <f>(Table2[[#This Row],[1Y Return vs Nifty]]-AVERAGE(Table2[1Y Return vs Nifty]))/_xlfn.STDEV.P(Table2[1Y Return vs Nifty])</f>
        <v>-1.307212639334876</v>
      </c>
      <c r="I642">
        <v>-1.7431266341374401</v>
      </c>
      <c r="J642">
        <f>(Table2[[#This Row],[1M Return vs Nifty]]-AVERAGE(Table2[1M Return vs Nifty]))/_xlfn.STDEV.P(Table2[1M Return vs Nifty])</f>
        <v>-7.8669793035086991E-2</v>
      </c>
      <c r="K642">
        <v>-11.0497992603347</v>
      </c>
      <c r="L642">
        <f>(Table2[[#This Row],[6M Return vs Nifty]]-AVERAGE(Table2[6M Return vs Nifty]))/_xlfn.STDEV.P(Table2[6M Return vs Nifty])</f>
        <v>-0.58050080521163128</v>
      </c>
      <c r="M642">
        <v>2.4324923397981002</v>
      </c>
      <c r="N642">
        <f>(Table2[[#This Row],[1W Return vs Nifty]]-AVERAGE(Table2[1W Return vs Nifty]))/_xlfn.STDEV.P(Table2[1W Return vs Nifty])</f>
        <v>-0.1843331493794633</v>
      </c>
      <c r="O642">
        <v>284.62</v>
      </c>
      <c r="P642">
        <v>290.66771849122802</v>
      </c>
      <c r="Q642">
        <v>307.66555636147399</v>
      </c>
      <c r="R642">
        <v>44.479183603537699</v>
      </c>
      <c r="S642" s="1">
        <f>(Table2[[#This Row],[Close Price]]-Table2[[#This Row],[20D EMA]])/Table2[[#This Row],[20D EMA]]</f>
        <v>-1.763755182348388E-2</v>
      </c>
      <c r="T642" s="1">
        <f>(Table2[[#This Row],[Close Price]]-Table2[[#This Row],[50D EMA]])/Table2[[#This Row],[50D EMA]]</f>
        <v>-3.8076875370534148E-2</v>
      </c>
      <c r="U642" s="1">
        <f>(Table2[[#This Row],[Close Price]]-Table2[[#This Row],[200D EMA]])/Table2[[#This Row],[200D EMA]]</f>
        <v>-9.1220989094079649E-2</v>
      </c>
      <c r="V642">
        <v>0.54515079188485005</v>
      </c>
      <c r="W642">
        <v>276.14999999999998</v>
      </c>
      <c r="X642">
        <v>281.2</v>
      </c>
      <c r="Y642">
        <v>276.14999999999998</v>
      </c>
      <c r="Z642">
        <v>292.75</v>
      </c>
      <c r="AA642">
        <v>276.14999999999998</v>
      </c>
      <c r="AB642">
        <v>296.5</v>
      </c>
      <c r="AC642" s="1">
        <f>(Table2[[#This Row],[Close Price]]/Table2[[#This Row],[Day Low]])-1</f>
        <v>1.2493210211841577E-2</v>
      </c>
      <c r="AD642" s="1">
        <f>(Table2[[#This Row],[Day High]]/Table2[[#This Row],[Close Price]])-1</f>
        <v>5.7224606580827952E-3</v>
      </c>
      <c r="AE642" s="1">
        <f>(Table2[[#This Row],[Close Price]]/Table2[[#This Row],[Current Week Low]])-1</f>
        <v>1.2493210211841577E-2</v>
      </c>
      <c r="AF642" s="1">
        <f>(Table2[[#This Row],[Current Week High]]/Table2[[#This Row],[Close Price]])-1</f>
        <v>4.7031473533619472E-2</v>
      </c>
      <c r="AG642" s="1">
        <f>(Table2[[#This Row],[Close Price]]/Table2[[#This Row],[Current Month Low]])-1</f>
        <v>1.2493210211841577E-2</v>
      </c>
      <c r="AH642" s="1">
        <f>(Table2[[#This Row],[Current Month High]]/Table2[[#This Row],[Close Price]])-1</f>
        <v>6.0443490701001412E-2</v>
      </c>
      <c r="AI642">
        <v>40.379113018597899</v>
      </c>
      <c r="AJ642">
        <v>8.3091226031377197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0.01</v>
      </c>
      <c r="AM642" t="s">
        <v>3180</v>
      </c>
      <c r="AN642">
        <v>-5.38</v>
      </c>
      <c r="AO642" t="s">
        <v>3179</v>
      </c>
      <c r="AP642">
        <v>5.7671071370000002E-5</v>
      </c>
      <c r="AQ642">
        <f>(Table2[[#This Row],[Sharpe Ratio]]-AVERAGE(Table2[Sharpe Ratio]))/_xlfn.STDEV.P(Table2[Sharpe Ratio])</f>
        <v>-0.73363091160711469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712</v>
      </c>
      <c r="AT642">
        <f>_xlfn.RANK.AVG(Table2[[#This Row],[6M Return vs Nifty Z-Score]],Table2[6M Return vs Nifty Z-Score])</f>
        <v>529</v>
      </c>
      <c r="AU642">
        <f>_xlfn.RANK.AVG(Table2[[#This Row],[Sharpe Ratio Z-Score]],Table2[Sharpe Ratio Z-Score])</f>
        <v>511</v>
      </c>
      <c r="AV642">
        <f>(Table2[[#This Row],[Rank 1Y]]+Table2[[#This Row],[Rank 6M]]+Table2[[#This Row],[Rank Sharpe]])/3</f>
        <v>584</v>
      </c>
    </row>
    <row r="643" spans="1:48" x14ac:dyDescent="0.3">
      <c r="A643" t="s">
        <v>1002</v>
      </c>
      <c r="B643" t="s">
        <v>1003</v>
      </c>
      <c r="C643" t="s">
        <v>3141</v>
      </c>
      <c r="D643" t="s">
        <v>117</v>
      </c>
      <c r="E643">
        <v>14043.4632332</v>
      </c>
      <c r="F643">
        <v>46.97</v>
      </c>
      <c r="G643">
        <v>-11.349292400602399</v>
      </c>
      <c r="H643">
        <f>(Table2[[#This Row],[1Y Return vs Nifty]]-AVERAGE(Table2[1Y Return vs Nifty]))/_xlfn.STDEV.P(Table2[1Y Return vs Nifty])</f>
        <v>-0.56839798683824039</v>
      </c>
      <c r="I643">
        <v>-5.8576581595805903</v>
      </c>
      <c r="J643">
        <f>(Table2[[#This Row],[1M Return vs Nifty]]-AVERAGE(Table2[1M Return vs Nifty]))/_xlfn.STDEV.P(Table2[1M Return vs Nifty])</f>
        <v>-0.53456897211579835</v>
      </c>
      <c r="K643">
        <v>-34.454166140404098</v>
      </c>
      <c r="L643">
        <f>(Table2[[#This Row],[6M Return vs Nifty]]-AVERAGE(Table2[6M Return vs Nifty]))/_xlfn.STDEV.P(Table2[6M Return vs Nifty])</f>
        <v>-1.3805771145258281</v>
      </c>
      <c r="M643">
        <v>4.2897624361220501</v>
      </c>
      <c r="N643">
        <f>(Table2[[#This Row],[1W Return vs Nifty]]-AVERAGE(Table2[1W Return vs Nifty]))/_xlfn.STDEV.P(Table2[1W Return vs Nifty])</f>
        <v>0.24546894375849018</v>
      </c>
      <c r="O643">
        <v>47.92</v>
      </c>
      <c r="P643">
        <v>50.504295639508001</v>
      </c>
      <c r="Q643">
        <v>53.819828117788099</v>
      </c>
      <c r="R643">
        <v>54.563477366345801</v>
      </c>
      <c r="S643" s="1">
        <f>(Table2[[#This Row],[Close Price]]-Table2[[#This Row],[20D EMA]])/Table2[[#This Row],[20D EMA]]</f>
        <v>-1.9824707846410744E-2</v>
      </c>
      <c r="T643" s="1">
        <f>(Table2[[#This Row],[Close Price]]-Table2[[#This Row],[50D EMA]])/Table2[[#This Row],[50D EMA]]</f>
        <v>-6.9980099608462382E-2</v>
      </c>
      <c r="U643" s="1">
        <f>(Table2[[#This Row],[Close Price]]-Table2[[#This Row],[200D EMA]])/Table2[[#This Row],[200D EMA]]</f>
        <v>-0.12727331835391256</v>
      </c>
      <c r="V643">
        <v>0.89924058270217799</v>
      </c>
      <c r="W643">
        <v>46.8</v>
      </c>
      <c r="X643">
        <v>48.34</v>
      </c>
      <c r="Y643">
        <v>46.75</v>
      </c>
      <c r="Z643">
        <v>48.5</v>
      </c>
      <c r="AA643">
        <v>46.75</v>
      </c>
      <c r="AB643">
        <v>48.55</v>
      </c>
      <c r="AC643" s="1">
        <f>(Table2[[#This Row],[Close Price]]/Table2[[#This Row],[Day Low]])-1</f>
        <v>3.6324786324786196E-3</v>
      </c>
      <c r="AD643" s="1">
        <f>(Table2[[#This Row],[Day High]]/Table2[[#This Row],[Close Price]])-1</f>
        <v>2.9167553757717846E-2</v>
      </c>
      <c r="AE643" s="1">
        <f>(Table2[[#This Row],[Close Price]]/Table2[[#This Row],[Current Week Low]])-1</f>
        <v>4.7058823529411153E-3</v>
      </c>
      <c r="AF643" s="1">
        <f>(Table2[[#This Row],[Current Week High]]/Table2[[#This Row],[Close Price]])-1</f>
        <v>3.2573983393655581E-2</v>
      </c>
      <c r="AG643" s="1">
        <f>(Table2[[#This Row],[Close Price]]/Table2[[#This Row],[Current Month Low]])-1</f>
        <v>4.7058823529411153E-3</v>
      </c>
      <c r="AH643" s="1">
        <f>(Table2[[#This Row],[Current Month High]]/Table2[[#This Row],[Close Price]])-1</f>
        <v>3.3638492654886054E-2</v>
      </c>
      <c r="AI643">
        <v>56.908665105386397</v>
      </c>
      <c r="AJ643">
        <v>16.406443618339502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-0.17</v>
      </c>
      <c r="AM643" t="s">
        <v>3179</v>
      </c>
      <c r="AN643">
        <v>-2.92</v>
      </c>
      <c r="AO643" t="s">
        <v>3179</v>
      </c>
      <c r="AQ643">
        <f>(Table2[[#This Row],[Sharpe Ratio]]-AVERAGE(Table2[Sharpe Ratio]))/_xlfn.STDEV.P(Table2[Sharpe Ratio])</f>
        <v>-0.73432109200939777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511</v>
      </c>
      <c r="AT643">
        <f>_xlfn.RANK.AVG(Table2[[#This Row],[6M Return vs Nifty Z-Score]],Table2[6M Return vs Nifty Z-Score])</f>
        <v>710</v>
      </c>
      <c r="AU643">
        <f>_xlfn.RANK.AVG(Table2[[#This Row],[Sharpe Ratio Z-Score]],Table2[Sharpe Ratio Z-Score])</f>
        <v>537.5</v>
      </c>
      <c r="AV643">
        <f>(Table2[[#This Row],[Rank 1Y]]+Table2[[#This Row],[Rank 6M]]+Table2[[#This Row],[Rank Sharpe]])/3</f>
        <v>586.16666666666663</v>
      </c>
    </row>
    <row r="644" spans="1:48" x14ac:dyDescent="0.3">
      <c r="A644" t="s">
        <v>1441</v>
      </c>
      <c r="B644" t="s">
        <v>1442</v>
      </c>
      <c r="C644" t="s">
        <v>3134</v>
      </c>
      <c r="D644" t="s">
        <v>24</v>
      </c>
      <c r="E644">
        <v>7366.43096470399</v>
      </c>
      <c r="F644">
        <v>38.08</v>
      </c>
      <c r="G644">
        <v>-60.198447475414497</v>
      </c>
      <c r="H644">
        <f>(Table2[[#This Row],[1Y Return vs Nifty]]-AVERAGE(Table2[1Y Return vs Nifty]))/_xlfn.STDEV.P(Table2[1Y Return vs Nifty])</f>
        <v>-1.4473799740488917</v>
      </c>
      <c r="I644">
        <v>-1.6986315285990601</v>
      </c>
      <c r="J644">
        <f>(Table2[[#This Row],[1M Return vs Nifty]]-AVERAGE(Table2[1M Return vs Nifty]))/_xlfn.STDEV.P(Table2[1M Return vs Nifty])</f>
        <v>-7.3739637083524018E-2</v>
      </c>
      <c r="K644">
        <v>-37.277013189346199</v>
      </c>
      <c r="L644">
        <f>(Table2[[#This Row],[6M Return vs Nifty]]-AVERAGE(Table2[6M Return vs Nifty]))/_xlfn.STDEV.P(Table2[6M Return vs Nifty])</f>
        <v>-1.4770759029890763</v>
      </c>
      <c r="M644">
        <v>6.9026030016541897</v>
      </c>
      <c r="N644">
        <f>(Table2[[#This Row],[1W Return vs Nifty]]-AVERAGE(Table2[1W Return vs Nifty]))/_xlfn.STDEV.P(Table2[1W Return vs Nifty])</f>
        <v>0.85012216373128968</v>
      </c>
      <c r="O644">
        <v>38.5</v>
      </c>
      <c r="P644">
        <v>40.287177297858101</v>
      </c>
      <c r="Q644">
        <v>45.095987777156402</v>
      </c>
      <c r="R644">
        <v>49.267631203251099</v>
      </c>
      <c r="S644" s="1">
        <f>(Table2[[#This Row],[Close Price]]-Table2[[#This Row],[20D EMA]])/Table2[[#This Row],[20D EMA]]</f>
        <v>-1.0909090909090953E-2</v>
      </c>
      <c r="T644" s="1">
        <f>(Table2[[#This Row],[Close Price]]-Table2[[#This Row],[50D EMA]])/Table2[[#This Row],[50D EMA]]</f>
        <v>-5.4786099347184807E-2</v>
      </c>
      <c r="U644" s="1">
        <f>(Table2[[#This Row],[Close Price]]-Table2[[#This Row],[200D EMA]])/Table2[[#This Row],[200D EMA]]</f>
        <v>-0.15557897992668845</v>
      </c>
      <c r="V644">
        <v>0.99048216122949095</v>
      </c>
      <c r="W644">
        <v>37.9</v>
      </c>
      <c r="X644">
        <v>38.75</v>
      </c>
      <c r="Y644">
        <v>37.9</v>
      </c>
      <c r="Z644">
        <v>40.1</v>
      </c>
      <c r="AA644">
        <v>37.9</v>
      </c>
      <c r="AB644">
        <v>40.1</v>
      </c>
      <c r="AC644" s="1">
        <f>(Table2[[#This Row],[Close Price]]/Table2[[#This Row],[Day Low]])-1</f>
        <v>4.749340369393229E-3</v>
      </c>
      <c r="AD644" s="1">
        <f>(Table2[[#This Row],[Day High]]/Table2[[#This Row],[Close Price]])-1</f>
        <v>1.7594537815126099E-2</v>
      </c>
      <c r="AE644" s="1">
        <f>(Table2[[#This Row],[Close Price]]/Table2[[#This Row],[Current Week Low]])-1</f>
        <v>4.749340369393229E-3</v>
      </c>
      <c r="AF644" s="1">
        <f>(Table2[[#This Row],[Current Week High]]/Table2[[#This Row],[Close Price]])-1</f>
        <v>5.3046218487394992E-2</v>
      </c>
      <c r="AG644" s="1">
        <f>(Table2[[#This Row],[Close Price]]/Table2[[#This Row],[Current Month Low]])-1</f>
        <v>4.749340369393229E-3</v>
      </c>
      <c r="AH644" s="1">
        <f>(Table2[[#This Row],[Current Month High]]/Table2[[#This Row],[Close Price]])-1</f>
        <v>5.3046218487394992E-2</v>
      </c>
      <c r="AI644">
        <v>65.441176470588204</v>
      </c>
      <c r="AJ644">
        <v>10.537010159651601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-0.11</v>
      </c>
      <c r="AM644" t="s">
        <v>3179</v>
      </c>
      <c r="AN644">
        <v>-2.46</v>
      </c>
      <c r="AO644" t="s">
        <v>3179</v>
      </c>
      <c r="AP644">
        <v>6.8650494878250007E-2</v>
      </c>
      <c r="AQ644">
        <f>(Table2[[#This Row],[Sharpe Ratio]]-AVERAGE(Table2[Sharpe Ratio]))/_xlfn.STDEV.P(Table2[Sharpe Ratio])</f>
        <v>8.7255914389895495E-2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723</v>
      </c>
      <c r="AT644">
        <f>_xlfn.RANK.AVG(Table2[[#This Row],[6M Return vs Nifty Z-Score]],Table2[6M Return vs Nifty Z-Score])</f>
        <v>722</v>
      </c>
      <c r="AU644">
        <f>_xlfn.RANK.AVG(Table2[[#This Row],[Sharpe Ratio Z-Score]],Table2[Sharpe Ratio Z-Score])</f>
        <v>317</v>
      </c>
      <c r="AV644">
        <f>(Table2[[#This Row],[Rank 1Y]]+Table2[[#This Row],[Rank 6M]]+Table2[[#This Row],[Rank Sharpe]])/3</f>
        <v>587.33333333333337</v>
      </c>
    </row>
    <row r="645" spans="1:48" x14ac:dyDescent="0.3">
      <c r="A645" t="s">
        <v>508</v>
      </c>
      <c r="B645" t="s">
        <v>509</v>
      </c>
      <c r="C645" t="s">
        <v>3133</v>
      </c>
      <c r="D645" t="s">
        <v>21</v>
      </c>
      <c r="E645">
        <v>41057.711921299997</v>
      </c>
      <c r="F645">
        <v>1012.1</v>
      </c>
      <c r="G645">
        <v>-48.827252016451403</v>
      </c>
      <c r="H645">
        <f>(Table2[[#This Row],[1Y Return vs Nifty]]-AVERAGE(Table2[1Y Return vs Nifty]))/_xlfn.STDEV.P(Table2[1Y Return vs Nifty])</f>
        <v>-1.2427689430868876</v>
      </c>
      <c r="I645">
        <v>-1.8105328748243099</v>
      </c>
      <c r="J645">
        <f>(Table2[[#This Row],[1M Return vs Nifty]]-AVERAGE(Table2[1M Return vs Nifty]))/_xlfn.STDEV.P(Table2[1M Return vs Nifty])</f>
        <v>-8.613855335543745E-2</v>
      </c>
      <c r="K645">
        <v>-10.8971552032502</v>
      </c>
      <c r="L645">
        <f>(Table2[[#This Row],[6M Return vs Nifty]]-AVERAGE(Table2[6M Return vs Nifty]))/_xlfn.STDEV.P(Table2[6M Return vs Nifty])</f>
        <v>-0.57528268098478397</v>
      </c>
      <c r="M645">
        <v>1.3041572795727401</v>
      </c>
      <c r="N645">
        <f>(Table2[[#This Row],[1W Return vs Nifty]]-AVERAGE(Table2[1W Return vs Nifty]))/_xlfn.STDEV.P(Table2[1W Return vs Nifty])</f>
        <v>-0.44544798216854969</v>
      </c>
      <c r="O645">
        <v>1030.3699999999999</v>
      </c>
      <c r="P645">
        <v>1043.1793331066699</v>
      </c>
      <c r="Q645">
        <v>1072.61287697633</v>
      </c>
      <c r="R645">
        <v>41.981919133320801</v>
      </c>
      <c r="S645" s="1">
        <f>(Table2[[#This Row],[Close Price]]-Table2[[#This Row],[20D EMA]])/Table2[[#This Row],[20D EMA]]</f>
        <v>-1.7731494511680143E-2</v>
      </c>
      <c r="T645" s="1">
        <f>(Table2[[#This Row],[Close Price]]-Table2[[#This Row],[50D EMA]])/Table2[[#This Row],[50D EMA]]</f>
        <v>-2.9792895737411885E-2</v>
      </c>
      <c r="U645" s="1">
        <f>(Table2[[#This Row],[Close Price]]-Table2[[#This Row],[200D EMA]])/Table2[[#This Row],[200D EMA]]</f>
        <v>-5.6416325288685981E-2</v>
      </c>
      <c r="V645">
        <v>0.325828635554963</v>
      </c>
      <c r="W645">
        <v>1003.95</v>
      </c>
      <c r="X645">
        <v>1014.8</v>
      </c>
      <c r="Y645">
        <v>1002</v>
      </c>
      <c r="Z645">
        <v>1029</v>
      </c>
      <c r="AA645">
        <v>1002</v>
      </c>
      <c r="AB645">
        <v>1032</v>
      </c>
      <c r="AC645" s="1">
        <f>(Table2[[#This Row],[Close Price]]/Table2[[#This Row],[Day Low]])-1</f>
        <v>8.1179341600676747E-3</v>
      </c>
      <c r="AD645" s="1">
        <f>(Table2[[#This Row],[Day High]]/Table2[[#This Row],[Close Price]])-1</f>
        <v>2.6677205809702009E-3</v>
      </c>
      <c r="AE645" s="1">
        <f>(Table2[[#This Row],[Close Price]]/Table2[[#This Row],[Current Week Low]])-1</f>
        <v>1.0079840319361377E-2</v>
      </c>
      <c r="AF645" s="1">
        <f>(Table2[[#This Row],[Current Week High]]/Table2[[#This Row],[Close Price]])-1</f>
        <v>1.6697954747554533E-2</v>
      </c>
      <c r="AG645" s="1">
        <f>(Table2[[#This Row],[Close Price]]/Table2[[#This Row],[Current Month Low]])-1</f>
        <v>1.0079840319361377E-2</v>
      </c>
      <c r="AH645" s="1">
        <f>(Table2[[#This Row],[Current Month High]]/Table2[[#This Row],[Close Price]])-1</f>
        <v>1.9662088726410509E-2</v>
      </c>
      <c r="AI645">
        <v>38.326252346605997</v>
      </c>
      <c r="AJ645">
        <v>4.3294505721059604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0.03</v>
      </c>
      <c r="AM645" t="s">
        <v>3180</v>
      </c>
      <c r="AN645">
        <v>-4.53</v>
      </c>
      <c r="AO645" t="s">
        <v>3179</v>
      </c>
      <c r="AQ645">
        <f>(Table2[[#This Row],[Sharpe Ratio]]-AVERAGE(Table2[Sharpe Ratio]))/_xlfn.STDEV.P(Table2[Sharpe Ratio])</f>
        <v>-0.73432109200939777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706</v>
      </c>
      <c r="AT645">
        <f>_xlfn.RANK.AVG(Table2[[#This Row],[6M Return vs Nifty Z-Score]],Table2[6M Return vs Nifty Z-Score])</f>
        <v>523</v>
      </c>
      <c r="AU645">
        <f>_xlfn.RANK.AVG(Table2[[#This Row],[Sharpe Ratio Z-Score]],Table2[Sharpe Ratio Z-Score])</f>
        <v>537.5</v>
      </c>
      <c r="AV645">
        <f>(Table2[[#This Row],[Rank 1Y]]+Table2[[#This Row],[Rank 6M]]+Table2[[#This Row],[Rank Sharpe]])/3</f>
        <v>588.83333333333337</v>
      </c>
    </row>
    <row r="646" spans="1:48" x14ac:dyDescent="0.3">
      <c r="A646" t="s">
        <v>1663</v>
      </c>
      <c r="B646" t="s">
        <v>1664</v>
      </c>
      <c r="C646" t="s">
        <v>3148</v>
      </c>
      <c r="D646" t="s">
        <v>291</v>
      </c>
      <c r="E646">
        <v>5442.7457775779903</v>
      </c>
      <c r="F646">
        <v>161.82</v>
      </c>
      <c r="G646">
        <v>-21.510268010358502</v>
      </c>
      <c r="H646">
        <f>(Table2[[#This Row],[1Y Return vs Nifty]]-AVERAGE(Table2[1Y Return vs Nifty]))/_xlfn.STDEV.P(Table2[1Y Return vs Nifty])</f>
        <v>-0.7512325623756092</v>
      </c>
      <c r="I646">
        <v>-2.6517432080534502</v>
      </c>
      <c r="J646">
        <f>(Table2[[#This Row],[1M Return vs Nifty]]-AVERAGE(Table2[1M Return vs Nifty]))/_xlfn.STDEV.P(Table2[1M Return vs Nifty])</f>
        <v>-0.17934651591007397</v>
      </c>
      <c r="K646">
        <v>-12.2331003724266</v>
      </c>
      <c r="L646">
        <f>(Table2[[#This Row],[6M Return vs Nifty]]-AVERAGE(Table2[6M Return vs Nifty]))/_xlfn.STDEV.P(Table2[6M Return vs Nifty])</f>
        <v>-0.62095185400185027</v>
      </c>
      <c r="M646">
        <v>4.1801553288400797</v>
      </c>
      <c r="N646">
        <f>(Table2[[#This Row],[1W Return vs Nifty]]-AVERAGE(Table2[1W Return vs Nifty]))/_xlfn.STDEV.P(Table2[1W Return vs Nifty])</f>
        <v>0.22010410090346896</v>
      </c>
      <c r="O646">
        <v>165.2</v>
      </c>
      <c r="P646">
        <v>168.04424514340701</v>
      </c>
      <c r="Q646">
        <v>167.368317016265</v>
      </c>
      <c r="R646">
        <v>43.766200284781398</v>
      </c>
      <c r="S646" s="1">
        <f>(Table2[[#This Row],[Close Price]]-Table2[[#This Row],[20D EMA]])/Table2[[#This Row],[20D EMA]]</f>
        <v>-2.0460048426150096E-2</v>
      </c>
      <c r="T646" s="1">
        <f>(Table2[[#This Row],[Close Price]]-Table2[[#This Row],[50D EMA]])/Table2[[#This Row],[50D EMA]]</f>
        <v>-3.7039323412088994E-2</v>
      </c>
      <c r="U646" s="1">
        <f>(Table2[[#This Row],[Close Price]]-Table2[[#This Row],[200D EMA]])/Table2[[#This Row],[200D EMA]]</f>
        <v>-3.3150342401577784E-2</v>
      </c>
      <c r="V646">
        <v>0.494312635817373</v>
      </c>
      <c r="W646">
        <v>160.5</v>
      </c>
      <c r="X646">
        <v>163.5</v>
      </c>
      <c r="Y646">
        <v>159</v>
      </c>
      <c r="Z646">
        <v>163.95</v>
      </c>
      <c r="AA646">
        <v>159</v>
      </c>
      <c r="AB646">
        <v>164.7</v>
      </c>
      <c r="AC646" s="1">
        <f>(Table2[[#This Row],[Close Price]]/Table2[[#This Row],[Day Low]])-1</f>
        <v>8.2242990654204373E-3</v>
      </c>
      <c r="AD646" s="1">
        <f>(Table2[[#This Row],[Day High]]/Table2[[#This Row],[Close Price]])-1</f>
        <v>1.0381905821282844E-2</v>
      </c>
      <c r="AE646" s="1">
        <f>(Table2[[#This Row],[Close Price]]/Table2[[#This Row],[Current Week Low]])-1</f>
        <v>1.7735849056603747E-2</v>
      </c>
      <c r="AF646" s="1">
        <f>(Table2[[#This Row],[Current Week High]]/Table2[[#This Row],[Close Price]])-1</f>
        <v>1.3162773451983689E-2</v>
      </c>
      <c r="AG646" s="1">
        <f>(Table2[[#This Row],[Close Price]]/Table2[[#This Row],[Current Month Low]])-1</f>
        <v>1.7735849056603747E-2</v>
      </c>
      <c r="AH646" s="1">
        <f>(Table2[[#This Row],[Current Month High]]/Table2[[#This Row],[Close Price]])-1</f>
        <v>1.7797552836484876E-2</v>
      </c>
      <c r="AI646">
        <v>35.706340378198</v>
      </c>
      <c r="AJ646">
        <v>24.429065743944602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0.15</v>
      </c>
      <c r="AM646" t="s">
        <v>3180</v>
      </c>
      <c r="AN646">
        <v>-9</v>
      </c>
      <c r="AO646" t="s">
        <v>3179</v>
      </c>
      <c r="AP646">
        <v>-4.0802268191255001E-2</v>
      </c>
      <c r="AQ646">
        <f>(Table2[[#This Row],[Sharpe Ratio]]-AVERAGE(Table2[Sharpe Ratio]))/_xlfn.STDEV.P(Table2[Sharpe Ratio])</f>
        <v>-1.222623549469074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581</v>
      </c>
      <c r="AT646">
        <f>_xlfn.RANK.AVG(Table2[[#This Row],[6M Return vs Nifty Z-Score]],Table2[6M Return vs Nifty Z-Score])</f>
        <v>541</v>
      </c>
      <c r="AU646">
        <f>_xlfn.RANK.AVG(Table2[[#This Row],[Sharpe Ratio Z-Score]],Table2[Sharpe Ratio Z-Score])</f>
        <v>647</v>
      </c>
      <c r="AV646">
        <f>(Table2[[#This Row],[Rank 1Y]]+Table2[[#This Row],[Rank 6M]]+Table2[[#This Row],[Rank Sharpe]])/3</f>
        <v>589.66666666666663</v>
      </c>
    </row>
    <row r="647" spans="1:48" x14ac:dyDescent="0.3">
      <c r="A647" t="s">
        <v>1493</v>
      </c>
      <c r="B647" t="s">
        <v>1494</v>
      </c>
      <c r="C647" t="s">
        <v>3148</v>
      </c>
      <c r="D647" t="s">
        <v>475</v>
      </c>
      <c r="E647">
        <v>6839.0410750000001</v>
      </c>
      <c r="F647">
        <v>2110.75</v>
      </c>
      <c r="G647">
        <v>-24.8666815195377</v>
      </c>
      <c r="H647">
        <f>(Table2[[#This Row],[1Y Return vs Nifty]]-AVERAGE(Table2[1Y Return vs Nifty]))/_xlfn.STDEV.P(Table2[1Y Return vs Nifty])</f>
        <v>-0.81162719994264088</v>
      </c>
      <c r="I647">
        <v>-3.3873787088871001</v>
      </c>
      <c r="J647">
        <f>(Table2[[#This Row],[1M Return vs Nifty]]-AVERAGE(Table2[1M Return vs Nifty]))/_xlfn.STDEV.P(Table2[1M Return vs Nifty])</f>
        <v>-0.26085655389588525</v>
      </c>
      <c r="K647">
        <v>-8.4966167361971703</v>
      </c>
      <c r="L647">
        <f>(Table2[[#This Row],[6M Return vs Nifty]]-AVERAGE(Table2[6M Return vs Nifty]))/_xlfn.STDEV.P(Table2[6M Return vs Nifty])</f>
        <v>-0.49322047580195139</v>
      </c>
      <c r="M647">
        <v>4.3494868154539503</v>
      </c>
      <c r="N647">
        <f>(Table2[[#This Row],[1W Return vs Nifty]]-AVERAGE(Table2[1W Return vs Nifty]))/_xlfn.STDEV.P(Table2[1W Return vs Nifty])</f>
        <v>0.25929012318684752</v>
      </c>
      <c r="O647">
        <v>2138.4499999999998</v>
      </c>
      <c r="P647">
        <v>2191.37085460972</v>
      </c>
      <c r="Q647">
        <v>2240.2304595835799</v>
      </c>
      <c r="R647">
        <v>46.739802202192202</v>
      </c>
      <c r="S647" s="1">
        <f>(Table2[[#This Row],[Close Price]]-Table2[[#This Row],[20D EMA]])/Table2[[#This Row],[20D EMA]]</f>
        <v>-1.2953307302017733E-2</v>
      </c>
      <c r="T647" s="1">
        <f>(Table2[[#This Row],[Close Price]]-Table2[[#This Row],[50D EMA]])/Table2[[#This Row],[50D EMA]]</f>
        <v>-3.6790146423699918E-2</v>
      </c>
      <c r="U647" s="1">
        <f>(Table2[[#This Row],[Close Price]]-Table2[[#This Row],[200D EMA]])/Table2[[#This Row],[200D EMA]]</f>
        <v>-5.7797830142729184E-2</v>
      </c>
      <c r="V647">
        <v>0.54159293627307703</v>
      </c>
      <c r="W647">
        <v>2075.0500000000002</v>
      </c>
      <c r="X647">
        <v>2169</v>
      </c>
      <c r="Y647">
        <v>2075.0500000000002</v>
      </c>
      <c r="Z647">
        <v>2169</v>
      </c>
      <c r="AA647">
        <v>2075.0500000000002</v>
      </c>
      <c r="AB647">
        <v>2169</v>
      </c>
      <c r="AC647" s="1">
        <f>(Table2[[#This Row],[Close Price]]/Table2[[#This Row],[Day Low]])-1</f>
        <v>1.7204404713139443E-2</v>
      </c>
      <c r="AD647" s="1">
        <f>(Table2[[#This Row],[Day High]]/Table2[[#This Row],[Close Price]])-1</f>
        <v>2.7596825772829625E-2</v>
      </c>
      <c r="AE647" s="1">
        <f>(Table2[[#This Row],[Close Price]]/Table2[[#This Row],[Current Week Low]])-1</f>
        <v>1.7204404713139443E-2</v>
      </c>
      <c r="AF647" s="1">
        <f>(Table2[[#This Row],[Current Week High]]/Table2[[#This Row],[Close Price]])-1</f>
        <v>2.7596825772829625E-2</v>
      </c>
      <c r="AG647" s="1">
        <f>(Table2[[#This Row],[Close Price]]/Table2[[#This Row],[Current Month Low]])-1</f>
        <v>1.7204404713139443E-2</v>
      </c>
      <c r="AH647" s="1">
        <f>(Table2[[#This Row],[Current Month High]]/Table2[[#This Row],[Close Price]])-1</f>
        <v>2.7596825772829625E-2</v>
      </c>
      <c r="AI647">
        <v>29.574795688736199</v>
      </c>
      <c r="AJ647">
        <v>7.6913265306122396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0.03</v>
      </c>
      <c r="AM647" t="s">
        <v>3180</v>
      </c>
      <c r="AN647">
        <v>-2.89</v>
      </c>
      <c r="AO647" t="s">
        <v>3179</v>
      </c>
      <c r="AP647">
        <v>-6.1449757483575E-2</v>
      </c>
      <c r="AQ647">
        <f>(Table2[[#This Row],[Sharpe Ratio]]-AVERAGE(Table2[Sharpe Ratio]))/_xlfn.STDEV.P(Table2[Sharpe Ratio])</f>
        <v>-1.4697230419422176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599</v>
      </c>
      <c r="AT647">
        <f>_xlfn.RANK.AVG(Table2[[#This Row],[6M Return vs Nifty Z-Score]],Table2[6M Return vs Nifty Z-Score])</f>
        <v>492</v>
      </c>
      <c r="AU647">
        <f>_xlfn.RANK.AVG(Table2[[#This Row],[Sharpe Ratio Z-Score]],Table2[Sharpe Ratio Z-Score])</f>
        <v>683</v>
      </c>
      <c r="AV647">
        <f>(Table2[[#This Row],[Rank 1Y]]+Table2[[#This Row],[Rank 6M]]+Table2[[#This Row],[Rank Sharpe]])/3</f>
        <v>591.33333333333337</v>
      </c>
    </row>
    <row r="648" spans="1:48" x14ac:dyDescent="0.3">
      <c r="A648" t="s">
        <v>1241</v>
      </c>
      <c r="B648" t="s">
        <v>1242</v>
      </c>
      <c r="C648" t="s">
        <v>3133</v>
      </c>
      <c r="D648" t="s">
        <v>21</v>
      </c>
      <c r="E648">
        <v>9388.3502819000005</v>
      </c>
      <c r="F648">
        <v>455.75</v>
      </c>
      <c r="G648">
        <v>-14.711048783812201</v>
      </c>
      <c r="H648">
        <f>(Table2[[#This Row],[1Y Return vs Nifty]]-AVERAGE(Table2[1Y Return vs Nifty]))/_xlfn.STDEV.P(Table2[1Y Return vs Nifty])</f>
        <v>-0.62888876301863483</v>
      </c>
      <c r="I648">
        <v>1.8593015080450299</v>
      </c>
      <c r="J648">
        <f>(Table2[[#This Row],[1M Return vs Nifty]]-AVERAGE(Table2[1M Return vs Nifty]))/_xlfn.STDEV.P(Table2[1M Return vs Nifty])</f>
        <v>0.32048720030970301</v>
      </c>
      <c r="K648">
        <v>-12.9896257377714</v>
      </c>
      <c r="L648">
        <f>(Table2[[#This Row],[6M Return vs Nifty]]-AVERAGE(Table2[6M Return vs Nifty]))/_xlfn.STDEV.P(Table2[6M Return vs Nifty])</f>
        <v>-0.64681360985746728</v>
      </c>
      <c r="M648">
        <v>2.8825572699817901</v>
      </c>
      <c r="N648">
        <f>(Table2[[#This Row],[1W Return vs Nifty]]-AVERAGE(Table2[1W Return vs Nifty]))/_xlfn.STDEV.P(Table2[1W Return vs Nifty])</f>
        <v>-8.0180904951576551E-2</v>
      </c>
      <c r="O648">
        <v>460.13</v>
      </c>
      <c r="P648">
        <v>470.94145920731199</v>
      </c>
      <c r="Q648">
        <v>477.68187352629201</v>
      </c>
      <c r="R648">
        <v>46.807707146154399</v>
      </c>
      <c r="S648" s="1">
        <f>(Table2[[#This Row],[Close Price]]-Table2[[#This Row],[20D EMA]])/Table2[[#This Row],[20D EMA]]</f>
        <v>-9.5190489644230887E-3</v>
      </c>
      <c r="T648" s="1">
        <f>(Table2[[#This Row],[Close Price]]-Table2[[#This Row],[50D EMA]])/Table2[[#This Row],[50D EMA]]</f>
        <v>-3.2257638205993241E-2</v>
      </c>
      <c r="U648" s="1">
        <f>(Table2[[#This Row],[Close Price]]-Table2[[#This Row],[200D EMA]])/Table2[[#This Row],[200D EMA]]</f>
        <v>-4.5913137470318645E-2</v>
      </c>
      <c r="V648">
        <v>0.54487207606617605</v>
      </c>
      <c r="W648">
        <v>452.8</v>
      </c>
      <c r="X648">
        <v>459.4</v>
      </c>
      <c r="Y648">
        <v>451.25</v>
      </c>
      <c r="Z648">
        <v>461.2</v>
      </c>
      <c r="AA648">
        <v>451.25</v>
      </c>
      <c r="AB648">
        <v>464.65</v>
      </c>
      <c r="AC648" s="1">
        <f>(Table2[[#This Row],[Close Price]]/Table2[[#This Row],[Day Low]])-1</f>
        <v>6.5150176678445693E-3</v>
      </c>
      <c r="AD648" s="1">
        <f>(Table2[[#This Row],[Day High]]/Table2[[#This Row],[Close Price]])-1</f>
        <v>8.0087767416345823E-3</v>
      </c>
      <c r="AE648" s="1">
        <f>(Table2[[#This Row],[Close Price]]/Table2[[#This Row],[Current Week Low]])-1</f>
        <v>9.9722991689750184E-3</v>
      </c>
      <c r="AF648" s="1">
        <f>(Table2[[#This Row],[Current Week High]]/Table2[[#This Row],[Close Price]])-1</f>
        <v>1.195831047723539E-2</v>
      </c>
      <c r="AG648" s="1">
        <f>(Table2[[#This Row],[Close Price]]/Table2[[#This Row],[Current Month Low]])-1</f>
        <v>9.9722991689750184E-3</v>
      </c>
      <c r="AH648" s="1">
        <f>(Table2[[#This Row],[Current Month High]]/Table2[[#This Row],[Close Price]])-1</f>
        <v>1.9528250137136549E-2</v>
      </c>
      <c r="AI648">
        <v>26.165660998354301</v>
      </c>
      <c r="AJ648">
        <v>12.8652798415056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</v>
      </c>
      <c r="AM648">
        <v>0</v>
      </c>
      <c r="AN648">
        <v>-6.31</v>
      </c>
      <c r="AO648" t="s">
        <v>3179</v>
      </c>
      <c r="AP648">
        <v>-8.2447061101206004E-2</v>
      </c>
      <c r="AQ648">
        <f>(Table2[[#This Row],[Sharpe Ratio]]-AVERAGE(Table2[Sharpe Ratio]))/_xlfn.STDEV.P(Table2[Sharpe Ratio])</f>
        <v>-1.7210089486093783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535</v>
      </c>
      <c r="AT648">
        <f>_xlfn.RANK.AVG(Table2[[#This Row],[6M Return vs Nifty Z-Score]],Table2[6M Return vs Nifty Z-Score])</f>
        <v>546</v>
      </c>
      <c r="AU648">
        <f>_xlfn.RANK.AVG(Table2[[#This Row],[Sharpe Ratio Z-Score]],Table2[Sharpe Ratio Z-Score])</f>
        <v>698</v>
      </c>
      <c r="AV648">
        <f>(Table2[[#This Row],[Rank 1Y]]+Table2[[#This Row],[Rank 6M]]+Table2[[#This Row],[Rank Sharpe]])/3</f>
        <v>593</v>
      </c>
    </row>
    <row r="649" spans="1:48" x14ac:dyDescent="0.3">
      <c r="A649" t="s">
        <v>432</v>
      </c>
      <c r="B649" t="s">
        <v>433</v>
      </c>
      <c r="C649" t="s">
        <v>3136</v>
      </c>
      <c r="D649" t="s">
        <v>199</v>
      </c>
      <c r="E649">
        <v>51926.465557119998</v>
      </c>
      <c r="F649">
        <v>15996.7</v>
      </c>
      <c r="G649">
        <v>-35.309232679992903</v>
      </c>
      <c r="H649">
        <f>(Table2[[#This Row],[1Y Return vs Nifty]]-AVERAGE(Table2[1Y Return vs Nifty]))/_xlfn.STDEV.P(Table2[1Y Return vs Nifty])</f>
        <v>-0.9995283899736358</v>
      </c>
      <c r="I649">
        <v>-0.75690722441999403</v>
      </c>
      <c r="J649">
        <f>(Table2[[#This Row],[1M Return vs Nifty]]-AVERAGE(Table2[1M Return vs Nifty]))/_xlfn.STDEV.P(Table2[1M Return vs Nifty])</f>
        <v>3.0605495415940726E-2</v>
      </c>
      <c r="K649">
        <v>-7.10186882270495</v>
      </c>
      <c r="L649">
        <f>(Table2[[#This Row],[6M Return vs Nifty]]-AVERAGE(Table2[6M Return vs Nifty]))/_xlfn.STDEV.P(Table2[6M Return vs Nifty])</f>
        <v>-0.44554113592624595</v>
      </c>
      <c r="M649">
        <v>1.8568094226626</v>
      </c>
      <c r="N649">
        <f>(Table2[[#This Row],[1W Return vs Nifty]]-AVERAGE(Table2[1W Return vs Nifty]))/_xlfn.STDEV.P(Table2[1W Return vs Nifty])</f>
        <v>-0.31755541105176005</v>
      </c>
      <c r="O649">
        <v>16267.31</v>
      </c>
      <c r="P649">
        <v>16433.914177327399</v>
      </c>
      <c r="Q649">
        <v>16457.364289313002</v>
      </c>
      <c r="R649">
        <v>41.263451268810201</v>
      </c>
      <c r="S649" s="1">
        <f>(Table2[[#This Row],[Close Price]]-Table2[[#This Row],[20D EMA]])/Table2[[#This Row],[20D EMA]]</f>
        <v>-1.6635202747104394E-2</v>
      </c>
      <c r="T649" s="1">
        <f>(Table2[[#This Row],[Close Price]]-Table2[[#This Row],[50D EMA]])/Table2[[#This Row],[50D EMA]]</f>
        <v>-2.6604384847682152E-2</v>
      </c>
      <c r="U649" s="1">
        <f>(Table2[[#This Row],[Close Price]]-Table2[[#This Row],[200D EMA]])/Table2[[#This Row],[200D EMA]]</f>
        <v>-2.7991377064682518E-2</v>
      </c>
      <c r="V649">
        <v>0.925773568228202</v>
      </c>
      <c r="W649">
        <v>15954.35</v>
      </c>
      <c r="X649">
        <v>16406.95</v>
      </c>
      <c r="Y649">
        <v>15905</v>
      </c>
      <c r="Z649">
        <v>16406.95</v>
      </c>
      <c r="AA649">
        <v>15905</v>
      </c>
      <c r="AB649">
        <v>16406.95</v>
      </c>
      <c r="AC649" s="1">
        <f>(Table2[[#This Row],[Close Price]]/Table2[[#This Row],[Day Low]])-1</f>
        <v>2.6544484733004303E-3</v>
      </c>
      <c r="AD649" s="1">
        <f>(Table2[[#This Row],[Day High]]/Table2[[#This Row],[Close Price]])-1</f>
        <v>2.564591446985931E-2</v>
      </c>
      <c r="AE649" s="1">
        <f>(Table2[[#This Row],[Close Price]]/Table2[[#This Row],[Current Week Low]])-1</f>
        <v>5.7654825526565201E-3</v>
      </c>
      <c r="AF649" s="1">
        <f>(Table2[[#This Row],[Current Week High]]/Table2[[#This Row],[Close Price]])-1</f>
        <v>2.564591446985931E-2</v>
      </c>
      <c r="AG649" s="1">
        <f>(Table2[[#This Row],[Close Price]]/Table2[[#This Row],[Current Month Low]])-1</f>
        <v>5.7654825526565201E-3</v>
      </c>
      <c r="AH649" s="1">
        <f>(Table2[[#This Row],[Current Month High]]/Table2[[#This Row],[Close Price]])-1</f>
        <v>2.564591446985931E-2</v>
      </c>
      <c r="AI649">
        <v>20.3373195721617</v>
      </c>
      <c r="AJ649">
        <v>4.2442686407653198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</v>
      </c>
      <c r="AM649" t="s">
        <v>3181</v>
      </c>
      <c r="AN649">
        <v>-0.32</v>
      </c>
      <c r="AO649" t="s">
        <v>3179</v>
      </c>
      <c r="AP649">
        <v>-4.3432561523880003E-2</v>
      </c>
      <c r="AQ649">
        <f>(Table2[[#This Row],[Sharpe Ratio]]-AVERAGE(Table2[Sharpe Ratio]))/_xlfn.STDEV.P(Table2[Sharpe Ratio])</f>
        <v>-1.2541016695613258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655</v>
      </c>
      <c r="AT649">
        <f>_xlfn.RANK.AVG(Table2[[#This Row],[6M Return vs Nifty Z-Score]],Table2[6M Return vs Nifty Z-Score])</f>
        <v>470</v>
      </c>
      <c r="AU649">
        <f>_xlfn.RANK.AVG(Table2[[#This Row],[Sharpe Ratio Z-Score]],Table2[Sharpe Ratio Z-Score])</f>
        <v>657</v>
      </c>
      <c r="AV649">
        <f>(Table2[[#This Row],[Rank 1Y]]+Table2[[#This Row],[Rank 6M]]+Table2[[#This Row],[Rank Sharpe]])/3</f>
        <v>594</v>
      </c>
    </row>
    <row r="650" spans="1:48" x14ac:dyDescent="0.3">
      <c r="A650" t="s">
        <v>277</v>
      </c>
      <c r="B650" t="s">
        <v>278</v>
      </c>
      <c r="C650" t="s">
        <v>3136</v>
      </c>
      <c r="D650" t="s">
        <v>199</v>
      </c>
      <c r="E650">
        <v>94792.074212784995</v>
      </c>
      <c r="F650">
        <v>534.85</v>
      </c>
      <c r="G650">
        <v>-26.4865297447204</v>
      </c>
      <c r="H650">
        <f>(Table2[[#This Row],[1Y Return vs Nifty]]-AVERAGE(Table2[1Y Return vs Nifty]))/_xlfn.STDEV.P(Table2[1Y Return vs Nifty])</f>
        <v>-0.84077442694728755</v>
      </c>
      <c r="I650">
        <v>-4.3647053015207504</v>
      </c>
      <c r="J650">
        <f>(Table2[[#This Row],[1M Return vs Nifty]]-AVERAGE(Table2[1M Return vs Nifty]))/_xlfn.STDEV.P(Table2[1M Return vs Nifty])</f>
        <v>-0.36914649857614656</v>
      </c>
      <c r="K650">
        <v>-6.9672979392254097</v>
      </c>
      <c r="L650">
        <f>(Table2[[#This Row],[6M Return vs Nifty]]-AVERAGE(Table2[6M Return vs Nifty]))/_xlfn.STDEV.P(Table2[6M Return vs Nifty])</f>
        <v>-0.4409408416159073</v>
      </c>
      <c r="M650">
        <v>-1.6115615557320699</v>
      </c>
      <c r="N650">
        <f>(Table2[[#This Row],[1W Return vs Nifty]]-AVERAGE(Table2[1W Return vs Nifty]))/_xlfn.STDEV.P(Table2[1W Return vs Nifty])</f>
        <v>-1.1201920922988728</v>
      </c>
      <c r="O650">
        <v>558.41</v>
      </c>
      <c r="P650">
        <v>586.42050274502299</v>
      </c>
      <c r="Q650">
        <v>584.77838119796399</v>
      </c>
      <c r="R650">
        <v>32.8776715573673</v>
      </c>
      <c r="S650" s="1">
        <f>(Table2[[#This Row],[Close Price]]-Table2[[#This Row],[20D EMA]])/Table2[[#This Row],[20D EMA]]</f>
        <v>-4.2191221503912801E-2</v>
      </c>
      <c r="T650" s="1">
        <f>(Table2[[#This Row],[Close Price]]-Table2[[#This Row],[50D EMA]])/Table2[[#This Row],[50D EMA]]</f>
        <v>-8.7941165944271121E-2</v>
      </c>
      <c r="U650" s="1">
        <f>(Table2[[#This Row],[Close Price]]-Table2[[#This Row],[200D EMA]])/Table2[[#This Row],[200D EMA]]</f>
        <v>-8.5380005149441066E-2</v>
      </c>
      <c r="V650">
        <v>0.91889825352260401</v>
      </c>
      <c r="W650">
        <v>528.70000000000005</v>
      </c>
      <c r="X650">
        <v>536.85</v>
      </c>
      <c r="Y650">
        <v>528.70000000000005</v>
      </c>
      <c r="Z650">
        <v>545.4</v>
      </c>
      <c r="AA650">
        <v>528.70000000000005</v>
      </c>
      <c r="AB650">
        <v>545.4</v>
      </c>
      <c r="AC650" s="1">
        <f>(Table2[[#This Row],[Close Price]]/Table2[[#This Row],[Day Low]])-1</f>
        <v>1.1632305655381092E-2</v>
      </c>
      <c r="AD650" s="1">
        <f>(Table2[[#This Row],[Day High]]/Table2[[#This Row],[Close Price]])-1</f>
        <v>3.7393661774329789E-3</v>
      </c>
      <c r="AE650" s="1">
        <f>(Table2[[#This Row],[Close Price]]/Table2[[#This Row],[Current Week Low]])-1</f>
        <v>1.1632305655381092E-2</v>
      </c>
      <c r="AF650" s="1">
        <f>(Table2[[#This Row],[Current Week High]]/Table2[[#This Row],[Close Price]])-1</f>
        <v>1.9725156585958636E-2</v>
      </c>
      <c r="AG650" s="1">
        <f>(Table2[[#This Row],[Close Price]]/Table2[[#This Row],[Current Month Low]])-1</f>
        <v>1.1632305655381092E-2</v>
      </c>
      <c r="AH650" s="1">
        <f>(Table2[[#This Row],[Current Month High]]/Table2[[#This Row],[Close Price]])-1</f>
        <v>1.9725156585958636E-2</v>
      </c>
      <c r="AI650">
        <v>25.642703561746199</v>
      </c>
      <c r="AJ650">
        <v>9.33156173344236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-0.08</v>
      </c>
      <c r="AM650" t="s">
        <v>3179</v>
      </c>
      <c r="AN650">
        <v>-6.4</v>
      </c>
      <c r="AO650" t="s">
        <v>3179</v>
      </c>
      <c r="AP650">
        <v>-8.7347497409556996E-2</v>
      </c>
      <c r="AQ650">
        <f>(Table2[[#This Row],[Sharpe Ratio]]-AVERAGE(Table2[Sharpe Ratio]))/_xlfn.STDEV.P(Table2[Sharpe Ratio])</f>
        <v>-1.7796550778092566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610</v>
      </c>
      <c r="AT650">
        <f>_xlfn.RANK.AVG(Table2[[#This Row],[6M Return vs Nifty Z-Score]],Table2[6M Return vs Nifty Z-Score])</f>
        <v>469</v>
      </c>
      <c r="AU650">
        <f>_xlfn.RANK.AVG(Table2[[#This Row],[Sharpe Ratio Z-Score]],Table2[Sharpe Ratio Z-Score])</f>
        <v>705</v>
      </c>
      <c r="AV650">
        <f>(Table2[[#This Row],[Rank 1Y]]+Table2[[#This Row],[Rank 6M]]+Table2[[#This Row],[Rank Sharpe]])/3</f>
        <v>594.66666666666663</v>
      </c>
    </row>
    <row r="651" spans="1:48" x14ac:dyDescent="0.3">
      <c r="A651" t="s">
        <v>1497</v>
      </c>
      <c r="B651" t="s">
        <v>1498</v>
      </c>
      <c r="C651" t="s">
        <v>3138</v>
      </c>
      <c r="D651" t="s">
        <v>51</v>
      </c>
      <c r="E651">
        <v>6809.7610025919903</v>
      </c>
      <c r="F651">
        <v>209.84</v>
      </c>
      <c r="G651">
        <v>-39.073934470114303</v>
      </c>
      <c r="H651">
        <f>(Table2[[#This Row],[1Y Return vs Nifty]]-AVERAGE(Table2[1Y Return vs Nifty]))/_xlfn.STDEV.P(Table2[1Y Return vs Nifty])</f>
        <v>-1.0672696857170021</v>
      </c>
      <c r="I651">
        <v>0.237387912289867</v>
      </c>
      <c r="J651">
        <f>(Table2[[#This Row],[1M Return vs Nifty]]-AVERAGE(Table2[1M Return vs Nifty]))/_xlfn.STDEV.P(Table2[1M Return vs Nifty])</f>
        <v>0.14077559225124139</v>
      </c>
      <c r="K651">
        <v>-9.7886402428221206</v>
      </c>
      <c r="L651">
        <f>(Table2[[#This Row],[6M Return vs Nifty]]-AVERAGE(Table2[6M Return vs Nifty]))/_xlfn.STDEV.P(Table2[6M Return vs Nifty])</f>
        <v>-0.53738819048634079</v>
      </c>
      <c r="M651">
        <v>-1.26413804198511</v>
      </c>
      <c r="N651">
        <f>(Table2[[#This Row],[1W Return vs Nifty]]-AVERAGE(Table2[1W Return vs Nifty]))/_xlfn.STDEV.P(Table2[1W Return vs Nifty])</f>
        <v>-1.0397927181263504</v>
      </c>
      <c r="O651">
        <v>211.42</v>
      </c>
      <c r="P651">
        <v>215.57634093003099</v>
      </c>
      <c r="Q651">
        <v>243.54165117334901</v>
      </c>
      <c r="R651">
        <v>47.478678566169798</v>
      </c>
      <c r="S651" s="1">
        <f>(Table2[[#This Row],[Close Price]]-Table2[[#This Row],[20D EMA]])/Table2[[#This Row],[20D EMA]]</f>
        <v>-7.4732759436192614E-3</v>
      </c>
      <c r="T651" s="1">
        <f>(Table2[[#This Row],[Close Price]]-Table2[[#This Row],[50D EMA]])/Table2[[#This Row],[50D EMA]]</f>
        <v>-2.6609325055261139E-2</v>
      </c>
      <c r="U651" s="1">
        <f>(Table2[[#This Row],[Close Price]]-Table2[[#This Row],[200D EMA]])/Table2[[#This Row],[200D EMA]]</f>
        <v>-0.13838146785561833</v>
      </c>
      <c r="V651">
        <v>0.80282446014226505</v>
      </c>
      <c r="W651">
        <v>0</v>
      </c>
      <c r="X651">
        <v>0</v>
      </c>
      <c r="Y651">
        <v>202.3</v>
      </c>
      <c r="Z651">
        <v>216.75</v>
      </c>
      <c r="AA651">
        <v>202.3</v>
      </c>
      <c r="AB651">
        <v>218.58</v>
      </c>
      <c r="AC651" s="1" t="e">
        <f>(Table2[[#This Row],[Close Price]]/Table2[[#This Row],[Day Low]])-1</f>
        <v>#DIV/0!</v>
      </c>
      <c r="AD651" s="1">
        <f>(Table2[[#This Row],[Day High]]/Table2[[#This Row],[Close Price]])-1</f>
        <v>-1</v>
      </c>
      <c r="AE651" s="1">
        <f>(Table2[[#This Row],[Close Price]]/Table2[[#This Row],[Current Week Low]])-1</f>
        <v>3.7271379139891314E-2</v>
      </c>
      <c r="AF651" s="1">
        <f>(Table2[[#This Row],[Current Week High]]/Table2[[#This Row],[Close Price]])-1</f>
        <v>3.2929851315287806E-2</v>
      </c>
      <c r="AG651" s="1">
        <f>(Table2[[#This Row],[Close Price]]/Table2[[#This Row],[Current Month Low]])-1</f>
        <v>3.7271379139891314E-2</v>
      </c>
      <c r="AH651" s="1">
        <f>(Table2[[#This Row],[Current Month High]]/Table2[[#This Row],[Close Price]])-1</f>
        <v>4.1650781547845961E-2</v>
      </c>
      <c r="AI651">
        <v>125.314525352649</v>
      </c>
      <c r="AJ651">
        <v>7.00662927078021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-0.03</v>
      </c>
      <c r="AM651" t="s">
        <v>3179</v>
      </c>
      <c r="AN651">
        <v>-2.67</v>
      </c>
      <c r="AO651" t="s">
        <v>3179</v>
      </c>
      <c r="AP651">
        <v>-1.6800238424489002E-2</v>
      </c>
      <c r="AQ651">
        <f>(Table2[[#This Row],[Sharpe Ratio]]-AVERAGE(Table2[Sharpe Ratio]))/_xlfn.STDEV.P(Table2[Sharpe Ratio])</f>
        <v>-0.93537848593007955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677</v>
      </c>
      <c r="AT651">
        <f>_xlfn.RANK.AVG(Table2[[#This Row],[6M Return vs Nifty Z-Score]],Table2[6M Return vs Nifty Z-Score])</f>
        <v>508</v>
      </c>
      <c r="AU651">
        <f>_xlfn.RANK.AVG(Table2[[#This Row],[Sharpe Ratio Z-Score]],Table2[Sharpe Ratio Z-Score])</f>
        <v>599</v>
      </c>
      <c r="AV651">
        <f>(Table2[[#This Row],[Rank 1Y]]+Table2[[#This Row],[Rank 6M]]+Table2[[#This Row],[Rank Sharpe]])/3</f>
        <v>594.66666666666663</v>
      </c>
    </row>
    <row r="652" spans="1:48" x14ac:dyDescent="0.3">
      <c r="A652" t="s">
        <v>1183</v>
      </c>
      <c r="B652" t="s">
        <v>1184</v>
      </c>
      <c r="C652" t="s">
        <v>3145</v>
      </c>
      <c r="D652" t="s">
        <v>242</v>
      </c>
      <c r="E652">
        <v>10188.837227100001</v>
      </c>
      <c r="F652">
        <v>521.5</v>
      </c>
      <c r="G652">
        <v>-12.107758463168</v>
      </c>
      <c r="H652">
        <f>(Table2[[#This Row],[1Y Return vs Nifty]]-AVERAGE(Table2[1Y Return vs Nifty]))/_xlfn.STDEV.P(Table2[1Y Return vs Nifty])</f>
        <v>-0.58204567441614707</v>
      </c>
      <c r="I652">
        <v>-7.7797803155282903</v>
      </c>
      <c r="J652">
        <f>(Table2[[#This Row],[1M Return vs Nifty]]-AVERAGE(Table2[1M Return vs Nifty]))/_xlfn.STDEV.P(Table2[1M Return vs Nifty])</f>
        <v>-0.74754435158989863</v>
      </c>
      <c r="K652">
        <v>-27.363522644114099</v>
      </c>
      <c r="L652">
        <f>(Table2[[#This Row],[6M Return vs Nifty]]-AVERAGE(Table2[6M Return vs Nifty]))/_xlfn.STDEV.P(Table2[6M Return vs Nifty])</f>
        <v>-1.1381840641927532</v>
      </c>
      <c r="M652">
        <v>2.8896202556452302</v>
      </c>
      <c r="N652">
        <f>(Table2[[#This Row],[1W Return vs Nifty]]-AVERAGE(Table2[1W Return vs Nifty]))/_xlfn.STDEV.P(Table2[1W Return vs Nifty])</f>
        <v>-7.8546416770262278E-2</v>
      </c>
      <c r="O652">
        <v>535.61</v>
      </c>
      <c r="P652">
        <v>544.87119588862504</v>
      </c>
      <c r="Q652">
        <v>547.02992600296898</v>
      </c>
      <c r="R652">
        <v>43.9953606847576</v>
      </c>
      <c r="S652" s="1">
        <f>(Table2[[#This Row],[Close Price]]-Table2[[#This Row],[20D EMA]])/Table2[[#This Row],[20D EMA]]</f>
        <v>-2.6343794925412171E-2</v>
      </c>
      <c r="T652" s="1">
        <f>(Table2[[#This Row],[Close Price]]-Table2[[#This Row],[50D EMA]])/Table2[[#This Row],[50D EMA]]</f>
        <v>-4.2893065489558846E-2</v>
      </c>
      <c r="U652" s="1">
        <f>(Table2[[#This Row],[Close Price]]-Table2[[#This Row],[200D EMA]])/Table2[[#This Row],[200D EMA]]</f>
        <v>-4.6670071945625904E-2</v>
      </c>
      <c r="V652">
        <v>0.30859049689773099</v>
      </c>
      <c r="W652">
        <v>509.85</v>
      </c>
      <c r="X652">
        <v>525.5</v>
      </c>
      <c r="Y652">
        <v>509.85</v>
      </c>
      <c r="Z652">
        <v>530.79999999999995</v>
      </c>
      <c r="AA652">
        <v>509.85</v>
      </c>
      <c r="AB652">
        <v>535.35</v>
      </c>
      <c r="AC652" s="1">
        <f>(Table2[[#This Row],[Close Price]]/Table2[[#This Row],[Day Low]])-1</f>
        <v>2.28498578013141E-2</v>
      </c>
      <c r="AD652" s="1">
        <f>(Table2[[#This Row],[Day High]]/Table2[[#This Row],[Close Price]])-1</f>
        <v>7.6701821668263559E-3</v>
      </c>
      <c r="AE652" s="1">
        <f>(Table2[[#This Row],[Close Price]]/Table2[[#This Row],[Current Week Low]])-1</f>
        <v>2.28498578013141E-2</v>
      </c>
      <c r="AF652" s="1">
        <f>(Table2[[#This Row],[Current Week High]]/Table2[[#This Row],[Close Price]])-1</f>
        <v>1.7833173537871394E-2</v>
      </c>
      <c r="AG652" s="1">
        <f>(Table2[[#This Row],[Close Price]]/Table2[[#This Row],[Current Month Low]])-1</f>
        <v>2.28498578013141E-2</v>
      </c>
      <c r="AH652" s="1">
        <f>(Table2[[#This Row],[Current Month High]]/Table2[[#This Row],[Close Price]])-1</f>
        <v>2.6558005752636671E-2</v>
      </c>
      <c r="AI652">
        <v>36.030680728667299</v>
      </c>
      <c r="AJ652">
        <v>17.191011235954999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0.03</v>
      </c>
      <c r="AM652" t="s">
        <v>3180</v>
      </c>
      <c r="AN652">
        <v>-9</v>
      </c>
      <c r="AO652" t="s">
        <v>3179</v>
      </c>
      <c r="AP652">
        <v>-1.1387127282705E-2</v>
      </c>
      <c r="AQ652">
        <f>(Table2[[#This Row],[Sharpe Ratio]]-AVERAGE(Table2[Sharpe Ratio]))/_xlfn.STDEV.P(Table2[Sharpe Ratio])</f>
        <v>-0.87059690416492663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516</v>
      </c>
      <c r="AT652">
        <f>_xlfn.RANK.AVG(Table2[[#This Row],[6M Return vs Nifty Z-Score]],Table2[6M Return vs Nifty Z-Score])</f>
        <v>681</v>
      </c>
      <c r="AU652">
        <f>_xlfn.RANK.AVG(Table2[[#This Row],[Sharpe Ratio Z-Score]],Table2[Sharpe Ratio Z-Score])</f>
        <v>588</v>
      </c>
      <c r="AV652">
        <f>(Table2[[#This Row],[Rank 1Y]]+Table2[[#This Row],[Rank 6M]]+Table2[[#This Row],[Rank Sharpe]])/3</f>
        <v>595</v>
      </c>
    </row>
    <row r="653" spans="1:48" x14ac:dyDescent="0.3">
      <c r="A653" t="s">
        <v>1593</v>
      </c>
      <c r="B653" t="s">
        <v>1594</v>
      </c>
      <c r="C653" t="s">
        <v>3136</v>
      </c>
      <c r="D653" t="s">
        <v>1006</v>
      </c>
      <c r="E653">
        <v>5990.2388196000002</v>
      </c>
      <c r="F653">
        <v>129.82</v>
      </c>
      <c r="G653">
        <v>-49.579237582605998</v>
      </c>
      <c r="H653">
        <f>(Table2[[#This Row],[1Y Return vs Nifty]]-AVERAGE(Table2[1Y Return vs Nifty]))/_xlfn.STDEV.P(Table2[1Y Return vs Nifty])</f>
        <v>-1.2563000219004312</v>
      </c>
      <c r="I653">
        <v>5.49629277316797</v>
      </c>
      <c r="J653">
        <f>(Table2[[#This Row],[1M Return vs Nifty]]-AVERAGE(Table2[1M Return vs Nifty]))/_xlfn.STDEV.P(Table2[1M Return vs Nifty])</f>
        <v>0.72347386400155123</v>
      </c>
      <c r="K653">
        <v>-26.516659400222</v>
      </c>
      <c r="L653">
        <f>(Table2[[#This Row],[6M Return vs Nifty]]-AVERAGE(Table2[6M Return vs Nifty]))/_xlfn.STDEV.P(Table2[6M Return vs Nifty])</f>
        <v>-1.1092341155725225</v>
      </c>
      <c r="M653">
        <v>4.1335047110484897</v>
      </c>
      <c r="N653">
        <f>(Table2[[#This Row],[1W Return vs Nifty]]-AVERAGE(Table2[1W Return vs Nifty]))/_xlfn.STDEV.P(Table2[1W Return vs Nifty])</f>
        <v>0.20930839961441597</v>
      </c>
      <c r="O653">
        <v>131.25</v>
      </c>
      <c r="P653">
        <v>133.324081230486</v>
      </c>
      <c r="Q653">
        <v>145.22367601273001</v>
      </c>
      <c r="R653">
        <v>49.121241987580397</v>
      </c>
      <c r="S653" s="1">
        <f>(Table2[[#This Row],[Close Price]]-Table2[[#This Row],[20D EMA]])/Table2[[#This Row],[20D EMA]]</f>
        <v>-1.0895238095238147E-2</v>
      </c>
      <c r="T653" s="1">
        <f>(Table2[[#This Row],[Close Price]]-Table2[[#This Row],[50D EMA]])/Table2[[#This Row],[50D EMA]]</f>
        <v>-2.6282432986943112E-2</v>
      </c>
      <c r="U653" s="1">
        <f>(Table2[[#This Row],[Close Price]]-Table2[[#This Row],[200D EMA]])/Table2[[#This Row],[200D EMA]]</f>
        <v>-0.106068627620883</v>
      </c>
      <c r="V653">
        <v>0.482874348964905</v>
      </c>
      <c r="W653">
        <v>128.87</v>
      </c>
      <c r="X653">
        <v>132.09</v>
      </c>
      <c r="Y653">
        <v>128.30000000000001</v>
      </c>
      <c r="Z653">
        <v>134.05000000000001</v>
      </c>
      <c r="AA653">
        <v>128.30000000000001</v>
      </c>
      <c r="AB653">
        <v>135.94999999999999</v>
      </c>
      <c r="AC653" s="1">
        <f>(Table2[[#This Row],[Close Price]]/Table2[[#This Row],[Day Low]])-1</f>
        <v>7.3717700007758236E-3</v>
      </c>
      <c r="AD653" s="1">
        <f>(Table2[[#This Row],[Day High]]/Table2[[#This Row],[Close Price]])-1</f>
        <v>1.7485749499306813E-2</v>
      </c>
      <c r="AE653" s="1">
        <f>(Table2[[#This Row],[Close Price]]/Table2[[#This Row],[Current Week Low]])-1</f>
        <v>1.1847233047544758E-2</v>
      </c>
      <c r="AF653" s="1">
        <f>(Table2[[#This Row],[Current Week High]]/Table2[[#This Row],[Close Price]])-1</f>
        <v>3.2583577260822727E-2</v>
      </c>
      <c r="AG653" s="1">
        <f>(Table2[[#This Row],[Close Price]]/Table2[[#This Row],[Current Month Low]])-1</f>
        <v>1.1847233047544758E-2</v>
      </c>
      <c r="AH653" s="1">
        <f>(Table2[[#This Row],[Current Month High]]/Table2[[#This Row],[Close Price]])-1</f>
        <v>4.7219226621475929E-2</v>
      </c>
      <c r="AI653">
        <v>62.224618702819299</v>
      </c>
      <c r="AJ653">
        <v>8.1562942597683801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0.06</v>
      </c>
      <c r="AM653" t="s">
        <v>3180</v>
      </c>
      <c r="AN653">
        <v>-4.46</v>
      </c>
      <c r="AO653" t="s">
        <v>3179</v>
      </c>
      <c r="AP653">
        <v>4.2064519558225003E-2</v>
      </c>
      <c r="AQ653">
        <f>(Table2[[#This Row],[Sharpe Ratio]]-AVERAGE(Table2[Sharpe Ratio]))/_xlfn.STDEV.P(Table2[Sharpe Ratio])</f>
        <v>-0.23091260070047132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708</v>
      </c>
      <c r="AT653">
        <f>_xlfn.RANK.AVG(Table2[[#This Row],[6M Return vs Nifty Z-Score]],Table2[6M Return vs Nifty Z-Score])</f>
        <v>677</v>
      </c>
      <c r="AU653">
        <f>_xlfn.RANK.AVG(Table2[[#This Row],[Sharpe Ratio Z-Score]],Table2[Sharpe Ratio Z-Score])</f>
        <v>401</v>
      </c>
      <c r="AV653">
        <f>(Table2[[#This Row],[Rank 1Y]]+Table2[[#This Row],[Rank 6M]]+Table2[[#This Row],[Rank Sharpe]])/3</f>
        <v>595.33333333333337</v>
      </c>
    </row>
    <row r="654" spans="1:48" x14ac:dyDescent="0.3">
      <c r="A654" t="s">
        <v>478</v>
      </c>
      <c r="B654" t="s">
        <v>479</v>
      </c>
      <c r="C654" t="s">
        <v>3134</v>
      </c>
      <c r="D654" t="s">
        <v>54</v>
      </c>
      <c r="E654">
        <v>45652.103764740001</v>
      </c>
      <c r="F654">
        <v>613.79999999999995</v>
      </c>
      <c r="G654">
        <v>-34.835262446147503</v>
      </c>
      <c r="H654">
        <f>(Table2[[#This Row],[1Y Return vs Nifty]]-AVERAGE(Table2[1Y Return vs Nifty]))/_xlfn.STDEV.P(Table2[1Y Return vs Nifty])</f>
        <v>-0.99099986379163552</v>
      </c>
      <c r="I654">
        <v>-11.8574434746445</v>
      </c>
      <c r="J654">
        <f>(Table2[[#This Row],[1M Return vs Nifty]]-AVERAGE(Table2[1M Return vs Nifty]))/_xlfn.STDEV.P(Table2[1M Return vs Nifty])</f>
        <v>-1.1993584342656944</v>
      </c>
      <c r="K654">
        <v>-10.901144322418199</v>
      </c>
      <c r="L654">
        <f>(Table2[[#This Row],[6M Return vs Nifty]]-AVERAGE(Table2[6M Return vs Nifty]))/_xlfn.STDEV.P(Table2[6M Return vs Nifty])</f>
        <v>-0.57541904868734584</v>
      </c>
      <c r="M654">
        <v>2.34015501199905</v>
      </c>
      <c r="N654">
        <f>(Table2[[#This Row],[1W Return vs Nifty]]-AVERAGE(Table2[1W Return vs Nifty]))/_xlfn.STDEV.P(Table2[1W Return vs Nifty])</f>
        <v>-0.20570148823408022</v>
      </c>
      <c r="O654">
        <v>648.12</v>
      </c>
      <c r="P654">
        <v>668.00289173777105</v>
      </c>
      <c r="Q654">
        <v>665.04712518623296</v>
      </c>
      <c r="R654">
        <v>33.455033008520502</v>
      </c>
      <c r="S654" s="1">
        <f>(Table2[[#This Row],[Close Price]]-Table2[[#This Row],[20D EMA]])/Table2[[#This Row],[20D EMA]]</f>
        <v>-5.2953156822810668E-2</v>
      </c>
      <c r="T654" s="1">
        <f>(Table2[[#This Row],[Close Price]]-Table2[[#This Row],[50D EMA]])/Table2[[#This Row],[50D EMA]]</f>
        <v>-8.1141702241386102E-2</v>
      </c>
      <c r="U654" s="1">
        <f>(Table2[[#This Row],[Close Price]]-Table2[[#This Row],[200D EMA]])/Table2[[#This Row],[200D EMA]]</f>
        <v>-7.7057885442151614E-2</v>
      </c>
      <c r="V654">
        <v>1.15511232375534</v>
      </c>
      <c r="W654">
        <v>605.25</v>
      </c>
      <c r="X654">
        <v>626.85</v>
      </c>
      <c r="Y654">
        <v>605.25</v>
      </c>
      <c r="Z654">
        <v>628.4</v>
      </c>
      <c r="AA654">
        <v>605.25</v>
      </c>
      <c r="AB654">
        <v>628.4</v>
      </c>
      <c r="AC654" s="1">
        <f>(Table2[[#This Row],[Close Price]]/Table2[[#This Row],[Day Low]])-1</f>
        <v>1.4126394052044633E-2</v>
      </c>
      <c r="AD654" s="1">
        <f>(Table2[[#This Row],[Day High]]/Table2[[#This Row],[Close Price]])-1</f>
        <v>2.1260997067448884E-2</v>
      </c>
      <c r="AE654" s="1">
        <f>(Table2[[#This Row],[Close Price]]/Table2[[#This Row],[Current Week Low]])-1</f>
        <v>1.4126394052044633E-2</v>
      </c>
      <c r="AF654" s="1">
        <f>(Table2[[#This Row],[Current Week High]]/Table2[[#This Row],[Close Price]])-1</f>
        <v>2.3786249592701258E-2</v>
      </c>
      <c r="AG654" s="1">
        <f>(Table2[[#This Row],[Close Price]]/Table2[[#This Row],[Current Month Low]])-1</f>
        <v>1.4126394052044633E-2</v>
      </c>
      <c r="AH654" s="1">
        <f>(Table2[[#This Row],[Current Month High]]/Table2[[#This Row],[Close Price]])-1</f>
        <v>2.3786249592701258E-2</v>
      </c>
      <c r="AI654">
        <v>32.518735744542198</v>
      </c>
      <c r="AJ654">
        <v>10.854253205707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-0.04</v>
      </c>
      <c r="AM654" t="s">
        <v>3179</v>
      </c>
      <c r="AN654">
        <v>-10.220000000000001</v>
      </c>
      <c r="AO654" t="s">
        <v>3179</v>
      </c>
      <c r="AP654">
        <v>-2.1322534978560001E-2</v>
      </c>
      <c r="AQ654">
        <f>(Table2[[#This Row],[Sharpe Ratio]]-AVERAGE(Table2[Sharpe Ratio]))/_xlfn.STDEV.P(Table2[Sharpe Ratio])</f>
        <v>-0.9894992154533363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651</v>
      </c>
      <c r="AT654">
        <f>_xlfn.RANK.AVG(Table2[[#This Row],[6M Return vs Nifty Z-Score]],Table2[6M Return vs Nifty Z-Score])</f>
        <v>524</v>
      </c>
      <c r="AU654">
        <f>_xlfn.RANK.AVG(Table2[[#This Row],[Sharpe Ratio Z-Score]],Table2[Sharpe Ratio Z-Score])</f>
        <v>613</v>
      </c>
      <c r="AV654">
        <f>(Table2[[#This Row],[Rank 1Y]]+Table2[[#This Row],[Rank 6M]]+Table2[[#This Row],[Rank Sharpe]])/3</f>
        <v>596</v>
      </c>
    </row>
    <row r="655" spans="1:48" x14ac:dyDescent="0.3">
      <c r="A655" t="s">
        <v>367</v>
      </c>
      <c r="B655" t="s">
        <v>368</v>
      </c>
      <c r="C655" t="s">
        <v>3146</v>
      </c>
      <c r="D655" t="s">
        <v>128</v>
      </c>
      <c r="E655">
        <v>66328</v>
      </c>
      <c r="F655">
        <v>829.1</v>
      </c>
      <c r="G655">
        <v>-2.4404243767024898</v>
      </c>
      <c r="H655">
        <f>(Table2[[#This Row],[1Y Return vs Nifty]]-AVERAGE(Table2[1Y Return vs Nifty]))/_xlfn.STDEV.P(Table2[1Y Return vs Nifty])</f>
        <v>-0.40809358633321086</v>
      </c>
      <c r="I655">
        <v>-3.90416519600103</v>
      </c>
      <c r="J655">
        <f>(Table2[[#This Row],[1M Return vs Nifty]]-AVERAGE(Table2[1M Return vs Nifty]))/_xlfn.STDEV.P(Table2[1M Return vs Nifty])</f>
        <v>-0.31811763788037839</v>
      </c>
      <c r="K655">
        <v>-26.620925242777599</v>
      </c>
      <c r="L655">
        <f>(Table2[[#This Row],[6M Return vs Nifty]]-AVERAGE(Table2[6M Return vs Nifty]))/_xlfn.STDEV.P(Table2[6M Return vs Nifty])</f>
        <v>-1.1127984346129345</v>
      </c>
      <c r="M655">
        <v>0.48192913458340297</v>
      </c>
      <c r="N655">
        <f>(Table2[[#This Row],[1W Return vs Nifty]]-AVERAGE(Table2[1W Return vs Nifty]))/_xlfn.STDEV.P(Table2[1W Return vs Nifty])</f>
        <v>-0.63572476444853188</v>
      </c>
      <c r="O655">
        <v>847.33</v>
      </c>
      <c r="P655">
        <v>882.9737684488</v>
      </c>
      <c r="Q655">
        <v>909.52799698710101</v>
      </c>
      <c r="R655">
        <v>44.4417359458701</v>
      </c>
      <c r="S655" s="1">
        <f>(Table2[[#This Row],[Close Price]]-Table2[[#This Row],[20D EMA]])/Table2[[#This Row],[20D EMA]]</f>
        <v>-2.1514640104799802E-2</v>
      </c>
      <c r="T655" s="1">
        <f>(Table2[[#This Row],[Close Price]]-Table2[[#This Row],[50D EMA]])/Table2[[#This Row],[50D EMA]]</f>
        <v>-6.1014007860556163E-2</v>
      </c>
      <c r="U655" s="1">
        <f>(Table2[[#This Row],[Close Price]]-Table2[[#This Row],[200D EMA]])/Table2[[#This Row],[200D EMA]]</f>
        <v>-8.8428280661537045E-2</v>
      </c>
      <c r="V655">
        <v>0.98945885688601098</v>
      </c>
      <c r="W655">
        <v>792.1</v>
      </c>
      <c r="X655">
        <v>831.7</v>
      </c>
      <c r="Y655">
        <v>792.1</v>
      </c>
      <c r="Z655">
        <v>833.35</v>
      </c>
      <c r="AA655">
        <v>792.1</v>
      </c>
      <c r="AB655">
        <v>833.85</v>
      </c>
      <c r="AC655" s="1">
        <f>(Table2[[#This Row],[Close Price]]/Table2[[#This Row],[Day Low]])-1</f>
        <v>4.6711273829062039E-2</v>
      </c>
      <c r="AD655" s="1">
        <f>(Table2[[#This Row],[Day High]]/Table2[[#This Row],[Close Price]])-1</f>
        <v>3.1359305270775018E-3</v>
      </c>
      <c r="AE655" s="1">
        <f>(Table2[[#This Row],[Close Price]]/Table2[[#This Row],[Current Week Low]])-1</f>
        <v>4.6711273829062039E-2</v>
      </c>
      <c r="AF655" s="1">
        <f>(Table2[[#This Row],[Current Week High]]/Table2[[#This Row],[Close Price]])-1</f>
        <v>5.1260402846460273E-3</v>
      </c>
      <c r="AG655" s="1">
        <f>(Table2[[#This Row],[Close Price]]/Table2[[#This Row],[Current Month Low]])-1</f>
        <v>4.6711273829062039E-2</v>
      </c>
      <c r="AH655" s="1">
        <f>(Table2[[#This Row],[Current Month High]]/Table2[[#This Row],[Close Price]])-1</f>
        <v>5.7291038475455469E-3</v>
      </c>
      <c r="AI655">
        <v>37.365818357254803</v>
      </c>
      <c r="AJ655">
        <v>24.789283564118001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-0.13</v>
      </c>
      <c r="AM655" t="s">
        <v>3179</v>
      </c>
      <c r="AN655">
        <v>-5.89</v>
      </c>
      <c r="AO655" t="s">
        <v>3179</v>
      </c>
      <c r="AP655">
        <v>-4.4442504306181997E-2</v>
      </c>
      <c r="AQ655">
        <f>(Table2[[#This Row],[Sharpe Ratio]]-AVERAGE(Table2[Sharpe Ratio]))/_xlfn.STDEV.P(Table2[Sharpe Ratio])</f>
        <v>-1.2661881923051135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454</v>
      </c>
      <c r="AT655">
        <f>_xlfn.RANK.AVG(Table2[[#This Row],[6M Return vs Nifty Z-Score]],Table2[6M Return vs Nifty Z-Score])</f>
        <v>678</v>
      </c>
      <c r="AU655">
        <f>_xlfn.RANK.AVG(Table2[[#This Row],[Sharpe Ratio Z-Score]],Table2[Sharpe Ratio Z-Score])</f>
        <v>659</v>
      </c>
      <c r="AV655">
        <f>(Table2[[#This Row],[Rank 1Y]]+Table2[[#This Row],[Rank 6M]]+Table2[[#This Row],[Rank Sharpe]])/3</f>
        <v>597</v>
      </c>
    </row>
    <row r="656" spans="1:48" x14ac:dyDescent="0.3">
      <c r="A656" t="s">
        <v>1634</v>
      </c>
      <c r="B656" t="s">
        <v>1635</v>
      </c>
      <c r="C656" t="s">
        <v>3145</v>
      </c>
      <c r="D656" t="s">
        <v>1614</v>
      </c>
      <c r="E656">
        <v>5751.5184177499996</v>
      </c>
      <c r="F656">
        <v>440.5</v>
      </c>
      <c r="G656">
        <v>-21.0417999708393</v>
      </c>
      <c r="H656">
        <f>(Table2[[#This Row],[1Y Return vs Nifty]]-AVERAGE(Table2[1Y Return vs Nifty]))/_xlfn.STDEV.P(Table2[1Y Return vs Nifty])</f>
        <v>-0.74280304158470423</v>
      </c>
      <c r="I656">
        <v>-3.16683765744824</v>
      </c>
      <c r="J656">
        <f>(Table2[[#This Row],[1M Return vs Nifty]]-AVERAGE(Table2[1M Return vs Nifty]))/_xlfn.STDEV.P(Table2[1M Return vs Nifty])</f>
        <v>-0.2364201183787836</v>
      </c>
      <c r="K656">
        <v>-20.8038048324145</v>
      </c>
      <c r="L656">
        <f>(Table2[[#This Row],[6M Return vs Nifty]]-AVERAGE(Table2[6M Return vs Nifty]))/_xlfn.STDEV.P(Table2[6M Return vs Nifty])</f>
        <v>-0.91394066364187043</v>
      </c>
      <c r="M656">
        <v>7.1545951558726699</v>
      </c>
      <c r="N656">
        <f>(Table2[[#This Row],[1W Return vs Nifty]]-AVERAGE(Table2[1W Return vs Nifty]))/_xlfn.STDEV.P(Table2[1W Return vs Nifty])</f>
        <v>0.90843719047501081</v>
      </c>
      <c r="O656">
        <v>446.77</v>
      </c>
      <c r="P656">
        <v>467.88955873068301</v>
      </c>
      <c r="Q656">
        <v>491.80518441072599</v>
      </c>
      <c r="R656">
        <v>48.5130938390556</v>
      </c>
      <c r="S656" s="1">
        <f>(Table2[[#This Row],[Close Price]]-Table2[[#This Row],[20D EMA]])/Table2[[#This Row],[20D EMA]]</f>
        <v>-1.4034066745752808E-2</v>
      </c>
      <c r="T656" s="1">
        <f>(Table2[[#This Row],[Close Price]]-Table2[[#This Row],[50D EMA]])/Table2[[#This Row],[50D EMA]]</f>
        <v>-5.853851238951973E-2</v>
      </c>
      <c r="U656" s="1">
        <f>(Table2[[#This Row],[Close Price]]-Table2[[#This Row],[200D EMA]])/Table2[[#This Row],[200D EMA]]</f>
        <v>-0.10432013739789898</v>
      </c>
      <c r="V656">
        <v>0.62198610410227595</v>
      </c>
      <c r="W656">
        <v>435.35</v>
      </c>
      <c r="X656">
        <v>448.2</v>
      </c>
      <c r="Y656">
        <v>435.35</v>
      </c>
      <c r="Z656">
        <v>460</v>
      </c>
      <c r="AA656">
        <v>435.35</v>
      </c>
      <c r="AB656">
        <v>462</v>
      </c>
      <c r="AC656" s="1">
        <f>(Table2[[#This Row],[Close Price]]/Table2[[#This Row],[Day Low]])-1</f>
        <v>1.1829562421040496E-2</v>
      </c>
      <c r="AD656" s="1">
        <f>(Table2[[#This Row],[Day High]]/Table2[[#This Row],[Close Price]])-1</f>
        <v>1.748013620885347E-2</v>
      </c>
      <c r="AE656" s="1">
        <f>(Table2[[#This Row],[Close Price]]/Table2[[#This Row],[Current Week Low]])-1</f>
        <v>1.1829562421040496E-2</v>
      </c>
      <c r="AF656" s="1">
        <f>(Table2[[#This Row],[Current Week High]]/Table2[[#This Row],[Close Price]])-1</f>
        <v>4.4267877412031753E-2</v>
      </c>
      <c r="AG656" s="1">
        <f>(Table2[[#This Row],[Close Price]]/Table2[[#This Row],[Current Month Low]])-1</f>
        <v>1.1829562421040496E-2</v>
      </c>
      <c r="AH656" s="1">
        <f>(Table2[[#This Row],[Current Month High]]/Table2[[#This Row],[Close Price]])-1</f>
        <v>4.8808172531214611E-2</v>
      </c>
      <c r="AI656">
        <v>51.952326901248497</v>
      </c>
      <c r="AJ656">
        <v>9.4274003229412493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-0.1</v>
      </c>
      <c r="AM656" t="s">
        <v>3179</v>
      </c>
      <c r="AN656">
        <v>-3.86</v>
      </c>
      <c r="AO656" t="s">
        <v>3179</v>
      </c>
      <c r="AP656">
        <v>-8.0832747859709998E-3</v>
      </c>
      <c r="AQ656">
        <f>(Table2[[#This Row],[Sharpe Ratio]]-AVERAGE(Table2[Sharpe Ratio]))/_xlfn.STDEV.P(Table2[Sharpe Ratio])</f>
        <v>-0.83105794310331416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579</v>
      </c>
      <c r="AT656">
        <f>_xlfn.RANK.AVG(Table2[[#This Row],[6M Return vs Nifty Z-Score]],Table2[6M Return vs Nifty Z-Score])</f>
        <v>632</v>
      </c>
      <c r="AU656">
        <f>_xlfn.RANK.AVG(Table2[[#This Row],[Sharpe Ratio Z-Score]],Table2[Sharpe Ratio Z-Score])</f>
        <v>580</v>
      </c>
      <c r="AV656">
        <f>(Table2[[#This Row],[Rank 1Y]]+Table2[[#This Row],[Rank 6M]]+Table2[[#This Row],[Rank Sharpe]])/3</f>
        <v>597</v>
      </c>
    </row>
    <row r="657" spans="1:48" x14ac:dyDescent="0.3">
      <c r="A657" t="s">
        <v>52</v>
      </c>
      <c r="B657" t="s">
        <v>53</v>
      </c>
      <c r="C657" t="s">
        <v>3134</v>
      </c>
      <c r="D657" t="s">
        <v>54</v>
      </c>
      <c r="E657">
        <v>428756.37352869997</v>
      </c>
      <c r="F657">
        <v>6930.35</v>
      </c>
      <c r="G657">
        <v>-34.263822932634802</v>
      </c>
      <c r="H657">
        <f>(Table2[[#This Row],[1Y Return vs Nifty]]-AVERAGE(Table2[1Y Return vs Nifty]))/_xlfn.STDEV.P(Table2[1Y Return vs Nifty])</f>
        <v>-0.98071749476419101</v>
      </c>
      <c r="I657">
        <v>-2.4008086753198201</v>
      </c>
      <c r="J657">
        <f>(Table2[[#This Row],[1M Return vs Nifty]]-AVERAGE(Table2[1M Return vs Nifty]))/_xlfn.STDEV.P(Table2[1M Return vs Nifty])</f>
        <v>-0.1515424155480182</v>
      </c>
      <c r="K657">
        <v>-6.7025779206474203</v>
      </c>
      <c r="L657">
        <f>(Table2[[#This Row],[6M Return vs Nifty]]-AVERAGE(Table2[6M Return vs Nifty]))/_xlfn.STDEV.P(Table2[6M Return vs Nifty])</f>
        <v>-0.43189141009098003</v>
      </c>
      <c r="M657">
        <v>0.34917698422068499</v>
      </c>
      <c r="N657">
        <f>(Table2[[#This Row],[1W Return vs Nifty]]-AVERAGE(Table2[1W Return vs Nifty]))/_xlfn.STDEV.P(Table2[1W Return vs Nifty])</f>
        <v>-0.66644574154679692</v>
      </c>
      <c r="O657">
        <v>7008.21</v>
      </c>
      <c r="P657">
        <v>7092.8047215838596</v>
      </c>
      <c r="Q657">
        <v>7049.8965614935096</v>
      </c>
      <c r="R657">
        <v>47.0674933540678</v>
      </c>
      <c r="S657" s="1">
        <f>(Table2[[#This Row],[Close Price]]-Table2[[#This Row],[20D EMA]])/Table2[[#This Row],[20D EMA]]</f>
        <v>-1.1109826903017985E-2</v>
      </c>
      <c r="T657" s="1">
        <f>(Table2[[#This Row],[Close Price]]-Table2[[#This Row],[50D EMA]])/Table2[[#This Row],[50D EMA]]</f>
        <v>-2.2904158222416465E-2</v>
      </c>
      <c r="U657" s="1">
        <f>(Table2[[#This Row],[Close Price]]-Table2[[#This Row],[200D EMA]])/Table2[[#This Row],[200D EMA]]</f>
        <v>-1.6957207875427815E-2</v>
      </c>
      <c r="V657">
        <v>0.90021610948787101</v>
      </c>
      <c r="W657">
        <v>6712</v>
      </c>
      <c r="X657">
        <v>7014.95</v>
      </c>
      <c r="Y657">
        <v>6712</v>
      </c>
      <c r="Z657">
        <v>7014.95</v>
      </c>
      <c r="AA657">
        <v>6712</v>
      </c>
      <c r="AB657">
        <v>7014.95</v>
      </c>
      <c r="AC657" s="1">
        <f>(Table2[[#This Row],[Close Price]]/Table2[[#This Row],[Day Low]])-1</f>
        <v>3.2531287246722274E-2</v>
      </c>
      <c r="AD657" s="1">
        <f>(Table2[[#This Row],[Day High]]/Table2[[#This Row],[Close Price]])-1</f>
        <v>1.2207175683767613E-2</v>
      </c>
      <c r="AE657" s="1">
        <f>(Table2[[#This Row],[Close Price]]/Table2[[#This Row],[Current Week Low]])-1</f>
        <v>3.2531287246722274E-2</v>
      </c>
      <c r="AF657" s="1">
        <f>(Table2[[#This Row],[Current Week High]]/Table2[[#This Row],[Close Price]])-1</f>
        <v>1.2207175683767613E-2</v>
      </c>
      <c r="AG657" s="1">
        <f>(Table2[[#This Row],[Close Price]]/Table2[[#This Row],[Current Month Low]])-1</f>
        <v>3.2531287246722274E-2</v>
      </c>
      <c r="AH657" s="1">
        <f>(Table2[[#This Row],[Current Month High]]/Table2[[#This Row],[Close Price]])-1</f>
        <v>1.2207175683767613E-2</v>
      </c>
      <c r="AI657">
        <v>12.9813068604038</v>
      </c>
      <c r="AJ657">
        <v>12.0002262516564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0</v>
      </c>
      <c r="AM657" t="s">
        <v>3181</v>
      </c>
      <c r="AN657">
        <v>0.45</v>
      </c>
      <c r="AO657" t="s">
        <v>3180</v>
      </c>
      <c r="AP657">
        <v>-5.8906047784081997E-2</v>
      </c>
      <c r="AQ657">
        <f>(Table2[[#This Row],[Sharpe Ratio]]-AVERAGE(Table2[Sharpe Ratio]))/_xlfn.STDEV.P(Table2[Sharpe Ratio])</f>
        <v>-1.4392811142654454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649</v>
      </c>
      <c r="AT657">
        <f>_xlfn.RANK.AVG(Table2[[#This Row],[6M Return vs Nifty Z-Score]],Table2[6M Return vs Nifty Z-Score])</f>
        <v>467</v>
      </c>
      <c r="AU657">
        <f>_xlfn.RANK.AVG(Table2[[#This Row],[Sharpe Ratio Z-Score]],Table2[Sharpe Ratio Z-Score])</f>
        <v>678</v>
      </c>
      <c r="AV657">
        <f>(Table2[[#This Row],[Rank 1Y]]+Table2[[#This Row],[Rank 6M]]+Table2[[#This Row],[Rank Sharpe]])/3</f>
        <v>598</v>
      </c>
    </row>
    <row r="658" spans="1:48" x14ac:dyDescent="0.3">
      <c r="A658" t="s">
        <v>907</v>
      </c>
      <c r="B658" t="s">
        <v>908</v>
      </c>
      <c r="C658" t="s">
        <v>3148</v>
      </c>
      <c r="D658" t="s">
        <v>475</v>
      </c>
      <c r="E658">
        <v>16739.438371200002</v>
      </c>
      <c r="F658">
        <v>3375.6</v>
      </c>
      <c r="G658">
        <v>-33.073260818488201</v>
      </c>
      <c r="H658">
        <f>(Table2[[#This Row],[1Y Return vs Nifty]]-AVERAGE(Table2[1Y Return vs Nifty]))/_xlfn.STDEV.P(Table2[1Y Return vs Nifty])</f>
        <v>-0.95929475671708231</v>
      </c>
      <c r="I658">
        <v>0.20044918086194499</v>
      </c>
      <c r="J658">
        <f>(Table2[[#This Row],[1M Return vs Nifty]]-AVERAGE(Table2[1M Return vs Nifty]))/_xlfn.STDEV.P(Table2[1M Return vs Nifty])</f>
        <v>0.13668269923775095</v>
      </c>
      <c r="K658">
        <v>-9.6280564928039407</v>
      </c>
      <c r="L658">
        <f>(Table2[[#This Row],[6M Return vs Nifty]]-AVERAGE(Table2[6M Return vs Nifty]))/_xlfn.STDEV.P(Table2[6M Return vs Nifty])</f>
        <v>-0.53189864852569968</v>
      </c>
      <c r="M658">
        <v>-0.94484866366261699</v>
      </c>
      <c r="N658">
        <f>(Table2[[#This Row],[1W Return vs Nifty]]-AVERAGE(Table2[1W Return vs Nifty]))/_xlfn.STDEV.P(Table2[1W Return vs Nifty])</f>
        <v>-0.96590403419645698</v>
      </c>
      <c r="O658">
        <v>3349.74</v>
      </c>
      <c r="P658">
        <v>3365.8976911457398</v>
      </c>
      <c r="Q658">
        <v>3461.7015784195401</v>
      </c>
      <c r="R658">
        <v>54.254395189077997</v>
      </c>
      <c r="S658" s="1">
        <f>(Table2[[#This Row],[Close Price]]-Table2[[#This Row],[20D EMA]])/Table2[[#This Row],[20D EMA]]</f>
        <v>7.7200021494205906E-3</v>
      </c>
      <c r="T658" s="1">
        <f>(Table2[[#This Row],[Close Price]]-Table2[[#This Row],[50D EMA]])/Table2[[#This Row],[50D EMA]]</f>
        <v>2.8825323121920111E-3</v>
      </c>
      <c r="U658" s="1">
        <f>(Table2[[#This Row],[Close Price]]-Table2[[#This Row],[200D EMA]])/Table2[[#This Row],[200D EMA]]</f>
        <v>-2.4872617257450113E-2</v>
      </c>
      <c r="V658">
        <v>1.1412447818410401</v>
      </c>
      <c r="W658">
        <v>3278.85</v>
      </c>
      <c r="X658">
        <v>3385.9</v>
      </c>
      <c r="Y658">
        <v>3266.65</v>
      </c>
      <c r="Z658">
        <v>3385.9</v>
      </c>
      <c r="AA658">
        <v>3266.65</v>
      </c>
      <c r="AB658">
        <v>3390</v>
      </c>
      <c r="AC658" s="1">
        <f>(Table2[[#This Row],[Close Price]]/Table2[[#This Row],[Day Low]])-1</f>
        <v>2.9507296765634239E-2</v>
      </c>
      <c r="AD658" s="1">
        <f>(Table2[[#This Row],[Day High]]/Table2[[#This Row],[Close Price]])-1</f>
        <v>3.0513093968480565E-3</v>
      </c>
      <c r="AE658" s="1">
        <f>(Table2[[#This Row],[Close Price]]/Table2[[#This Row],[Current Week Low]])-1</f>
        <v>3.3352210980668318E-2</v>
      </c>
      <c r="AF658" s="1">
        <f>(Table2[[#This Row],[Current Week High]]/Table2[[#This Row],[Close Price]])-1</f>
        <v>3.0513093968480565E-3</v>
      </c>
      <c r="AG658" s="1">
        <f>(Table2[[#This Row],[Close Price]]/Table2[[#This Row],[Current Month Low]])-1</f>
        <v>3.3352210980668318E-2</v>
      </c>
      <c r="AH658" s="1">
        <f>(Table2[[#This Row],[Current Month High]]/Table2[[#This Row],[Close Price]])-1</f>
        <v>4.2659082829719086E-3</v>
      </c>
      <c r="AI658">
        <v>17.888671643559601</v>
      </c>
      <c r="AJ658">
        <v>17.373389662546199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0.08</v>
      </c>
      <c r="AM658" t="s">
        <v>3180</v>
      </c>
      <c r="AN658">
        <v>0</v>
      </c>
      <c r="AO658" t="s">
        <v>3181</v>
      </c>
      <c r="AP658">
        <v>-4.0018492779071997E-2</v>
      </c>
      <c r="AQ658">
        <f>(Table2[[#This Row],[Sharpe Ratio]]-AVERAGE(Table2[Sharpe Ratio]))/_xlfn.STDEV.P(Table2[Sharpe Ratio])</f>
        <v>-1.2132436920044967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644</v>
      </c>
      <c r="AT658">
        <f>_xlfn.RANK.AVG(Table2[[#This Row],[6M Return vs Nifty Z-Score]],Table2[6M Return vs Nifty Z-Score])</f>
        <v>506</v>
      </c>
      <c r="AU658">
        <f>_xlfn.RANK.AVG(Table2[[#This Row],[Sharpe Ratio Z-Score]],Table2[Sharpe Ratio Z-Score])</f>
        <v>645</v>
      </c>
      <c r="AV658">
        <f>(Table2[[#This Row],[Rank 1Y]]+Table2[[#This Row],[Rank 6M]]+Table2[[#This Row],[Rank Sharpe]])/3</f>
        <v>598.33333333333337</v>
      </c>
    </row>
    <row r="659" spans="1:48" x14ac:dyDescent="0.3">
      <c r="A659" t="s">
        <v>2230</v>
      </c>
      <c r="B659" t="s">
        <v>2231</v>
      </c>
      <c r="C659" t="s">
        <v>3136</v>
      </c>
      <c r="D659" t="s">
        <v>364</v>
      </c>
      <c r="E659">
        <v>2577.6303045999998</v>
      </c>
      <c r="F659">
        <v>1829.75</v>
      </c>
      <c r="G659">
        <v>-35.081278186580803</v>
      </c>
      <c r="H659">
        <f>(Table2[[#This Row],[1Y Return vs Nifty]]-AVERAGE(Table2[1Y Return vs Nifty]))/_xlfn.STDEV.P(Table2[1Y Return vs Nifty])</f>
        <v>-0.99542662212716837</v>
      </c>
      <c r="I659">
        <v>-2.9757798389440202</v>
      </c>
      <c r="J659">
        <f>(Table2[[#This Row],[1M Return vs Nifty]]-AVERAGE(Table2[1M Return vs Nifty]))/_xlfn.STDEV.P(Table2[1M Return vs Nifty])</f>
        <v>-0.21525049017824524</v>
      </c>
      <c r="K659">
        <v>-6.4909135576823296</v>
      </c>
      <c r="L659">
        <f>(Table2[[#This Row],[6M Return vs Nifty]]-AVERAGE(Table2[6M Return vs Nifty]))/_xlfn.STDEV.P(Table2[6M Return vs Nifty])</f>
        <v>-0.42465568168173756</v>
      </c>
      <c r="M659">
        <v>7.7133233216380699</v>
      </c>
      <c r="N659">
        <f>(Table2[[#This Row],[1W Return vs Nifty]]-AVERAGE(Table2[1W Return vs Nifty]))/_xlfn.STDEV.P(Table2[1W Return vs Nifty])</f>
        <v>1.0377358507056402</v>
      </c>
      <c r="O659">
        <v>1834.18</v>
      </c>
      <c r="P659">
        <v>1946.97062627422</v>
      </c>
      <c r="Q659">
        <v>1955.61886380336</v>
      </c>
      <c r="R659">
        <v>55.994709366128397</v>
      </c>
      <c r="S659" s="1">
        <f>(Table2[[#This Row],[Close Price]]-Table2[[#This Row],[20D EMA]])/Table2[[#This Row],[20D EMA]]</f>
        <v>-2.4152482308170756E-3</v>
      </c>
      <c r="T659" s="1">
        <f>(Table2[[#This Row],[Close Price]]-Table2[[#This Row],[50D EMA]])/Table2[[#This Row],[50D EMA]]</f>
        <v>-6.0206674251956638E-2</v>
      </c>
      <c r="U659" s="1">
        <f>(Table2[[#This Row],[Close Price]]-Table2[[#This Row],[200D EMA]])/Table2[[#This Row],[200D EMA]]</f>
        <v>-6.4362676252041034E-2</v>
      </c>
      <c r="V659">
        <v>0.40327484361309901</v>
      </c>
      <c r="W659">
        <v>1815.15</v>
      </c>
      <c r="X659">
        <v>1845</v>
      </c>
      <c r="Y659">
        <v>1775.75</v>
      </c>
      <c r="Z659">
        <v>1847.95</v>
      </c>
      <c r="AA659">
        <v>1775.75</v>
      </c>
      <c r="AB659">
        <v>1848.95</v>
      </c>
      <c r="AC659" s="1">
        <f>(Table2[[#This Row],[Close Price]]/Table2[[#This Row],[Day Low]])-1</f>
        <v>8.043412390160487E-3</v>
      </c>
      <c r="AD659" s="1">
        <f>(Table2[[#This Row],[Day High]]/Table2[[#This Row],[Close Price]])-1</f>
        <v>8.3344719223936714E-3</v>
      </c>
      <c r="AE659" s="1">
        <f>(Table2[[#This Row],[Close Price]]/Table2[[#This Row],[Current Week Low]])-1</f>
        <v>3.0409686048148643E-2</v>
      </c>
      <c r="AF659" s="1">
        <f>(Table2[[#This Row],[Current Week High]]/Table2[[#This Row],[Close Price]])-1</f>
        <v>9.9467140319715597E-3</v>
      </c>
      <c r="AG659" s="1">
        <f>(Table2[[#This Row],[Close Price]]/Table2[[#This Row],[Current Month Low]])-1</f>
        <v>3.0409686048148643E-2</v>
      </c>
      <c r="AH659" s="1">
        <f>(Table2[[#This Row],[Current Month High]]/Table2[[#This Row],[Close Price]])-1</f>
        <v>1.049323678098113E-2</v>
      </c>
      <c r="AI659">
        <v>39.907091132668299</v>
      </c>
      <c r="AJ659">
        <v>19.5133899412148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-0.15</v>
      </c>
      <c r="AM659" t="s">
        <v>3179</v>
      </c>
      <c r="AN659">
        <v>-1.08</v>
      </c>
      <c r="AO659" t="s">
        <v>3179</v>
      </c>
      <c r="AP659">
        <v>-6.6173703086487998E-2</v>
      </c>
      <c r="AQ659">
        <f>(Table2[[#This Row],[Sharpe Ratio]]-AVERAGE(Table2[Sharpe Ratio]))/_xlfn.STDEV.P(Table2[Sharpe Ratio])</f>
        <v>-1.5262570129458846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653</v>
      </c>
      <c r="AT659">
        <f>_xlfn.RANK.AVG(Table2[[#This Row],[6M Return vs Nifty Z-Score]],Table2[6M Return vs Nifty Z-Score])</f>
        <v>463</v>
      </c>
      <c r="AU659">
        <f>_xlfn.RANK.AVG(Table2[[#This Row],[Sharpe Ratio Z-Score]],Table2[Sharpe Ratio Z-Score])</f>
        <v>687</v>
      </c>
      <c r="AV659">
        <f>(Table2[[#This Row],[Rank 1Y]]+Table2[[#This Row],[Rank 6M]]+Table2[[#This Row],[Rank Sharpe]])/3</f>
        <v>601</v>
      </c>
    </row>
    <row r="660" spans="1:48" x14ac:dyDescent="0.3">
      <c r="A660" t="s">
        <v>2222</v>
      </c>
      <c r="B660" t="s">
        <v>2223</v>
      </c>
      <c r="C660" t="s">
        <v>3146</v>
      </c>
      <c r="D660" t="s">
        <v>588</v>
      </c>
      <c r="E660">
        <v>2587.3180705529999</v>
      </c>
      <c r="F660">
        <v>178.46</v>
      </c>
      <c r="G660">
        <v>-54.569072727528102</v>
      </c>
      <c r="H660">
        <f>(Table2[[#This Row],[1Y Return vs Nifty]]-AVERAGE(Table2[1Y Return vs Nifty]))/_xlfn.STDEV.P(Table2[1Y Return vs Nifty])</f>
        <v>-1.3460861237238935</v>
      </c>
      <c r="I660">
        <v>7.1404288480268399</v>
      </c>
      <c r="J660">
        <f>(Table2[[#This Row],[1M Return vs Nifty]]-AVERAGE(Table2[1M Return vs Nifty]))/_xlfn.STDEV.P(Table2[1M Return vs Nifty])</f>
        <v>0.90564777181828893</v>
      </c>
      <c r="K660">
        <v>-13.6554421513812</v>
      </c>
      <c r="L660">
        <f>(Table2[[#This Row],[6M Return vs Nifty]]-AVERAGE(Table2[6M Return vs Nifty]))/_xlfn.STDEV.P(Table2[6M Return vs Nifty])</f>
        <v>-0.66957448784282225</v>
      </c>
      <c r="M660">
        <v>5.3500714717635196</v>
      </c>
      <c r="N660">
        <f>(Table2[[#This Row],[1W Return vs Nifty]]-AVERAGE(Table2[1W Return vs Nifty]))/_xlfn.STDEV.P(Table2[1W Return vs Nifty])</f>
        <v>0.49084146323952321</v>
      </c>
      <c r="O660">
        <v>172.48</v>
      </c>
      <c r="P660">
        <v>172.81123731455401</v>
      </c>
      <c r="Q660">
        <v>197.40526263141501</v>
      </c>
      <c r="R660">
        <v>57.188805037239298</v>
      </c>
      <c r="S660" s="1">
        <f>(Table2[[#This Row],[Close Price]]-Table2[[#This Row],[20D EMA]])/Table2[[#This Row],[20D EMA]]</f>
        <v>3.4670686456400847E-2</v>
      </c>
      <c r="T660" s="1">
        <f>(Table2[[#This Row],[Close Price]]-Table2[[#This Row],[50D EMA]])/Table2[[#This Row],[50D EMA]]</f>
        <v>3.2687473183031647E-2</v>
      </c>
      <c r="U660" s="1">
        <f>(Table2[[#This Row],[Close Price]]-Table2[[#This Row],[200D EMA]])/Table2[[#This Row],[200D EMA]]</f>
        <v>-9.5971416257471451E-2</v>
      </c>
      <c r="V660">
        <v>0.594635326927208</v>
      </c>
      <c r="W660">
        <v>172.75</v>
      </c>
      <c r="X660">
        <v>178.46</v>
      </c>
      <c r="Y660">
        <v>172.75</v>
      </c>
      <c r="Z660">
        <v>184.4</v>
      </c>
      <c r="AA660">
        <v>172.75</v>
      </c>
      <c r="AB660">
        <v>184.4</v>
      </c>
      <c r="AC660" s="1">
        <f>(Table2[[#This Row],[Close Price]]/Table2[[#This Row],[Day Low]])-1</f>
        <v>3.305354558610718E-2</v>
      </c>
      <c r="AD660" s="1">
        <f>(Table2[[#This Row],[Day High]]/Table2[[#This Row],[Close Price]])-1</f>
        <v>0</v>
      </c>
      <c r="AE660" s="1">
        <f>(Table2[[#This Row],[Close Price]]/Table2[[#This Row],[Current Week Low]])-1</f>
        <v>3.305354558610718E-2</v>
      </c>
      <c r="AF660" s="1">
        <f>(Table2[[#This Row],[Current Week High]]/Table2[[#This Row],[Close Price]])-1</f>
        <v>3.3284769696290573E-2</v>
      </c>
      <c r="AG660" s="1">
        <f>(Table2[[#This Row],[Close Price]]/Table2[[#This Row],[Current Month Low]])-1</f>
        <v>3.305354558610718E-2</v>
      </c>
      <c r="AH660" s="1">
        <f>(Table2[[#This Row],[Current Month High]]/Table2[[#This Row],[Close Price]])-1</f>
        <v>3.3284769696290573E-2</v>
      </c>
      <c r="AI660">
        <v>74.829093354253004</v>
      </c>
      <c r="AJ660">
        <v>23.999444135630899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7.0000000000000007E-2</v>
      </c>
      <c r="AM660" t="s">
        <v>3180</v>
      </c>
      <c r="AN660">
        <v>4.28</v>
      </c>
      <c r="AO660" t="s">
        <v>3180</v>
      </c>
      <c r="AQ660">
        <f>(Table2[[#This Row],[Sharpe Ratio]]-AVERAGE(Table2[Sharpe Ratio]))/_xlfn.STDEV.P(Table2[Sharpe Ratio])</f>
        <v>-0.73432109200939777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715</v>
      </c>
      <c r="AT660">
        <f>_xlfn.RANK.AVG(Table2[[#This Row],[6M Return vs Nifty Z-Score]],Table2[6M Return vs Nifty Z-Score])</f>
        <v>556</v>
      </c>
      <c r="AU660">
        <f>_xlfn.RANK.AVG(Table2[[#This Row],[Sharpe Ratio Z-Score]],Table2[Sharpe Ratio Z-Score])</f>
        <v>537.5</v>
      </c>
      <c r="AV660">
        <f>(Table2[[#This Row],[Rank 1Y]]+Table2[[#This Row],[Rank 6M]]+Table2[[#This Row],[Rank Sharpe]])/3</f>
        <v>602.83333333333337</v>
      </c>
    </row>
    <row r="661" spans="1:48" x14ac:dyDescent="0.3">
      <c r="A661" t="s">
        <v>92</v>
      </c>
      <c r="B661" t="s">
        <v>93</v>
      </c>
      <c r="C661" t="s">
        <v>3144</v>
      </c>
      <c r="D661" t="s">
        <v>94</v>
      </c>
      <c r="E661">
        <v>276806.09111441002</v>
      </c>
      <c r="F661">
        <v>2887.3</v>
      </c>
      <c r="G661">
        <v>-30.597819589931301</v>
      </c>
      <c r="H661">
        <f>(Table2[[#This Row],[1Y Return vs Nifty]]-AVERAGE(Table2[1Y Return vs Nifty]))/_xlfn.STDEV.P(Table2[1Y Return vs Nifty])</f>
        <v>-0.91475215926646525</v>
      </c>
      <c r="I661">
        <v>-2.3388159967680302</v>
      </c>
      <c r="J661">
        <f>(Table2[[#This Row],[1M Return vs Nifty]]-AVERAGE(Table2[1M Return vs Nifty]))/_xlfn.STDEV.P(Table2[1M Return vs Nifty])</f>
        <v>-0.14467348986692707</v>
      </c>
      <c r="K661">
        <v>-9.2598915106293003</v>
      </c>
      <c r="L661">
        <f>(Table2[[#This Row],[6M Return vs Nifty]]-AVERAGE(Table2[6M Return vs Nifty]))/_xlfn.STDEV.P(Table2[6M Return vs Nifty])</f>
        <v>-0.51931295963838975</v>
      </c>
      <c r="M661">
        <v>-2.1420459277148201</v>
      </c>
      <c r="N661">
        <f>(Table2[[#This Row],[1W Return vs Nifty]]-AVERAGE(Table2[1W Return vs Nifty]))/_xlfn.STDEV.P(Table2[1W Return vs Nifty])</f>
        <v>-1.2429546855837377</v>
      </c>
      <c r="O661">
        <v>3006.84</v>
      </c>
      <c r="P661">
        <v>3070.35493758965</v>
      </c>
      <c r="Q661">
        <v>3049.2602532587898</v>
      </c>
      <c r="R661">
        <v>23.370754947991401</v>
      </c>
      <c r="S661" s="1">
        <f>(Table2[[#This Row],[Close Price]]-Table2[[#This Row],[20D EMA]])/Table2[[#This Row],[20D EMA]]</f>
        <v>-3.9756022934376273E-2</v>
      </c>
      <c r="T661" s="1">
        <f>(Table2[[#This Row],[Close Price]]-Table2[[#This Row],[50D EMA]])/Table2[[#This Row],[50D EMA]]</f>
        <v>-5.9620122529988412E-2</v>
      </c>
      <c r="U661" s="1">
        <f>(Table2[[#This Row],[Close Price]]-Table2[[#This Row],[200D EMA]])/Table2[[#This Row],[200D EMA]]</f>
        <v>-5.3114604791670475E-2</v>
      </c>
      <c r="V661">
        <v>0.69602043288120297</v>
      </c>
      <c r="W661">
        <v>2872.7</v>
      </c>
      <c r="X661">
        <v>2918.8</v>
      </c>
      <c r="Y661">
        <v>2872.7</v>
      </c>
      <c r="Z661">
        <v>2962.15</v>
      </c>
      <c r="AA661">
        <v>2872.7</v>
      </c>
      <c r="AB661">
        <v>2965.75</v>
      </c>
      <c r="AC661" s="1">
        <f>(Table2[[#This Row],[Close Price]]/Table2[[#This Row],[Day Low]])-1</f>
        <v>5.0823267309501041E-3</v>
      </c>
      <c r="AD661" s="1">
        <f>(Table2[[#This Row],[Day High]]/Table2[[#This Row],[Close Price]])-1</f>
        <v>1.0909846569459258E-2</v>
      </c>
      <c r="AE661" s="1">
        <f>(Table2[[#This Row],[Close Price]]/Table2[[#This Row],[Current Week Low]])-1</f>
        <v>5.0823267309501041E-3</v>
      </c>
      <c r="AF661" s="1">
        <f>(Table2[[#This Row],[Current Week High]]/Table2[[#This Row],[Close Price]])-1</f>
        <v>2.5923873515048657E-2</v>
      </c>
      <c r="AG661" s="1">
        <f>(Table2[[#This Row],[Close Price]]/Table2[[#This Row],[Current Month Low]])-1</f>
        <v>5.0823267309501041E-3</v>
      </c>
      <c r="AH661" s="1">
        <f>(Table2[[#This Row],[Current Month High]]/Table2[[#This Row],[Close Price]])-1</f>
        <v>2.71707131229868E-2</v>
      </c>
      <c r="AI661">
        <v>18.551934333113898</v>
      </c>
      <c r="AJ661">
        <v>8.1345267967491903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-0.02</v>
      </c>
      <c r="AM661" t="s">
        <v>3179</v>
      </c>
      <c r="AN661">
        <v>-3.5</v>
      </c>
      <c r="AO661" t="s">
        <v>3179</v>
      </c>
      <c r="AP661">
        <v>-6.4864967641012003E-2</v>
      </c>
      <c r="AQ661">
        <f>(Table2[[#This Row],[Sharpe Ratio]]-AVERAGE(Table2[Sharpe Ratio]))/_xlfn.STDEV.P(Table2[Sharpe Ratio])</f>
        <v>-1.5105946793914111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629</v>
      </c>
      <c r="AT661">
        <f>_xlfn.RANK.AVG(Table2[[#This Row],[6M Return vs Nifty Z-Score]],Table2[6M Return vs Nifty Z-Score])</f>
        <v>501</v>
      </c>
      <c r="AU661">
        <f>_xlfn.RANK.AVG(Table2[[#This Row],[Sharpe Ratio Z-Score]],Table2[Sharpe Ratio Z-Score])</f>
        <v>685</v>
      </c>
      <c r="AV661">
        <f>(Table2[[#This Row],[Rank 1Y]]+Table2[[#This Row],[Rank 6M]]+Table2[[#This Row],[Rank Sharpe]])/3</f>
        <v>605</v>
      </c>
    </row>
    <row r="662" spans="1:48" x14ac:dyDescent="0.3">
      <c r="A662" t="s">
        <v>1232</v>
      </c>
      <c r="B662" t="s">
        <v>1233</v>
      </c>
      <c r="C662" t="s">
        <v>3135</v>
      </c>
      <c r="D662" t="s">
        <v>21</v>
      </c>
      <c r="E662">
        <v>9444.4045499999993</v>
      </c>
      <c r="F662">
        <v>1500</v>
      </c>
      <c r="G662">
        <v>-29.741010116465201</v>
      </c>
      <c r="H662">
        <f>(Table2[[#This Row],[1Y Return vs Nifty]]-AVERAGE(Table2[1Y Return vs Nifty]))/_xlfn.STDEV.P(Table2[1Y Return vs Nifty])</f>
        <v>-0.89933489989944548</v>
      </c>
      <c r="I662">
        <v>-2.0920189212451298E-2</v>
      </c>
      <c r="J662">
        <f>(Table2[[#This Row],[1M Return vs Nifty]]-AVERAGE(Table2[1M Return vs Nifty]))/_xlfn.STDEV.P(Table2[1M Return vs Nifty])</f>
        <v>0.11215448418666764</v>
      </c>
      <c r="K662">
        <v>-10.007244317474299</v>
      </c>
      <c r="L662">
        <f>(Table2[[#This Row],[6M Return vs Nifty]]-AVERAGE(Table2[6M Return vs Nifty]))/_xlfn.STDEV.P(Table2[6M Return vs Nifty])</f>
        <v>-0.54486115235473886</v>
      </c>
      <c r="M662">
        <v>0.777619408429845</v>
      </c>
      <c r="N662">
        <f>(Table2[[#This Row],[1W Return vs Nifty]]-AVERAGE(Table2[1W Return vs Nifty]))/_xlfn.STDEV.P(Table2[1W Return vs Nifty])</f>
        <v>-0.56729729185244682</v>
      </c>
      <c r="O662">
        <v>1532.41</v>
      </c>
      <c r="P662">
        <v>1560.5975608046101</v>
      </c>
      <c r="Q662">
        <v>1574.5905239725701</v>
      </c>
      <c r="R662">
        <v>35.658979156338503</v>
      </c>
      <c r="S662" s="1">
        <f>(Table2[[#This Row],[Close Price]]-Table2[[#This Row],[20D EMA]])/Table2[[#This Row],[20D EMA]]</f>
        <v>-2.1149692314720005E-2</v>
      </c>
      <c r="T662" s="1">
        <f>(Table2[[#This Row],[Close Price]]-Table2[[#This Row],[50D EMA]])/Table2[[#This Row],[50D EMA]]</f>
        <v>-3.8829716466663791E-2</v>
      </c>
      <c r="U662" s="1">
        <f>(Table2[[#This Row],[Close Price]]-Table2[[#This Row],[200D EMA]])/Table2[[#This Row],[200D EMA]]</f>
        <v>-4.7371378677158515E-2</v>
      </c>
      <c r="V662">
        <v>0.70613805578881905</v>
      </c>
      <c r="W662">
        <v>1496.05</v>
      </c>
      <c r="X662">
        <v>1531.8</v>
      </c>
      <c r="Y662">
        <v>1495</v>
      </c>
      <c r="Z662">
        <v>1542</v>
      </c>
      <c r="AA662">
        <v>1495</v>
      </c>
      <c r="AB662">
        <v>1549</v>
      </c>
      <c r="AC662" s="1">
        <f>(Table2[[#This Row],[Close Price]]/Table2[[#This Row],[Day Low]])-1</f>
        <v>2.6402860866949762E-3</v>
      </c>
      <c r="AD662" s="1">
        <f>(Table2[[#This Row],[Day High]]/Table2[[#This Row],[Close Price]])-1</f>
        <v>2.1199999999999886E-2</v>
      </c>
      <c r="AE662" s="1">
        <f>(Table2[[#This Row],[Close Price]]/Table2[[#This Row],[Current Week Low]])-1</f>
        <v>3.3444816053511683E-3</v>
      </c>
      <c r="AF662" s="1">
        <f>(Table2[[#This Row],[Current Week High]]/Table2[[#This Row],[Close Price]])-1</f>
        <v>2.8000000000000025E-2</v>
      </c>
      <c r="AG662" s="1">
        <f>(Table2[[#This Row],[Close Price]]/Table2[[#This Row],[Current Month Low]])-1</f>
        <v>3.3444816053511683E-3</v>
      </c>
      <c r="AH662" s="1">
        <f>(Table2[[#This Row],[Current Month High]]/Table2[[#This Row],[Close Price]])-1</f>
        <v>3.2666666666666622E-2</v>
      </c>
      <c r="AI662">
        <v>29.496666666666599</v>
      </c>
      <c r="AJ662">
        <v>8.2212041412647494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0</v>
      </c>
      <c r="AM662" t="s">
        <v>3181</v>
      </c>
      <c r="AN662">
        <v>-3.29</v>
      </c>
      <c r="AO662" t="s">
        <v>3179</v>
      </c>
      <c r="AP662">
        <v>-6.1222491964421998E-2</v>
      </c>
      <c r="AQ662">
        <f>(Table2[[#This Row],[Sharpe Ratio]]-AVERAGE(Table2[Sharpe Ratio]))/_xlfn.STDEV.P(Table2[Sharpe Ratio])</f>
        <v>-1.467003234529108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625</v>
      </c>
      <c r="AT662">
        <f>_xlfn.RANK.AVG(Table2[[#This Row],[6M Return vs Nifty Z-Score]],Table2[6M Return vs Nifty Z-Score])</f>
        <v>510</v>
      </c>
      <c r="AU662">
        <f>_xlfn.RANK.AVG(Table2[[#This Row],[Sharpe Ratio Z-Score]],Table2[Sharpe Ratio Z-Score])</f>
        <v>682</v>
      </c>
      <c r="AV662">
        <f>(Table2[[#This Row],[Rank 1Y]]+Table2[[#This Row],[Rank 6M]]+Table2[[#This Row],[Rank Sharpe]])/3</f>
        <v>605.66666666666663</v>
      </c>
    </row>
    <row r="663" spans="1:48" x14ac:dyDescent="0.3">
      <c r="A663" t="s">
        <v>1179</v>
      </c>
      <c r="B663" t="s">
        <v>1180</v>
      </c>
      <c r="C663" t="s">
        <v>3133</v>
      </c>
      <c r="D663" t="s">
        <v>274</v>
      </c>
      <c r="E663">
        <v>10263.2188785</v>
      </c>
      <c r="F663">
        <v>742.35</v>
      </c>
      <c r="G663">
        <v>-14.4128213296735</v>
      </c>
      <c r="H663">
        <f>(Table2[[#This Row],[1Y Return vs Nifty]]-AVERAGE(Table2[1Y Return vs Nifty]))/_xlfn.STDEV.P(Table2[1Y Return vs Nifty])</f>
        <v>-0.62352251748423104</v>
      </c>
      <c r="I663">
        <v>-14.421363206821599</v>
      </c>
      <c r="J663">
        <f>(Table2[[#This Row],[1M Return vs Nifty]]-AVERAGE(Table2[1M Return vs Nifty]))/_xlfn.STDEV.P(Table2[1M Return vs Nifty])</f>
        <v>-1.483446402458497</v>
      </c>
      <c r="K663">
        <v>-36.9055106570002</v>
      </c>
      <c r="L663">
        <f>(Table2[[#This Row],[6M Return vs Nifty]]-AVERAGE(Table2[6M Return vs Nifty]))/_xlfn.STDEV.P(Table2[6M Return vs Nifty])</f>
        <v>-1.4643761202304417</v>
      </c>
      <c r="M663">
        <v>-0.89420179378633602</v>
      </c>
      <c r="N663">
        <f>(Table2[[#This Row],[1W Return vs Nifty]]-AVERAGE(Table2[1W Return vs Nifty]))/_xlfn.STDEV.P(Table2[1W Return vs Nifty])</f>
        <v>-0.95418353607031137</v>
      </c>
      <c r="O663">
        <v>804.57</v>
      </c>
      <c r="P663">
        <v>877.471937258048</v>
      </c>
      <c r="Q663">
        <v>915.31037559149297</v>
      </c>
      <c r="R663">
        <v>28.768396605194301</v>
      </c>
      <c r="S663" s="1">
        <f>(Table2[[#This Row],[Close Price]]-Table2[[#This Row],[20D EMA]])/Table2[[#This Row],[20D EMA]]</f>
        <v>-7.733323390133863E-2</v>
      </c>
      <c r="T663" s="1">
        <f>(Table2[[#This Row],[Close Price]]-Table2[[#This Row],[50D EMA]])/Table2[[#This Row],[50D EMA]]</f>
        <v>-0.15399003833704503</v>
      </c>
      <c r="U663" s="1">
        <f>(Table2[[#This Row],[Close Price]]-Table2[[#This Row],[200D EMA]])/Table2[[#This Row],[200D EMA]]</f>
        <v>-0.18896363485415785</v>
      </c>
      <c r="V663">
        <v>1.24714984838904</v>
      </c>
      <c r="W663">
        <v>731.65</v>
      </c>
      <c r="X663">
        <v>747.95</v>
      </c>
      <c r="Y663">
        <v>729.5</v>
      </c>
      <c r="Z663">
        <v>747.95</v>
      </c>
      <c r="AA663">
        <v>729.5</v>
      </c>
      <c r="AB663">
        <v>751.9</v>
      </c>
      <c r="AC663" s="1">
        <f>(Table2[[#This Row],[Close Price]]/Table2[[#This Row],[Day Low]])-1</f>
        <v>1.4624478917515171E-2</v>
      </c>
      <c r="AD663" s="1">
        <f>(Table2[[#This Row],[Day High]]/Table2[[#This Row],[Close Price]])-1</f>
        <v>7.543611504007508E-3</v>
      </c>
      <c r="AE663" s="1">
        <f>(Table2[[#This Row],[Close Price]]/Table2[[#This Row],[Current Week Low]])-1</f>
        <v>1.7614804660726513E-2</v>
      </c>
      <c r="AF663" s="1">
        <f>(Table2[[#This Row],[Current Week High]]/Table2[[#This Row],[Close Price]])-1</f>
        <v>7.543611504007508E-3</v>
      </c>
      <c r="AG663" s="1">
        <f>(Table2[[#This Row],[Close Price]]/Table2[[#This Row],[Current Month Low]])-1</f>
        <v>1.7614804660726513E-2</v>
      </c>
      <c r="AH663" s="1">
        <f>(Table2[[#This Row],[Current Month High]]/Table2[[#This Row],[Close Price]])-1</f>
        <v>1.2864551761298415E-2</v>
      </c>
      <c r="AI663">
        <v>61.514110594732898</v>
      </c>
      <c r="AJ663">
        <v>13.3358778625954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-0.24</v>
      </c>
      <c r="AM663" t="s">
        <v>3179</v>
      </c>
      <c r="AN663">
        <v>-13.55</v>
      </c>
      <c r="AO663" t="s">
        <v>3179</v>
      </c>
      <c r="AP663">
        <v>-3.2581531944719999E-3</v>
      </c>
      <c r="AQ663">
        <f>(Table2[[#This Row],[Sharpe Ratio]]-AVERAGE(Table2[Sharpe Ratio]))/_xlfn.STDEV.P(Table2[Sharpe Ratio])</f>
        <v>-0.77331314520073857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531</v>
      </c>
      <c r="AT663">
        <f>_xlfn.RANK.AVG(Table2[[#This Row],[6M Return vs Nifty Z-Score]],Table2[6M Return vs Nifty Z-Score])</f>
        <v>720</v>
      </c>
      <c r="AU663">
        <f>_xlfn.RANK.AVG(Table2[[#This Row],[Sharpe Ratio Z-Score]],Table2[Sharpe Ratio Z-Score])</f>
        <v>567</v>
      </c>
      <c r="AV663">
        <f>(Table2[[#This Row],[Rank 1Y]]+Table2[[#This Row],[Rank 6M]]+Table2[[#This Row],[Rank Sharpe]])/3</f>
        <v>606</v>
      </c>
    </row>
    <row r="664" spans="1:48" x14ac:dyDescent="0.3">
      <c r="A664" t="s">
        <v>632</v>
      </c>
      <c r="B664" t="s">
        <v>633</v>
      </c>
      <c r="C664" t="s">
        <v>3132</v>
      </c>
      <c r="D664" t="s">
        <v>204</v>
      </c>
      <c r="E664">
        <v>29438.533643999999</v>
      </c>
      <c r="F664">
        <v>412.6</v>
      </c>
      <c r="G664">
        <v>-23.055974105335402</v>
      </c>
      <c r="H664">
        <f>(Table2[[#This Row],[1Y Return vs Nifty]]-AVERAGE(Table2[1Y Return vs Nifty]))/_xlfn.STDEV.P(Table2[1Y Return vs Nifty])</f>
        <v>-0.77904569062574269</v>
      </c>
      <c r="I664">
        <v>-22.077366144502601</v>
      </c>
      <c r="J664">
        <f>(Table2[[#This Row],[1M Return vs Nifty]]-AVERAGE(Table2[1M Return vs Nifty]))/_xlfn.STDEV.P(Table2[1M Return vs Nifty])</f>
        <v>-2.331748434596252</v>
      </c>
      <c r="K664">
        <v>-14.5820863266324</v>
      </c>
      <c r="L664">
        <f>(Table2[[#This Row],[6M Return vs Nifty]]-AVERAGE(Table2[6M Return vs Nifty]))/_xlfn.STDEV.P(Table2[6M Return vs Nifty])</f>
        <v>-0.7012517408777601</v>
      </c>
      <c r="M664">
        <v>-0.243757286421136</v>
      </c>
      <c r="N664">
        <f>(Table2[[#This Row],[1W Return vs Nifty]]-AVERAGE(Table2[1W Return vs Nifty]))/_xlfn.STDEV.P(Table2[1W Return vs Nifty])</f>
        <v>-0.80366024315293805</v>
      </c>
      <c r="O664">
        <v>452.37</v>
      </c>
      <c r="P664">
        <v>492.11595555545699</v>
      </c>
      <c r="Q664">
        <v>486.39640973817598</v>
      </c>
      <c r="R664">
        <v>32.997800978750902</v>
      </c>
      <c r="S664" s="1">
        <f>(Table2[[#This Row],[Close Price]]-Table2[[#This Row],[20D EMA]])/Table2[[#This Row],[20D EMA]]</f>
        <v>-8.7914760041558862E-2</v>
      </c>
      <c r="T664" s="1">
        <f>(Table2[[#This Row],[Close Price]]-Table2[[#This Row],[50D EMA]])/Table2[[#This Row],[50D EMA]]</f>
        <v>-0.16157971441041041</v>
      </c>
      <c r="U664" s="1">
        <f>(Table2[[#This Row],[Close Price]]-Table2[[#This Row],[200D EMA]])/Table2[[#This Row],[200D EMA]]</f>
        <v>-0.15172071228465703</v>
      </c>
      <c r="V664">
        <v>0.90290694780410097</v>
      </c>
      <c r="W664">
        <v>409.7</v>
      </c>
      <c r="X664">
        <v>422.85</v>
      </c>
      <c r="Y664">
        <v>409.35</v>
      </c>
      <c r="Z664">
        <v>423.3</v>
      </c>
      <c r="AA664">
        <v>409.35</v>
      </c>
      <c r="AB664">
        <v>424.8</v>
      </c>
      <c r="AC664" s="1">
        <f>(Table2[[#This Row],[Close Price]]/Table2[[#This Row],[Day Low]])-1</f>
        <v>7.0783500122040266E-3</v>
      </c>
      <c r="AD664" s="1">
        <f>(Table2[[#This Row],[Day High]]/Table2[[#This Row],[Close Price]])-1</f>
        <v>2.4842462433349422E-2</v>
      </c>
      <c r="AE664" s="1">
        <f>(Table2[[#This Row],[Close Price]]/Table2[[#This Row],[Current Week Low]])-1</f>
        <v>7.9394161475510039E-3</v>
      </c>
      <c r="AF664" s="1">
        <f>(Table2[[#This Row],[Current Week High]]/Table2[[#This Row],[Close Price]])-1</f>
        <v>2.5933107125545307E-2</v>
      </c>
      <c r="AG664" s="1">
        <f>(Table2[[#This Row],[Close Price]]/Table2[[#This Row],[Current Month Low]])-1</f>
        <v>7.9394161475510039E-3</v>
      </c>
      <c r="AH664" s="1">
        <f>(Table2[[#This Row],[Current Month High]]/Table2[[#This Row],[Close Price]])-1</f>
        <v>2.9568589432864778E-2</v>
      </c>
      <c r="AI664">
        <v>38.233155598642703</v>
      </c>
      <c r="AJ664">
        <v>7.8269959493009402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-0.15</v>
      </c>
      <c r="AM664" t="s">
        <v>3179</v>
      </c>
      <c r="AN664">
        <v>-6.9</v>
      </c>
      <c r="AO664" t="s">
        <v>3179</v>
      </c>
      <c r="AP664">
        <v>-4.7121677732050997E-2</v>
      </c>
      <c r="AQ664">
        <f>(Table2[[#This Row],[Sharpe Ratio]]-AVERAGE(Table2[Sharpe Ratio]))/_xlfn.STDEV.P(Table2[Sharpe Ratio])</f>
        <v>-1.2982512864860609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590</v>
      </c>
      <c r="AT664">
        <f>_xlfn.RANK.AVG(Table2[[#This Row],[6M Return vs Nifty Z-Score]],Table2[6M Return vs Nifty Z-Score])</f>
        <v>568</v>
      </c>
      <c r="AU664">
        <f>_xlfn.RANK.AVG(Table2[[#This Row],[Sharpe Ratio Z-Score]],Table2[Sharpe Ratio Z-Score])</f>
        <v>665</v>
      </c>
      <c r="AV664">
        <f>(Table2[[#This Row],[Rank 1Y]]+Table2[[#This Row],[Rank 6M]]+Table2[[#This Row],[Rank Sharpe]])/3</f>
        <v>607.66666666666663</v>
      </c>
    </row>
    <row r="665" spans="1:48" x14ac:dyDescent="0.3">
      <c r="A665" t="s">
        <v>123</v>
      </c>
      <c r="B665" t="s">
        <v>124</v>
      </c>
      <c r="C665" t="s">
        <v>3136</v>
      </c>
      <c r="D665" t="s">
        <v>125</v>
      </c>
      <c r="E665">
        <v>218135.7366642</v>
      </c>
      <c r="F665">
        <v>2262.4499999999998</v>
      </c>
      <c r="G665">
        <v>-32.7652735580117</v>
      </c>
      <c r="H665">
        <f>(Table2[[#This Row],[1Y Return vs Nifty]]-AVERAGE(Table2[1Y Return vs Nifty]))/_xlfn.STDEV.P(Table2[1Y Return vs Nifty])</f>
        <v>-0.95375289516728468</v>
      </c>
      <c r="I665">
        <v>-10.558596530859299</v>
      </c>
      <c r="J665">
        <f>(Table2[[#This Row],[1M Return vs Nifty]]-AVERAGE(Table2[1M Return vs Nifty]))/_xlfn.STDEV.P(Table2[1M Return vs Nifty])</f>
        <v>-1.05544332466901</v>
      </c>
      <c r="K665">
        <v>-15.663478596893601</v>
      </c>
      <c r="L665">
        <f>(Table2[[#This Row],[6M Return vs Nifty]]-AVERAGE(Table2[6M Return vs Nifty]))/_xlfn.STDEV.P(Table2[6M Return vs Nifty])</f>
        <v>-0.73821904449870368</v>
      </c>
      <c r="M665">
        <v>-0.35966123290688901</v>
      </c>
      <c r="N665">
        <f>(Table2[[#This Row],[1W Return vs Nifty]]-AVERAGE(Table2[1W Return vs Nifty]))/_xlfn.STDEV.P(Table2[1W Return vs Nifty])</f>
        <v>-0.830482275608597</v>
      </c>
      <c r="O665">
        <v>2353.0700000000002</v>
      </c>
      <c r="P665">
        <v>2447.7388316818701</v>
      </c>
      <c r="Q665">
        <v>2477.9874400907302</v>
      </c>
      <c r="R665">
        <v>30.1734637513153</v>
      </c>
      <c r="S665" s="1">
        <f>(Table2[[#This Row],[Close Price]]-Table2[[#This Row],[20D EMA]])/Table2[[#This Row],[20D EMA]]</f>
        <v>-3.8511391501315446E-2</v>
      </c>
      <c r="T665" s="1">
        <f>(Table2[[#This Row],[Close Price]]-Table2[[#This Row],[50D EMA]])/Table2[[#This Row],[50D EMA]]</f>
        <v>-7.569795816596829E-2</v>
      </c>
      <c r="U665" s="1">
        <f>(Table2[[#This Row],[Close Price]]-Table2[[#This Row],[200D EMA]])/Table2[[#This Row],[200D EMA]]</f>
        <v>-8.6980844456111747E-2</v>
      </c>
      <c r="V665">
        <v>1.01511295623038</v>
      </c>
      <c r="W665">
        <v>2236.3000000000002</v>
      </c>
      <c r="X665">
        <v>2267.9</v>
      </c>
      <c r="Y665">
        <v>2230.9</v>
      </c>
      <c r="Z665">
        <v>2287</v>
      </c>
      <c r="AA665">
        <v>2230.9</v>
      </c>
      <c r="AB665">
        <v>2292.9499999999998</v>
      </c>
      <c r="AC665" s="1">
        <f>(Table2[[#This Row],[Close Price]]/Table2[[#This Row],[Day Low]])-1</f>
        <v>1.1693422170549361E-2</v>
      </c>
      <c r="AD665" s="1">
        <f>(Table2[[#This Row],[Day High]]/Table2[[#This Row],[Close Price]])-1</f>
        <v>2.4088930142103226E-3</v>
      </c>
      <c r="AE665" s="1">
        <f>(Table2[[#This Row],[Close Price]]/Table2[[#This Row],[Current Week Low]])-1</f>
        <v>1.4142274418396106E-2</v>
      </c>
      <c r="AF665" s="1">
        <f>(Table2[[#This Row],[Current Week High]]/Table2[[#This Row],[Close Price]])-1</f>
        <v>1.0851068531901431E-2</v>
      </c>
      <c r="AG665" s="1">
        <f>(Table2[[#This Row],[Close Price]]/Table2[[#This Row],[Current Month Low]])-1</f>
        <v>1.4142274418396106E-2</v>
      </c>
      <c r="AH665" s="1">
        <f>(Table2[[#This Row],[Current Month High]]/Table2[[#This Row],[Close Price]])-1</f>
        <v>1.3480960905213335E-2</v>
      </c>
      <c r="AI665">
        <v>22.787243916992601</v>
      </c>
      <c r="AJ665">
        <v>2.0961191335739899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-0.04</v>
      </c>
      <c r="AM665" t="s">
        <v>3179</v>
      </c>
      <c r="AN665">
        <v>-3.74</v>
      </c>
      <c r="AO665" t="s">
        <v>3179</v>
      </c>
      <c r="AP665">
        <v>-1.8202094905278E-2</v>
      </c>
      <c r="AQ665">
        <f>(Table2[[#This Row],[Sharpe Ratio]]-AVERAGE(Table2[Sharpe Ratio]))/_xlfn.STDEV.P(Table2[Sharpe Ratio])</f>
        <v>-0.95215524847098543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643</v>
      </c>
      <c r="AT665">
        <f>_xlfn.RANK.AVG(Table2[[#This Row],[6M Return vs Nifty Z-Score]],Table2[6M Return vs Nifty Z-Score])</f>
        <v>576</v>
      </c>
      <c r="AU665">
        <f>_xlfn.RANK.AVG(Table2[[#This Row],[Sharpe Ratio Z-Score]],Table2[Sharpe Ratio Z-Score])</f>
        <v>607</v>
      </c>
      <c r="AV665">
        <f>(Table2[[#This Row],[Rank 1Y]]+Table2[[#This Row],[Rank 6M]]+Table2[[#This Row],[Rank Sharpe]])/3</f>
        <v>608.66666666666663</v>
      </c>
    </row>
    <row r="666" spans="1:48" x14ac:dyDescent="0.3">
      <c r="A666" t="s">
        <v>589</v>
      </c>
      <c r="B666" t="s">
        <v>590</v>
      </c>
      <c r="C666" t="s">
        <v>3142</v>
      </c>
      <c r="D666" t="s">
        <v>75</v>
      </c>
      <c r="E666">
        <v>33638.542737440002</v>
      </c>
      <c r="F666">
        <v>1793.6</v>
      </c>
      <c r="G666">
        <v>-40.496676886971599</v>
      </c>
      <c r="H666">
        <f>(Table2[[#This Row],[1Y Return vs Nifty]]-AVERAGE(Table2[1Y Return vs Nifty]))/_xlfn.STDEV.P(Table2[1Y Return vs Nifty])</f>
        <v>-1.0928702299831798</v>
      </c>
      <c r="I666">
        <v>-4.4463095471749101</v>
      </c>
      <c r="J666">
        <f>(Table2[[#This Row],[1M Return vs Nifty]]-AVERAGE(Table2[1M Return vs Nifty]))/_xlfn.STDEV.P(Table2[1M Return vs Nifty])</f>
        <v>-0.37818842920012569</v>
      </c>
      <c r="K666">
        <v>-7.7776654600475599</v>
      </c>
      <c r="L666">
        <f>(Table2[[#This Row],[6M Return vs Nifty]]-AVERAGE(Table2[6M Return vs Nifty]))/_xlfn.STDEV.P(Table2[6M Return vs Nifty])</f>
        <v>-0.46864318701879049</v>
      </c>
      <c r="M666">
        <v>0.90795550347433596</v>
      </c>
      <c r="N666">
        <f>(Table2[[#This Row],[1W Return vs Nifty]]-AVERAGE(Table2[1W Return vs Nifty]))/_xlfn.STDEV.P(Table2[1W Return vs Nifty])</f>
        <v>-0.53713542871125586</v>
      </c>
      <c r="O666">
        <v>1827.41</v>
      </c>
      <c r="P666">
        <v>1842.66787962023</v>
      </c>
      <c r="Q666">
        <v>1900.55874314735</v>
      </c>
      <c r="R666">
        <v>41.564204514678003</v>
      </c>
      <c r="S666" s="1">
        <f>(Table2[[#This Row],[Close Price]]-Table2[[#This Row],[20D EMA]])/Table2[[#This Row],[20D EMA]]</f>
        <v>-1.8501595153796999E-2</v>
      </c>
      <c r="T666" s="1">
        <f>(Table2[[#This Row],[Close Price]]-Table2[[#This Row],[50D EMA]])/Table2[[#This Row],[50D EMA]]</f>
        <v>-2.6628715984533726E-2</v>
      </c>
      <c r="U666" s="1">
        <f>(Table2[[#This Row],[Close Price]]-Table2[[#This Row],[200D EMA]])/Table2[[#This Row],[200D EMA]]</f>
        <v>-5.6277525508222404E-2</v>
      </c>
      <c r="V666">
        <v>0.75787479547218195</v>
      </c>
      <c r="W666">
        <v>1762</v>
      </c>
      <c r="X666">
        <v>1810</v>
      </c>
      <c r="Y666">
        <v>1762</v>
      </c>
      <c r="Z666">
        <v>1840.45</v>
      </c>
      <c r="AA666">
        <v>1762</v>
      </c>
      <c r="AB666">
        <v>1854.25</v>
      </c>
      <c r="AC666" s="1">
        <f>(Table2[[#This Row],[Close Price]]/Table2[[#This Row],[Day Low]])-1</f>
        <v>1.7934165720771889E-2</v>
      </c>
      <c r="AD666" s="1">
        <f>(Table2[[#This Row],[Day High]]/Table2[[#This Row],[Close Price]])-1</f>
        <v>9.1436217662801411E-3</v>
      </c>
      <c r="AE666" s="1">
        <f>(Table2[[#This Row],[Close Price]]/Table2[[#This Row],[Current Week Low]])-1</f>
        <v>1.7934165720771889E-2</v>
      </c>
      <c r="AF666" s="1">
        <f>(Table2[[#This Row],[Current Week High]]/Table2[[#This Row],[Close Price]])-1</f>
        <v>2.6120651204281975E-2</v>
      </c>
      <c r="AG666" s="1">
        <f>(Table2[[#This Row],[Close Price]]/Table2[[#This Row],[Current Month Low]])-1</f>
        <v>1.7934165720771889E-2</v>
      </c>
      <c r="AH666" s="1">
        <f>(Table2[[#This Row],[Current Month High]]/Table2[[#This Row],[Close Price]])-1</f>
        <v>3.3814674397859124E-2</v>
      </c>
      <c r="AI666">
        <v>35.520740410347898</v>
      </c>
      <c r="AJ666">
        <v>8.6108756206854693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7.0000000000000007E-2</v>
      </c>
      <c r="AM666" t="s">
        <v>3180</v>
      </c>
      <c r="AN666">
        <v>-3.16</v>
      </c>
      <c r="AO666" t="s">
        <v>3179</v>
      </c>
      <c r="AP666">
        <v>-4.9597778816624999E-2</v>
      </c>
      <c r="AQ666">
        <f>(Table2[[#This Row],[Sharpe Ratio]]-AVERAGE(Table2[Sharpe Ratio]))/_xlfn.STDEV.P(Table2[Sharpe Ratio])</f>
        <v>-1.3278841058883704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680</v>
      </c>
      <c r="AT666">
        <f>_xlfn.RANK.AVG(Table2[[#This Row],[6M Return vs Nifty Z-Score]],Table2[6M Return vs Nifty Z-Score])</f>
        <v>479</v>
      </c>
      <c r="AU666">
        <f>_xlfn.RANK.AVG(Table2[[#This Row],[Sharpe Ratio Z-Score]],Table2[Sharpe Ratio Z-Score])</f>
        <v>668</v>
      </c>
      <c r="AV666">
        <f>(Table2[[#This Row],[Rank 1Y]]+Table2[[#This Row],[Rank 6M]]+Table2[[#This Row],[Rank Sharpe]])/3</f>
        <v>609</v>
      </c>
    </row>
    <row r="667" spans="1:48" x14ac:dyDescent="0.3">
      <c r="A667" t="s">
        <v>465</v>
      </c>
      <c r="B667" t="s">
        <v>466</v>
      </c>
      <c r="C667" t="s">
        <v>3134</v>
      </c>
      <c r="D667" t="s">
        <v>24</v>
      </c>
      <c r="E667">
        <v>48514.183180489003</v>
      </c>
      <c r="F667">
        <v>66.31</v>
      </c>
      <c r="G667">
        <v>-45.777337496763302</v>
      </c>
      <c r="H667">
        <f>(Table2[[#This Row],[1Y Return vs Nifty]]-AVERAGE(Table2[1Y Return vs Nifty]))/_xlfn.STDEV.P(Table2[1Y Return vs Nifty])</f>
        <v>-1.1878893874173491</v>
      </c>
      <c r="I667">
        <v>-6.1966156933632304</v>
      </c>
      <c r="J667">
        <f>(Table2[[#This Row],[1M Return vs Nifty]]-AVERAGE(Table2[1M Return vs Nifty]))/_xlfn.STDEV.P(Table2[1M Return vs Nifty])</f>
        <v>-0.57212621537402919</v>
      </c>
      <c r="K667">
        <v>-24.894569515439802</v>
      </c>
      <c r="L667">
        <f>(Table2[[#This Row],[6M Return vs Nifty]]-AVERAGE(Table2[6M Return vs Nifty]))/_xlfn.STDEV.P(Table2[6M Return vs Nifty])</f>
        <v>-1.053783109568271</v>
      </c>
      <c r="M667">
        <v>0.59770364548751398</v>
      </c>
      <c r="N667">
        <f>(Table2[[#This Row],[1W Return vs Nifty]]-AVERAGE(Table2[1W Return vs Nifty]))/_xlfn.STDEV.P(Table2[1W Return vs Nifty])</f>
        <v>-0.60893268546276746</v>
      </c>
      <c r="O667">
        <v>68.75</v>
      </c>
      <c r="P667">
        <v>71.154790392292099</v>
      </c>
      <c r="Q667">
        <v>75.879792802232203</v>
      </c>
      <c r="R667">
        <v>39.810209599987999</v>
      </c>
      <c r="S667" s="1">
        <f>(Table2[[#This Row],[Close Price]]-Table2[[#This Row],[20D EMA]])/Table2[[#This Row],[20D EMA]]</f>
        <v>-3.5490909090909059E-2</v>
      </c>
      <c r="T667" s="1">
        <f>(Table2[[#This Row],[Close Price]]-Table2[[#This Row],[50D EMA]])/Table2[[#This Row],[50D EMA]]</f>
        <v>-6.8088042499762788E-2</v>
      </c>
      <c r="U667" s="1">
        <f>(Table2[[#This Row],[Close Price]]-Table2[[#This Row],[200D EMA]])/Table2[[#This Row],[200D EMA]]</f>
        <v>-0.12611780355244565</v>
      </c>
      <c r="V667">
        <v>1.8473383042968201</v>
      </c>
      <c r="W667">
        <v>65.319999999999993</v>
      </c>
      <c r="X667">
        <v>66.5</v>
      </c>
      <c r="Y667">
        <v>65.319999999999993</v>
      </c>
      <c r="Z667">
        <v>67.489999999999995</v>
      </c>
      <c r="AA667">
        <v>65.319999999999993</v>
      </c>
      <c r="AB667">
        <v>67.62</v>
      </c>
      <c r="AC667" s="1">
        <f>(Table2[[#This Row],[Close Price]]/Table2[[#This Row],[Day Low]])-1</f>
        <v>1.5156154317207626E-2</v>
      </c>
      <c r="AD667" s="1">
        <f>(Table2[[#This Row],[Day High]]/Table2[[#This Row],[Close Price]])-1</f>
        <v>2.8653295128939771E-3</v>
      </c>
      <c r="AE667" s="1">
        <f>(Table2[[#This Row],[Close Price]]/Table2[[#This Row],[Current Week Low]])-1</f>
        <v>1.5156154317207626E-2</v>
      </c>
      <c r="AF667" s="1">
        <f>(Table2[[#This Row],[Current Week High]]/Table2[[#This Row],[Close Price]])-1</f>
        <v>1.7795204343236115E-2</v>
      </c>
      <c r="AG667" s="1">
        <f>(Table2[[#This Row],[Close Price]]/Table2[[#This Row],[Current Month Low]])-1</f>
        <v>1.5156154317207626E-2</v>
      </c>
      <c r="AH667" s="1">
        <f>(Table2[[#This Row],[Current Month High]]/Table2[[#This Row],[Close Price]])-1</f>
        <v>1.9755692957321713E-2</v>
      </c>
      <c r="AI667">
        <v>39.420901824762403</v>
      </c>
      <c r="AJ667">
        <v>11.821247892074201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-0.11</v>
      </c>
      <c r="AM667" t="s">
        <v>3179</v>
      </c>
      <c r="AN667">
        <v>-7.35</v>
      </c>
      <c r="AO667" t="s">
        <v>3179</v>
      </c>
      <c r="AP667">
        <v>1.7809968517987999E-2</v>
      </c>
      <c r="AQ667">
        <f>(Table2[[#This Row],[Sharpe Ratio]]-AVERAGE(Table2[Sharpe Ratio]))/_xlfn.STDEV.P(Table2[Sharpe Ratio])</f>
        <v>-0.52117972070502194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696</v>
      </c>
      <c r="AT667">
        <f>_xlfn.RANK.AVG(Table2[[#This Row],[6M Return vs Nifty Z-Score]],Table2[6M Return vs Nifty Z-Score])</f>
        <v>665</v>
      </c>
      <c r="AU667">
        <f>_xlfn.RANK.AVG(Table2[[#This Row],[Sharpe Ratio Z-Score]],Table2[Sharpe Ratio Z-Score])</f>
        <v>471</v>
      </c>
      <c r="AV667">
        <f>(Table2[[#This Row],[Rank 1Y]]+Table2[[#This Row],[Rank 6M]]+Table2[[#This Row],[Rank Sharpe]])/3</f>
        <v>610.66666666666663</v>
      </c>
    </row>
    <row r="668" spans="1:48" x14ac:dyDescent="0.3">
      <c r="A668" t="s">
        <v>1996</v>
      </c>
      <c r="B668" t="s">
        <v>1997</v>
      </c>
      <c r="C668" t="s">
        <v>3151</v>
      </c>
      <c r="D668" t="s">
        <v>1998</v>
      </c>
      <c r="E668">
        <v>3405.6810580000001</v>
      </c>
      <c r="F668">
        <v>19.239999999999998</v>
      </c>
      <c r="G668">
        <v>-25.7019346770251</v>
      </c>
      <c r="H668">
        <f>(Table2[[#This Row],[1Y Return vs Nifty]]-AVERAGE(Table2[1Y Return vs Nifty]))/_xlfn.STDEV.P(Table2[1Y Return vs Nifty])</f>
        <v>-0.82665657924445013</v>
      </c>
      <c r="I668">
        <v>-2.0650604063131799</v>
      </c>
      <c r="J668">
        <f>(Table2[[#This Row],[1M Return vs Nifty]]-AVERAGE(Table2[1M Return vs Nifty]))/_xlfn.STDEV.P(Table2[1M Return vs Nifty])</f>
        <v>-0.114340765913942</v>
      </c>
      <c r="K668">
        <v>-18.0333274886762</v>
      </c>
      <c r="L668">
        <f>(Table2[[#This Row],[6M Return vs Nifty]]-AVERAGE(Table2[6M Return vs Nifty]))/_xlfn.STDEV.P(Table2[6M Return vs Nifty])</f>
        <v>-0.81923212913738286</v>
      </c>
      <c r="M668">
        <v>2.5813187834923599</v>
      </c>
      <c r="N668">
        <f>(Table2[[#This Row],[1W Return vs Nifty]]-AVERAGE(Table2[1W Return vs Nifty]))/_xlfn.STDEV.P(Table2[1W Return vs Nifty])</f>
        <v>-0.14989232295326024</v>
      </c>
      <c r="O668">
        <v>19.46</v>
      </c>
      <c r="P668">
        <v>20.150692016922299</v>
      </c>
      <c r="Q668">
        <v>20.8785680070559</v>
      </c>
      <c r="R668">
        <v>48.490664824949299</v>
      </c>
      <c r="S668" s="1">
        <f>(Table2[[#This Row],[Close Price]]-Table2[[#This Row],[20D EMA]])/Table2[[#This Row],[20D EMA]]</f>
        <v>-1.1305241521068984E-2</v>
      </c>
      <c r="T668" s="1">
        <f>(Table2[[#This Row],[Close Price]]-Table2[[#This Row],[50D EMA]])/Table2[[#This Row],[50D EMA]]</f>
        <v>-4.5194081481544808E-2</v>
      </c>
      <c r="U668" s="1">
        <f>(Table2[[#This Row],[Close Price]]-Table2[[#This Row],[200D EMA]])/Table2[[#This Row],[200D EMA]]</f>
        <v>-7.8480861642529737E-2</v>
      </c>
      <c r="V668">
        <v>0.45976951777266201</v>
      </c>
      <c r="W668">
        <v>19</v>
      </c>
      <c r="X668">
        <v>19.39</v>
      </c>
      <c r="Y668">
        <v>19</v>
      </c>
      <c r="Z668">
        <v>19.89</v>
      </c>
      <c r="AA668">
        <v>19</v>
      </c>
      <c r="AB668">
        <v>20.05</v>
      </c>
      <c r="AC668" s="1">
        <f>(Table2[[#This Row],[Close Price]]/Table2[[#This Row],[Day Low]])-1</f>
        <v>1.2631578947368327E-2</v>
      </c>
      <c r="AD668" s="1">
        <f>(Table2[[#This Row],[Day High]]/Table2[[#This Row],[Close Price]])-1</f>
        <v>7.7962577962578106E-3</v>
      </c>
      <c r="AE668" s="1">
        <f>(Table2[[#This Row],[Close Price]]/Table2[[#This Row],[Current Week Low]])-1</f>
        <v>1.2631578947368327E-2</v>
      </c>
      <c r="AF668" s="1">
        <f>(Table2[[#This Row],[Current Week High]]/Table2[[#This Row],[Close Price]])-1</f>
        <v>3.3783783783783994E-2</v>
      </c>
      <c r="AG668" s="1">
        <f>(Table2[[#This Row],[Close Price]]/Table2[[#This Row],[Current Month Low]])-1</f>
        <v>1.2631578947368327E-2</v>
      </c>
      <c r="AH668" s="1">
        <f>(Table2[[#This Row],[Current Month High]]/Table2[[#This Row],[Close Price]])-1</f>
        <v>4.209979209979231E-2</v>
      </c>
      <c r="AI668">
        <v>45.270270270270203</v>
      </c>
      <c r="AJ668">
        <v>7.6062639821029103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-0.1</v>
      </c>
      <c r="AM668" t="s">
        <v>3179</v>
      </c>
      <c r="AN668">
        <v>-3.07</v>
      </c>
      <c r="AO668" t="s">
        <v>3179</v>
      </c>
      <c r="AP668">
        <v>-2.9627100229758001E-2</v>
      </c>
      <c r="AQ668">
        <f>(Table2[[#This Row],[Sharpe Ratio]]-AVERAGE(Table2[Sharpe Ratio]))/_xlfn.STDEV.P(Table2[Sharpe Ratio])</f>
        <v>-1.0888843673102455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606</v>
      </c>
      <c r="AT668">
        <f>_xlfn.RANK.AVG(Table2[[#This Row],[6M Return vs Nifty Z-Score]],Table2[6M Return vs Nifty Z-Score])</f>
        <v>601</v>
      </c>
      <c r="AU668">
        <f>_xlfn.RANK.AVG(Table2[[#This Row],[Sharpe Ratio Z-Score]],Table2[Sharpe Ratio Z-Score])</f>
        <v>627</v>
      </c>
      <c r="AV668">
        <f>(Table2[[#This Row],[Rank 1Y]]+Table2[[#This Row],[Rank 6M]]+Table2[[#This Row],[Rank Sharpe]])/3</f>
        <v>611.33333333333337</v>
      </c>
    </row>
    <row r="669" spans="1:48" x14ac:dyDescent="0.3">
      <c r="A669" t="s">
        <v>2115</v>
      </c>
      <c r="B669" t="s">
        <v>2116</v>
      </c>
      <c r="C669" t="s">
        <v>3143</v>
      </c>
      <c r="D669" t="s">
        <v>438</v>
      </c>
      <c r="E669">
        <v>2937.1321508649999</v>
      </c>
      <c r="F669">
        <v>412.65</v>
      </c>
      <c r="G669">
        <v>-12.5137305000534</v>
      </c>
      <c r="H669">
        <f>(Table2[[#This Row],[1Y Return vs Nifty]]-AVERAGE(Table2[1Y Return vs Nifty]))/_xlfn.STDEV.P(Table2[1Y Return vs Nifty])</f>
        <v>-0.58935065455729752</v>
      </c>
      <c r="I669">
        <v>-13.2980871748802</v>
      </c>
      <c r="J669">
        <f>(Table2[[#This Row],[1M Return vs Nifty]]-AVERAGE(Table2[1M Return vs Nifty]))/_xlfn.STDEV.P(Table2[1M Return vs Nifty])</f>
        <v>-1.3589849376048602</v>
      </c>
      <c r="K669">
        <v>-18.1211766644732</v>
      </c>
      <c r="L669">
        <f>(Table2[[#This Row],[6M Return vs Nifty]]-AVERAGE(Table2[6M Return vs Nifty]))/_xlfn.STDEV.P(Table2[6M Return vs Nifty])</f>
        <v>-0.82223524580822138</v>
      </c>
      <c r="M669">
        <v>1.40113049060103</v>
      </c>
      <c r="N669">
        <f>(Table2[[#This Row],[1W Return vs Nifty]]-AVERAGE(Table2[1W Return vs Nifty]))/_xlfn.STDEV.P(Table2[1W Return vs Nifty])</f>
        <v>-0.42300682556953789</v>
      </c>
      <c r="O669">
        <v>441.43</v>
      </c>
      <c r="P669">
        <v>466.82918706717197</v>
      </c>
      <c r="Q669">
        <v>460.07852830598699</v>
      </c>
      <c r="R669">
        <v>22.055066940438</v>
      </c>
      <c r="S669" s="1">
        <f>(Table2[[#This Row],[Close Price]]-Table2[[#This Row],[20D EMA]])/Table2[[#This Row],[20D EMA]]</f>
        <v>-6.5197200009061526E-2</v>
      </c>
      <c r="T669" s="1">
        <f>(Table2[[#This Row],[Close Price]]-Table2[[#This Row],[50D EMA]])/Table2[[#This Row],[50D EMA]]</f>
        <v>-0.11605783992973893</v>
      </c>
      <c r="U669" s="1">
        <f>(Table2[[#This Row],[Close Price]]-Table2[[#This Row],[200D EMA]])/Table2[[#This Row],[200D EMA]]</f>
        <v>-0.10308789780001092</v>
      </c>
      <c r="V669">
        <v>1.4373923542199101</v>
      </c>
      <c r="W669">
        <v>406.05</v>
      </c>
      <c r="X669">
        <v>414.6</v>
      </c>
      <c r="Y669">
        <v>406.05</v>
      </c>
      <c r="Z669">
        <v>421</v>
      </c>
      <c r="AA669">
        <v>406.05</v>
      </c>
      <c r="AB669">
        <v>421</v>
      </c>
      <c r="AC669" s="1">
        <f>(Table2[[#This Row],[Close Price]]/Table2[[#This Row],[Day Low]])-1</f>
        <v>1.6254155892131417E-2</v>
      </c>
      <c r="AD669" s="1">
        <f>(Table2[[#This Row],[Day High]]/Table2[[#This Row],[Close Price]])-1</f>
        <v>4.7255543438751157E-3</v>
      </c>
      <c r="AE669" s="1">
        <f>(Table2[[#This Row],[Close Price]]/Table2[[#This Row],[Current Week Low]])-1</f>
        <v>1.6254155892131417E-2</v>
      </c>
      <c r="AF669" s="1">
        <f>(Table2[[#This Row],[Current Week High]]/Table2[[#This Row],[Close Price]])-1</f>
        <v>2.0235066036592864E-2</v>
      </c>
      <c r="AG669" s="1">
        <f>(Table2[[#This Row],[Close Price]]/Table2[[#This Row],[Current Month Low]])-1</f>
        <v>1.6254155892131417E-2</v>
      </c>
      <c r="AH669" s="1">
        <f>(Table2[[#This Row],[Current Month High]]/Table2[[#This Row],[Close Price]])-1</f>
        <v>2.0235066036592864E-2</v>
      </c>
      <c r="AI669">
        <v>34.423845874227503</v>
      </c>
      <c r="AJ669">
        <v>16.6996606334841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-0.14000000000000001</v>
      </c>
      <c r="AM669" t="s">
        <v>3179</v>
      </c>
      <c r="AN669">
        <v>-16.41</v>
      </c>
      <c r="AO669" t="s">
        <v>3179</v>
      </c>
      <c r="AP669">
        <v>-9.9591407445942998E-2</v>
      </c>
      <c r="AQ669">
        <f>(Table2[[#This Row],[Sharpe Ratio]]-AVERAGE(Table2[Sharpe Ratio]))/_xlfn.STDEV.P(Table2[Sharpe Ratio])</f>
        <v>-1.9261844651378723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520</v>
      </c>
      <c r="AT669">
        <f>_xlfn.RANK.AVG(Table2[[#This Row],[6M Return vs Nifty Z-Score]],Table2[6M Return vs Nifty Z-Score])</f>
        <v>602</v>
      </c>
      <c r="AU669">
        <f>_xlfn.RANK.AVG(Table2[[#This Row],[Sharpe Ratio Z-Score]],Table2[Sharpe Ratio Z-Score])</f>
        <v>715</v>
      </c>
      <c r="AV669">
        <f>(Table2[[#This Row],[Rank 1Y]]+Table2[[#This Row],[Rank 6M]]+Table2[[#This Row],[Rank Sharpe]])/3</f>
        <v>612.33333333333337</v>
      </c>
    </row>
    <row r="670" spans="1:48" x14ac:dyDescent="0.3">
      <c r="A670" t="s">
        <v>743</v>
      </c>
      <c r="B670" t="s">
        <v>744</v>
      </c>
      <c r="C670" t="s">
        <v>3144</v>
      </c>
      <c r="D670" t="s">
        <v>94</v>
      </c>
      <c r="E670">
        <v>22950.38736642</v>
      </c>
      <c r="F670">
        <v>285.8</v>
      </c>
      <c r="G670">
        <v>-32.450490377918896</v>
      </c>
      <c r="H670">
        <f>(Table2[[#This Row],[1Y Return vs Nifty]]-AVERAGE(Table2[1Y Return vs Nifty]))/_xlfn.STDEV.P(Table2[1Y Return vs Nifty])</f>
        <v>-0.94808874919066111</v>
      </c>
      <c r="I670">
        <v>0.71271171903775299</v>
      </c>
      <c r="J670">
        <f>(Table2[[#This Row],[1M Return vs Nifty]]-AVERAGE(Table2[1M Return vs Nifty]))/_xlfn.STDEV.P(Table2[1M Return vs Nifty])</f>
        <v>0.19344251968972798</v>
      </c>
      <c r="K670">
        <v>-8.4079687755677295</v>
      </c>
      <c r="L670">
        <f>(Table2[[#This Row],[6M Return vs Nifty]]-AVERAGE(Table2[6M Return vs Nifty]))/_xlfn.STDEV.P(Table2[6M Return vs Nifty])</f>
        <v>-0.49019005273893612</v>
      </c>
      <c r="M670">
        <v>1.49324214023053</v>
      </c>
      <c r="N670">
        <f>(Table2[[#This Row],[1W Return vs Nifty]]-AVERAGE(Table2[1W Return vs Nifty]))/_xlfn.STDEV.P(Table2[1W Return vs Nifty])</f>
        <v>-0.4016907122635045</v>
      </c>
      <c r="O670">
        <v>286.24</v>
      </c>
      <c r="P670">
        <v>290.80857661646502</v>
      </c>
      <c r="Q670">
        <v>293.08994522270399</v>
      </c>
      <c r="R670">
        <v>47.493977557729998</v>
      </c>
      <c r="S670" s="1">
        <f>(Table2[[#This Row],[Close Price]]-Table2[[#This Row],[20D EMA]])/Table2[[#This Row],[20D EMA]]</f>
        <v>-1.5371716042481753E-3</v>
      </c>
      <c r="T670" s="1">
        <f>(Table2[[#This Row],[Close Price]]-Table2[[#This Row],[50D EMA]])/Table2[[#This Row],[50D EMA]]</f>
        <v>-1.7222932950394388E-2</v>
      </c>
      <c r="U670" s="1">
        <f>(Table2[[#This Row],[Close Price]]-Table2[[#This Row],[200D EMA]])/Table2[[#This Row],[200D EMA]]</f>
        <v>-2.4872723686118686E-2</v>
      </c>
      <c r="V670">
        <v>0.722550573857068</v>
      </c>
      <c r="W670">
        <v>282.55</v>
      </c>
      <c r="X670">
        <v>285.8</v>
      </c>
      <c r="Y670">
        <v>282</v>
      </c>
      <c r="Z670">
        <v>287.85000000000002</v>
      </c>
      <c r="AA670">
        <v>282</v>
      </c>
      <c r="AB670">
        <v>288.5</v>
      </c>
      <c r="AC670" s="1">
        <f>(Table2[[#This Row],[Close Price]]/Table2[[#This Row],[Day Low]])-1</f>
        <v>1.1502388957706611E-2</v>
      </c>
      <c r="AD670" s="1">
        <f>(Table2[[#This Row],[Day High]]/Table2[[#This Row],[Close Price]])-1</f>
        <v>0</v>
      </c>
      <c r="AE670" s="1">
        <f>(Table2[[#This Row],[Close Price]]/Table2[[#This Row],[Current Week Low]])-1</f>
        <v>1.3475177304964614E-2</v>
      </c>
      <c r="AF670" s="1">
        <f>(Table2[[#This Row],[Current Week High]]/Table2[[#This Row],[Close Price]])-1</f>
        <v>7.1728481455564097E-3</v>
      </c>
      <c r="AG670" s="1">
        <f>(Table2[[#This Row],[Close Price]]/Table2[[#This Row],[Current Month Low]])-1</f>
        <v>1.3475177304964614E-2</v>
      </c>
      <c r="AH670" s="1">
        <f>(Table2[[#This Row],[Current Month High]]/Table2[[#This Row],[Close Price]])-1</f>
        <v>9.4471658502448541E-3</v>
      </c>
      <c r="AI670">
        <v>25.0174947515745</v>
      </c>
      <c r="AJ670">
        <v>13.4802461782807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0.01</v>
      </c>
      <c r="AM670" t="s">
        <v>3180</v>
      </c>
      <c r="AN670">
        <v>-1.1000000000000001</v>
      </c>
      <c r="AO670" t="s">
        <v>3179</v>
      </c>
      <c r="AP670">
        <v>-9.6430405278430997E-2</v>
      </c>
      <c r="AQ670">
        <f>(Table2[[#This Row],[Sharpe Ratio]]-AVERAGE(Table2[Sharpe Ratio]))/_xlfn.STDEV.P(Table2[Sharpe Ratio])</f>
        <v>-1.8883550699876714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639</v>
      </c>
      <c r="AT670">
        <f>_xlfn.RANK.AVG(Table2[[#This Row],[6M Return vs Nifty Z-Score]],Table2[6M Return vs Nifty Z-Score])</f>
        <v>491</v>
      </c>
      <c r="AU670">
        <f>_xlfn.RANK.AVG(Table2[[#This Row],[Sharpe Ratio Z-Score]],Table2[Sharpe Ratio Z-Score])</f>
        <v>711</v>
      </c>
      <c r="AV670">
        <f>(Table2[[#This Row],[Rank 1Y]]+Table2[[#This Row],[Rank 6M]]+Table2[[#This Row],[Rank Sharpe]])/3</f>
        <v>613.66666666666663</v>
      </c>
    </row>
    <row r="671" spans="1:48" x14ac:dyDescent="0.3">
      <c r="A671" t="s">
        <v>385</v>
      </c>
      <c r="B671" t="s">
        <v>386</v>
      </c>
      <c r="C671" t="s">
        <v>3144</v>
      </c>
      <c r="D671" t="s">
        <v>94</v>
      </c>
      <c r="E671">
        <v>59851.969155660001</v>
      </c>
      <c r="F671">
        <v>513.4</v>
      </c>
      <c r="G671">
        <v>-35.705576804173802</v>
      </c>
      <c r="H671">
        <f>(Table2[[#This Row],[1Y Return vs Nifty]]-AVERAGE(Table2[1Y Return vs Nifty]))/_xlfn.STDEV.P(Table2[1Y Return vs Nifty])</f>
        <v>-1.0066601273672151</v>
      </c>
      <c r="I671">
        <v>-5.5792794399375101</v>
      </c>
      <c r="J671">
        <f>(Table2[[#This Row],[1M Return vs Nifty]]-AVERAGE(Table2[1M Return vs Nifty]))/_xlfn.STDEV.P(Table2[1M Return vs Nifty])</f>
        <v>-0.50372399523956679</v>
      </c>
      <c r="K671">
        <v>-7.3293976061015904</v>
      </c>
      <c r="L671">
        <f>(Table2[[#This Row],[6M Return vs Nifty]]-AVERAGE(Table2[6M Return vs Nifty]))/_xlfn.STDEV.P(Table2[6M Return vs Nifty])</f>
        <v>-0.45331918821091399</v>
      </c>
      <c r="M671">
        <v>-1.90596485218151</v>
      </c>
      <c r="N671">
        <f>(Table2[[#This Row],[1W Return vs Nifty]]-AVERAGE(Table2[1W Return vs Nifty]))/_xlfn.STDEV.P(Table2[1W Return vs Nifty])</f>
        <v>-1.1883217376806248</v>
      </c>
      <c r="O671">
        <v>548.87</v>
      </c>
      <c r="P671">
        <v>562.56499658187795</v>
      </c>
      <c r="Q671">
        <v>553.26766838501305</v>
      </c>
      <c r="R671">
        <v>19.628550852398298</v>
      </c>
      <c r="S671" s="1">
        <f>(Table2[[#This Row],[Close Price]]-Table2[[#This Row],[20D EMA]])/Table2[[#This Row],[20D EMA]]</f>
        <v>-6.462368138174801E-2</v>
      </c>
      <c r="T671" s="1">
        <f>(Table2[[#This Row],[Close Price]]-Table2[[#This Row],[50D EMA]])/Table2[[#This Row],[50D EMA]]</f>
        <v>-8.7394339997338075E-2</v>
      </c>
      <c r="U671" s="1">
        <f>(Table2[[#This Row],[Close Price]]-Table2[[#This Row],[200D EMA]])/Table2[[#This Row],[200D EMA]]</f>
        <v>-7.2058554408911513E-2</v>
      </c>
      <c r="V671">
        <v>0.55549257810108998</v>
      </c>
      <c r="W671">
        <v>510</v>
      </c>
      <c r="X671">
        <v>527.29999999999995</v>
      </c>
      <c r="Y671">
        <v>510</v>
      </c>
      <c r="Z671">
        <v>533.75</v>
      </c>
      <c r="AA671">
        <v>510</v>
      </c>
      <c r="AB671">
        <v>542.75</v>
      </c>
      <c r="AC671" s="1">
        <f>(Table2[[#This Row],[Close Price]]/Table2[[#This Row],[Day Low]])-1</f>
        <v>6.6666666666665986E-3</v>
      </c>
      <c r="AD671" s="1">
        <f>(Table2[[#This Row],[Day High]]/Table2[[#This Row],[Close Price]])-1</f>
        <v>2.7074405921308831E-2</v>
      </c>
      <c r="AE671" s="1">
        <f>(Table2[[#This Row],[Close Price]]/Table2[[#This Row],[Current Week Low]])-1</f>
        <v>6.6666666666665986E-3</v>
      </c>
      <c r="AF671" s="1">
        <f>(Table2[[#This Row],[Current Week High]]/Table2[[#This Row],[Close Price]])-1</f>
        <v>3.9637709388391063E-2</v>
      </c>
      <c r="AG671" s="1">
        <f>(Table2[[#This Row],[Close Price]]/Table2[[#This Row],[Current Month Low]])-1</f>
        <v>6.6666666666665986E-3</v>
      </c>
      <c r="AH671" s="1">
        <f>(Table2[[#This Row],[Current Month High]]/Table2[[#This Row],[Close Price]])-1</f>
        <v>5.7167900272691918E-2</v>
      </c>
      <c r="AI671">
        <v>22.6139462407479</v>
      </c>
      <c r="AJ671">
        <v>16.947608200455502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-0.04</v>
      </c>
      <c r="AM671" t="s">
        <v>3179</v>
      </c>
      <c r="AN671">
        <v>-7.72</v>
      </c>
      <c r="AO671" t="s">
        <v>3179</v>
      </c>
      <c r="AP671">
        <v>-9.2802516043801006E-2</v>
      </c>
      <c r="AQ671">
        <f>(Table2[[#This Row],[Sharpe Ratio]]-AVERAGE(Table2[Sharpe Ratio]))/_xlfn.STDEV.P(Table2[Sharpe Ratio])</f>
        <v>-1.8449381888388676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662</v>
      </c>
      <c r="AT671">
        <f>_xlfn.RANK.AVG(Table2[[#This Row],[6M Return vs Nifty Z-Score]],Table2[6M Return vs Nifty Z-Score])</f>
        <v>472</v>
      </c>
      <c r="AU671">
        <f>_xlfn.RANK.AVG(Table2[[#This Row],[Sharpe Ratio Z-Score]],Table2[Sharpe Ratio Z-Score])</f>
        <v>708</v>
      </c>
      <c r="AV671">
        <f>(Table2[[#This Row],[Rank 1Y]]+Table2[[#This Row],[Rank 6M]]+Table2[[#This Row],[Rank Sharpe]])/3</f>
        <v>614</v>
      </c>
    </row>
    <row r="672" spans="1:48" x14ac:dyDescent="0.3">
      <c r="A672" t="s">
        <v>354</v>
      </c>
      <c r="B672" t="s">
        <v>355</v>
      </c>
      <c r="C672" t="s">
        <v>3148</v>
      </c>
      <c r="D672" t="s">
        <v>160</v>
      </c>
      <c r="E672">
        <v>68152.513639875004</v>
      </c>
      <c r="F672">
        <v>2299.15</v>
      </c>
      <c r="G672">
        <v>-27.538284440274602</v>
      </c>
      <c r="H672">
        <f>(Table2[[#This Row],[1Y Return vs Nifty]]-AVERAGE(Table2[1Y Return vs Nifty]))/_xlfn.STDEV.P(Table2[1Y Return vs Nifty])</f>
        <v>-0.85969949189345796</v>
      </c>
      <c r="I672">
        <v>-1.87704844554645</v>
      </c>
      <c r="J672">
        <f>(Table2[[#This Row],[1M Return vs Nifty]]-AVERAGE(Table2[1M Return vs Nifty]))/_xlfn.STDEV.P(Table2[1M Return vs Nifty])</f>
        <v>-9.3508625476841994E-2</v>
      </c>
      <c r="K672">
        <v>-18.877692455393898</v>
      </c>
      <c r="L672">
        <f>(Table2[[#This Row],[6M Return vs Nifty]]-AVERAGE(Table2[6M Return vs Nifty]))/_xlfn.STDEV.P(Table2[6M Return vs Nifty])</f>
        <v>-0.84809667436295733</v>
      </c>
      <c r="M672">
        <v>0.50281922913395805</v>
      </c>
      <c r="N672">
        <f>(Table2[[#This Row],[1W Return vs Nifty]]-AVERAGE(Table2[1W Return vs Nifty]))/_xlfn.STDEV.P(Table2[1W Return vs Nifty])</f>
        <v>-0.63089046146726413</v>
      </c>
      <c r="O672">
        <v>2289.04</v>
      </c>
      <c r="P672">
        <v>2356.4830109281202</v>
      </c>
      <c r="Q672">
        <v>2401.2696891527498</v>
      </c>
      <c r="R672">
        <v>57.133059511006401</v>
      </c>
      <c r="S672" s="1">
        <f>(Table2[[#This Row],[Close Price]]-Table2[[#This Row],[20D EMA]])/Table2[[#This Row],[20D EMA]]</f>
        <v>4.4166987033866286E-3</v>
      </c>
      <c r="T672" s="1">
        <f>(Table2[[#This Row],[Close Price]]-Table2[[#This Row],[50D EMA]])/Table2[[#This Row],[50D EMA]]</f>
        <v>-2.4329906331698525E-2</v>
      </c>
      <c r="U672" s="1">
        <f>(Table2[[#This Row],[Close Price]]-Table2[[#This Row],[200D EMA]])/Table2[[#This Row],[200D EMA]]</f>
        <v>-4.2527371920802894E-2</v>
      </c>
      <c r="V672">
        <v>0.97151177864350402</v>
      </c>
      <c r="W672">
        <v>2235.5</v>
      </c>
      <c r="X672">
        <v>2305.1999999999998</v>
      </c>
      <c r="Y672">
        <v>2220.25</v>
      </c>
      <c r="Z672">
        <v>2305.1999999999998</v>
      </c>
      <c r="AA672">
        <v>2220.25</v>
      </c>
      <c r="AB672">
        <v>2305.1999999999998</v>
      </c>
      <c r="AC672" s="1">
        <f>(Table2[[#This Row],[Close Price]]/Table2[[#This Row],[Day Low]])-1</f>
        <v>2.8472377544173533E-2</v>
      </c>
      <c r="AD672" s="1">
        <f>(Table2[[#This Row],[Day High]]/Table2[[#This Row],[Close Price]])-1</f>
        <v>2.6314072592044102E-3</v>
      </c>
      <c r="AE672" s="1">
        <f>(Table2[[#This Row],[Close Price]]/Table2[[#This Row],[Current Week Low]])-1</f>
        <v>3.5536538678076823E-2</v>
      </c>
      <c r="AF672" s="1">
        <f>(Table2[[#This Row],[Current Week High]]/Table2[[#This Row],[Close Price]])-1</f>
        <v>2.6314072592044102E-3</v>
      </c>
      <c r="AG672" s="1">
        <f>(Table2[[#This Row],[Close Price]]/Table2[[#This Row],[Current Month Low]])-1</f>
        <v>3.5536538678076823E-2</v>
      </c>
      <c r="AH672" s="1">
        <f>(Table2[[#This Row],[Current Month High]]/Table2[[#This Row],[Close Price]])-1</f>
        <v>2.6314072592044102E-3</v>
      </c>
      <c r="AI672">
        <v>17.1715634038666</v>
      </c>
      <c r="AJ672">
        <v>10.0545689531377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-0.03</v>
      </c>
      <c r="AM672" t="s">
        <v>3179</v>
      </c>
      <c r="AN672">
        <v>-1.1399999999999999</v>
      </c>
      <c r="AO672" t="s">
        <v>3179</v>
      </c>
      <c r="AP672">
        <v>-2.9138704809786999E-2</v>
      </c>
      <c r="AQ672">
        <f>(Table2[[#This Row],[Sharpe Ratio]]-AVERAGE(Table2[Sharpe Ratio]))/_xlfn.STDEV.P(Table2[Sharpe Ratio])</f>
        <v>-1.0830394794068077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614</v>
      </c>
      <c r="AT672">
        <f>_xlfn.RANK.AVG(Table2[[#This Row],[6M Return vs Nifty Z-Score]],Table2[6M Return vs Nifty Z-Score])</f>
        <v>609</v>
      </c>
      <c r="AU672">
        <f>_xlfn.RANK.AVG(Table2[[#This Row],[Sharpe Ratio Z-Score]],Table2[Sharpe Ratio Z-Score])</f>
        <v>624</v>
      </c>
      <c r="AV672">
        <f>(Table2[[#This Row],[Rank 1Y]]+Table2[[#This Row],[Rank 6M]]+Table2[[#This Row],[Rank Sharpe]])/3</f>
        <v>615.66666666666663</v>
      </c>
    </row>
    <row r="673" spans="1:48" x14ac:dyDescent="0.3">
      <c r="A673" t="s">
        <v>1813</v>
      </c>
      <c r="B673" t="s">
        <v>1814</v>
      </c>
      <c r="C673" t="s">
        <v>3143</v>
      </c>
      <c r="D673" t="s">
        <v>438</v>
      </c>
      <c r="E673">
        <v>4335.9092088079997</v>
      </c>
      <c r="F673">
        <v>86.78</v>
      </c>
      <c r="G673">
        <v>-28.949374155609799</v>
      </c>
      <c r="H673">
        <f>(Table2[[#This Row],[1Y Return vs Nifty]]-AVERAGE(Table2[1Y Return vs Nifty]))/_xlfn.STDEV.P(Table2[1Y Return vs Nifty])</f>
        <v>-0.88509035976452544</v>
      </c>
      <c r="I673">
        <v>1.1518184964326801</v>
      </c>
      <c r="J673">
        <f>(Table2[[#This Row],[1M Return vs Nifty]]-AVERAGE(Table2[1M Return vs Nifty]))/_xlfn.STDEV.P(Table2[1M Return vs Nifty])</f>
        <v>0.24209652029835449</v>
      </c>
      <c r="K673">
        <v>-24.607691821661199</v>
      </c>
      <c r="L673">
        <f>(Table2[[#This Row],[6M Return vs Nifty]]-AVERAGE(Table2[6M Return vs Nifty]))/_xlfn.STDEV.P(Table2[6M Return vs Nifty])</f>
        <v>-1.0439762197840226</v>
      </c>
      <c r="M673">
        <v>5.2845498103835604</v>
      </c>
      <c r="N673">
        <f>(Table2[[#This Row],[1W Return vs Nifty]]-AVERAGE(Table2[1W Return vs Nifty]))/_xlfn.STDEV.P(Table2[1W Return vs Nifty])</f>
        <v>0.47567869974986077</v>
      </c>
      <c r="O673">
        <v>87.26</v>
      </c>
      <c r="P673">
        <v>91.207149728001099</v>
      </c>
      <c r="Q673">
        <v>97.221846109694596</v>
      </c>
      <c r="R673">
        <v>49.920913214298103</v>
      </c>
      <c r="S673" s="1">
        <f>(Table2[[#This Row],[Close Price]]-Table2[[#This Row],[20D EMA]])/Table2[[#This Row],[20D EMA]]</f>
        <v>-5.5008022003209256E-3</v>
      </c>
      <c r="T673" s="1">
        <f>(Table2[[#This Row],[Close Price]]-Table2[[#This Row],[50D EMA]])/Table2[[#This Row],[50D EMA]]</f>
        <v>-4.8539503111365602E-2</v>
      </c>
      <c r="U673" s="1">
        <f>(Table2[[#This Row],[Close Price]]-Table2[[#This Row],[200D EMA]])/Table2[[#This Row],[200D EMA]]</f>
        <v>-0.1074022611945997</v>
      </c>
      <c r="V673">
        <v>1.5212346804061601</v>
      </c>
      <c r="W673">
        <v>86</v>
      </c>
      <c r="X673">
        <v>88.46</v>
      </c>
      <c r="Y673">
        <v>86</v>
      </c>
      <c r="Z673">
        <v>90.5</v>
      </c>
      <c r="AA673">
        <v>86</v>
      </c>
      <c r="AB673">
        <v>90.5</v>
      </c>
      <c r="AC673" s="1">
        <f>(Table2[[#This Row],[Close Price]]/Table2[[#This Row],[Day Low]])-1</f>
        <v>9.069767441860499E-3</v>
      </c>
      <c r="AD673" s="1">
        <f>(Table2[[#This Row],[Day High]]/Table2[[#This Row],[Close Price]])-1</f>
        <v>1.9359299377736727E-2</v>
      </c>
      <c r="AE673" s="1">
        <f>(Table2[[#This Row],[Close Price]]/Table2[[#This Row],[Current Week Low]])-1</f>
        <v>9.069767441860499E-3</v>
      </c>
      <c r="AF673" s="1">
        <f>(Table2[[#This Row],[Current Week High]]/Table2[[#This Row],[Close Price]])-1</f>
        <v>4.2867020050702864E-2</v>
      </c>
      <c r="AG673" s="1">
        <f>(Table2[[#This Row],[Close Price]]/Table2[[#This Row],[Current Month Low]])-1</f>
        <v>9.069767441860499E-3</v>
      </c>
      <c r="AH673" s="1">
        <f>(Table2[[#This Row],[Current Month High]]/Table2[[#This Row],[Close Price]])-1</f>
        <v>4.2867020050702864E-2</v>
      </c>
      <c r="AI673">
        <v>40.066835676423104</v>
      </c>
      <c r="AJ673">
        <v>7.1225774595728701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</v>
      </c>
      <c r="AM673" t="s">
        <v>3179</v>
      </c>
      <c r="AN673">
        <v>0.9</v>
      </c>
      <c r="AO673" t="s">
        <v>3180</v>
      </c>
      <c r="AP673">
        <v>-3.1492519701530001E-3</v>
      </c>
      <c r="AQ673">
        <f>(Table2[[#This Row],[Sharpe Ratio]]-AVERAGE(Table2[Sharpe Ratio]))/_xlfn.STDEV.P(Table2[Sharpe Ratio])</f>
        <v>-0.77200986629462309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618</v>
      </c>
      <c r="AT673">
        <f>_xlfn.RANK.AVG(Table2[[#This Row],[6M Return vs Nifty Z-Score]],Table2[6M Return vs Nifty Z-Score])</f>
        <v>663</v>
      </c>
      <c r="AU673">
        <f>_xlfn.RANK.AVG(Table2[[#This Row],[Sharpe Ratio Z-Score]],Table2[Sharpe Ratio Z-Score])</f>
        <v>566</v>
      </c>
      <c r="AV673">
        <f>(Table2[[#This Row],[Rank 1Y]]+Table2[[#This Row],[Rank 6M]]+Table2[[#This Row],[Rank Sharpe]])/3</f>
        <v>615.66666666666663</v>
      </c>
    </row>
    <row r="674" spans="1:48" x14ac:dyDescent="0.3">
      <c r="A674" t="s">
        <v>890</v>
      </c>
      <c r="B674" t="s">
        <v>891</v>
      </c>
      <c r="C674" t="s">
        <v>588</v>
      </c>
      <c r="D674" t="s">
        <v>588</v>
      </c>
      <c r="E674">
        <v>17134.534866149999</v>
      </c>
      <c r="F674">
        <v>34.049999999999997</v>
      </c>
      <c r="G674">
        <v>-28.901721001811499</v>
      </c>
      <c r="H674">
        <f>(Table2[[#This Row],[1Y Return vs Nifty]]-AVERAGE(Table2[1Y Return vs Nifty]))/_xlfn.STDEV.P(Table2[1Y Return vs Nifty])</f>
        <v>-0.8842328983865686</v>
      </c>
      <c r="I674">
        <v>-1.2224410524086</v>
      </c>
      <c r="J674">
        <f>(Table2[[#This Row],[1M Return vs Nifty]]-AVERAGE(Table2[1M Return vs Nifty]))/_xlfn.STDEV.P(Table2[1M Return vs Nifty])</f>
        <v>-2.0976680756946392E-2</v>
      </c>
      <c r="K674">
        <v>-20.645898208663802</v>
      </c>
      <c r="L674">
        <f>(Table2[[#This Row],[6M Return vs Nifty]]-AVERAGE(Table2[6M Return vs Nifty]))/_xlfn.STDEV.P(Table2[6M Return vs Nifty])</f>
        <v>-0.90854263901705945</v>
      </c>
      <c r="M674">
        <v>5.1559217418422101</v>
      </c>
      <c r="N674">
        <f>(Table2[[#This Row],[1W Return vs Nifty]]-AVERAGE(Table2[1W Return vs Nifty]))/_xlfn.STDEV.P(Table2[1W Return vs Nifty])</f>
        <v>0.44591210134029824</v>
      </c>
      <c r="O674">
        <v>34.299999999999997</v>
      </c>
      <c r="P674">
        <v>35.3024146482799</v>
      </c>
      <c r="Q674">
        <v>37.188963733403398</v>
      </c>
      <c r="R674">
        <v>49.297795460087201</v>
      </c>
      <c r="S674" s="1">
        <f>(Table2[[#This Row],[Close Price]]-Table2[[#This Row],[20D EMA]])/Table2[[#This Row],[20D EMA]]</f>
        <v>-7.28862973760933E-3</v>
      </c>
      <c r="T674" s="1">
        <f>(Table2[[#This Row],[Close Price]]-Table2[[#This Row],[50D EMA]])/Table2[[#This Row],[50D EMA]]</f>
        <v>-3.5476741768453682E-2</v>
      </c>
      <c r="U674" s="1">
        <f>(Table2[[#This Row],[Close Price]]-Table2[[#This Row],[200D EMA]])/Table2[[#This Row],[200D EMA]]</f>
        <v>-8.4405786509828468E-2</v>
      </c>
      <c r="V674">
        <v>0.64086943055555301</v>
      </c>
      <c r="W674">
        <v>33.85</v>
      </c>
      <c r="X674">
        <v>34.54</v>
      </c>
      <c r="Y674">
        <v>33.85</v>
      </c>
      <c r="Z674">
        <v>35.4</v>
      </c>
      <c r="AA674">
        <v>33.85</v>
      </c>
      <c r="AB674">
        <v>35.47</v>
      </c>
      <c r="AC674" s="1">
        <f>(Table2[[#This Row],[Close Price]]/Table2[[#This Row],[Day Low]])-1</f>
        <v>5.9084194977843119E-3</v>
      </c>
      <c r="AD674" s="1">
        <f>(Table2[[#This Row],[Day High]]/Table2[[#This Row],[Close Price]])-1</f>
        <v>1.439060205580045E-2</v>
      </c>
      <c r="AE674" s="1">
        <f>(Table2[[#This Row],[Close Price]]/Table2[[#This Row],[Current Week Low]])-1</f>
        <v>5.9084194977843119E-3</v>
      </c>
      <c r="AF674" s="1">
        <f>(Table2[[#This Row],[Current Week High]]/Table2[[#This Row],[Close Price]])-1</f>
        <v>3.9647577092511099E-2</v>
      </c>
      <c r="AG674" s="1">
        <f>(Table2[[#This Row],[Close Price]]/Table2[[#This Row],[Current Month Low]])-1</f>
        <v>5.9084194977843119E-3</v>
      </c>
      <c r="AH674" s="1">
        <f>(Table2[[#This Row],[Current Month High]]/Table2[[#This Row],[Close Price]])-1</f>
        <v>4.1703377386196783E-2</v>
      </c>
      <c r="AI674">
        <v>55.359765051395001</v>
      </c>
      <c r="AJ674">
        <v>7.1765816808309699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-0.06</v>
      </c>
      <c r="AM674" t="s">
        <v>3179</v>
      </c>
      <c r="AN674">
        <v>-3.07</v>
      </c>
      <c r="AO674" t="s">
        <v>3179</v>
      </c>
      <c r="AP674">
        <v>-1.6933344532241001E-2</v>
      </c>
      <c r="AQ674">
        <f>(Table2[[#This Row],[Sharpe Ratio]]-AVERAGE(Table2[Sharpe Ratio]))/_xlfn.STDEV.P(Table2[Sharpe Ratio])</f>
        <v>-0.936971437557512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617</v>
      </c>
      <c r="AT674">
        <f>_xlfn.RANK.AVG(Table2[[#This Row],[6M Return vs Nifty Z-Score]],Table2[6M Return vs Nifty Z-Score])</f>
        <v>630</v>
      </c>
      <c r="AU674">
        <f>_xlfn.RANK.AVG(Table2[[#This Row],[Sharpe Ratio Z-Score]],Table2[Sharpe Ratio Z-Score])</f>
        <v>602</v>
      </c>
      <c r="AV674">
        <f>(Table2[[#This Row],[Rank 1Y]]+Table2[[#This Row],[Rank 6M]]+Table2[[#This Row],[Rank Sharpe]])/3</f>
        <v>616.33333333333337</v>
      </c>
    </row>
    <row r="675" spans="1:48" x14ac:dyDescent="0.3">
      <c r="A675" t="s">
        <v>1561</v>
      </c>
      <c r="B675" t="s">
        <v>1562</v>
      </c>
      <c r="C675" t="s">
        <v>3145</v>
      </c>
      <c r="D675" t="s">
        <v>266</v>
      </c>
      <c r="E675">
        <v>6229.0481713199997</v>
      </c>
      <c r="F675">
        <v>1385.55</v>
      </c>
      <c r="G675">
        <v>-47.506578558117603</v>
      </c>
      <c r="H675">
        <f>(Table2[[#This Row],[1Y Return vs Nifty]]-AVERAGE(Table2[1Y Return vs Nifty]))/_xlfn.STDEV.P(Table2[1Y Return vs Nifty])</f>
        <v>-1.2190050073732652</v>
      </c>
      <c r="I675">
        <v>1.55793918479267</v>
      </c>
      <c r="J675">
        <f>(Table2[[#This Row],[1M Return vs Nifty]]-AVERAGE(Table2[1M Return vs Nifty]))/_xlfn.STDEV.P(Table2[1M Return vs Nifty])</f>
        <v>0.28709558939919738</v>
      </c>
      <c r="K675">
        <v>-7.4806770423856701</v>
      </c>
      <c r="L675">
        <f>(Table2[[#This Row],[6M Return vs Nifty]]-AVERAGE(Table2[6M Return vs Nifty]))/_xlfn.STDEV.P(Table2[6M Return vs Nifty])</f>
        <v>-0.4584906629907069</v>
      </c>
      <c r="M675">
        <v>2.8197863752477001</v>
      </c>
      <c r="N675">
        <f>(Table2[[#This Row],[1W Return vs Nifty]]-AVERAGE(Table2[1W Return vs Nifty]))/_xlfn.STDEV.P(Table2[1W Return vs Nifty])</f>
        <v>-9.4707096913775796E-2</v>
      </c>
      <c r="O675">
        <v>1397.04</v>
      </c>
      <c r="P675">
        <v>1400.15270307844</v>
      </c>
      <c r="Q675">
        <v>1413.85365902687</v>
      </c>
      <c r="R675">
        <v>44.797932287002503</v>
      </c>
      <c r="S675" s="1">
        <f>(Table2[[#This Row],[Close Price]]-Table2[[#This Row],[20D EMA]])/Table2[[#This Row],[20D EMA]]</f>
        <v>-8.2245318673767453E-3</v>
      </c>
      <c r="T675" s="1">
        <f>(Table2[[#This Row],[Close Price]]-Table2[[#This Row],[50D EMA]])/Table2[[#This Row],[50D EMA]]</f>
        <v>-1.0429364630253471E-2</v>
      </c>
      <c r="U675" s="1">
        <f>(Table2[[#This Row],[Close Price]]-Table2[[#This Row],[200D EMA]])/Table2[[#This Row],[200D EMA]]</f>
        <v>-2.0018803817610752E-2</v>
      </c>
      <c r="V675">
        <v>0.30731053223347199</v>
      </c>
      <c r="W675">
        <v>1366</v>
      </c>
      <c r="X675">
        <v>1398</v>
      </c>
      <c r="Y675">
        <v>1362.85</v>
      </c>
      <c r="Z675">
        <v>1405</v>
      </c>
      <c r="AA675">
        <v>1362.85</v>
      </c>
      <c r="AB675">
        <v>1410</v>
      </c>
      <c r="AC675" s="1">
        <f>(Table2[[#This Row],[Close Price]]/Table2[[#This Row],[Day Low]])-1</f>
        <v>1.4311859443631114E-2</v>
      </c>
      <c r="AD675" s="1">
        <f>(Table2[[#This Row],[Day High]]/Table2[[#This Row],[Close Price]])-1</f>
        <v>8.9856013857312345E-3</v>
      </c>
      <c r="AE675" s="1">
        <f>(Table2[[#This Row],[Close Price]]/Table2[[#This Row],[Current Week Low]])-1</f>
        <v>1.6656271783395127E-2</v>
      </c>
      <c r="AF675" s="1">
        <f>(Table2[[#This Row],[Current Week High]]/Table2[[#This Row],[Close Price]])-1</f>
        <v>1.4037746743170709E-2</v>
      </c>
      <c r="AG675" s="1">
        <f>(Table2[[#This Row],[Close Price]]/Table2[[#This Row],[Current Month Low]])-1</f>
        <v>1.6656271783395127E-2</v>
      </c>
      <c r="AH675" s="1">
        <f>(Table2[[#This Row],[Current Month High]]/Table2[[#This Row],[Close Price]])-1</f>
        <v>1.7646421998484429E-2</v>
      </c>
      <c r="AI675">
        <v>28.9920970011908</v>
      </c>
      <c r="AJ675">
        <v>21.209867903070599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0.12</v>
      </c>
      <c r="AM675" t="s">
        <v>3180</v>
      </c>
      <c r="AN675">
        <v>-4.4400000000000004</v>
      </c>
      <c r="AO675" t="s">
        <v>3179</v>
      </c>
      <c r="AP675">
        <v>-5.1158083535475997E-2</v>
      </c>
      <c r="AQ675">
        <f>(Table2[[#This Row],[Sharpe Ratio]]-AVERAGE(Table2[Sharpe Ratio]))/_xlfn.STDEV.P(Table2[Sharpe Ratio])</f>
        <v>-1.346557102816619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701</v>
      </c>
      <c r="AT675">
        <f>_xlfn.RANK.AVG(Table2[[#This Row],[6M Return vs Nifty Z-Score]],Table2[6M Return vs Nifty Z-Score])</f>
        <v>476</v>
      </c>
      <c r="AU675">
        <f>_xlfn.RANK.AVG(Table2[[#This Row],[Sharpe Ratio Z-Score]],Table2[Sharpe Ratio Z-Score])</f>
        <v>672</v>
      </c>
      <c r="AV675">
        <f>(Table2[[#This Row],[Rank 1Y]]+Table2[[#This Row],[Rank 6M]]+Table2[[#This Row],[Rank Sharpe]])/3</f>
        <v>616.33333333333337</v>
      </c>
    </row>
    <row r="676" spans="1:48" x14ac:dyDescent="0.3">
      <c r="A676" t="s">
        <v>971</v>
      </c>
      <c r="B676" t="s">
        <v>972</v>
      </c>
      <c r="C676" t="s">
        <v>3134</v>
      </c>
      <c r="D676" t="s">
        <v>54</v>
      </c>
      <c r="E676">
        <v>14781.291262270001</v>
      </c>
      <c r="F676">
        <v>926.9</v>
      </c>
      <c r="G676">
        <v>-71.209766387460803</v>
      </c>
      <c r="H676">
        <f>(Table2[[#This Row],[1Y Return vs Nifty]]-AVERAGE(Table2[1Y Return vs Nifty]))/_xlfn.STDEV.P(Table2[1Y Return vs Nifty])</f>
        <v>-1.6455154579543503</v>
      </c>
      <c r="I676">
        <v>-14.469084537388699</v>
      </c>
      <c r="J676">
        <f>(Table2[[#This Row],[1M Return vs Nifty]]-AVERAGE(Table2[1M Return vs Nifty]))/_xlfn.STDEV.P(Table2[1M Return vs Nifty])</f>
        <v>-1.4887340312676691</v>
      </c>
      <c r="K676">
        <v>-43.117700901096697</v>
      </c>
      <c r="L676">
        <f>(Table2[[#This Row],[6M Return vs Nifty]]-AVERAGE(Table2[6M Return vs Nifty]))/_xlfn.STDEV.P(Table2[6M Return vs Nifty])</f>
        <v>-1.6767393201718557</v>
      </c>
      <c r="M676">
        <v>0.98920191074876695</v>
      </c>
      <c r="N676">
        <f>(Table2[[#This Row],[1W Return vs Nifty]]-AVERAGE(Table2[1W Return vs Nifty]))/_xlfn.STDEV.P(Table2[1W Return vs Nifty])</f>
        <v>-0.51833370677775503</v>
      </c>
      <c r="O676">
        <v>1016.65</v>
      </c>
      <c r="P676">
        <v>1106.6118976605201</v>
      </c>
      <c r="Q676">
        <v>1280.09126439853</v>
      </c>
      <c r="R676">
        <v>26.400037859594899</v>
      </c>
      <c r="S676" s="1">
        <f>(Table2[[#This Row],[Close Price]]-Table2[[#This Row],[20D EMA]])/Table2[[#This Row],[20D EMA]]</f>
        <v>-8.8280135739930168E-2</v>
      </c>
      <c r="T676" s="1">
        <f>(Table2[[#This Row],[Close Price]]-Table2[[#This Row],[50D EMA]])/Table2[[#This Row],[50D EMA]]</f>
        <v>-0.16239830607320205</v>
      </c>
      <c r="U676" s="1">
        <f>(Table2[[#This Row],[Close Price]]-Table2[[#This Row],[200D EMA]])/Table2[[#This Row],[200D EMA]]</f>
        <v>-0.27591100277094871</v>
      </c>
      <c r="V676">
        <v>1.3291989597866001</v>
      </c>
      <c r="W676">
        <v>924</v>
      </c>
      <c r="X676">
        <v>954.5</v>
      </c>
      <c r="Y676">
        <v>924</v>
      </c>
      <c r="Z676">
        <v>998.1</v>
      </c>
      <c r="AA676">
        <v>924</v>
      </c>
      <c r="AB676">
        <v>1002.95</v>
      </c>
      <c r="AC676" s="1">
        <f>(Table2[[#This Row],[Close Price]]/Table2[[#This Row],[Day Low]])-1</f>
        <v>3.1385281385281072E-3</v>
      </c>
      <c r="AD676" s="1">
        <f>(Table2[[#This Row],[Day High]]/Table2[[#This Row],[Close Price]])-1</f>
        <v>2.977667493796532E-2</v>
      </c>
      <c r="AE676" s="1">
        <f>(Table2[[#This Row],[Close Price]]/Table2[[#This Row],[Current Week Low]])-1</f>
        <v>3.1385281385281072E-3</v>
      </c>
      <c r="AF676" s="1">
        <f>(Table2[[#This Row],[Current Week High]]/Table2[[#This Row],[Close Price]])-1</f>
        <v>7.6815190419678547E-2</v>
      </c>
      <c r="AG676" s="1">
        <f>(Table2[[#This Row],[Close Price]]/Table2[[#This Row],[Current Month Low]])-1</f>
        <v>3.1385281385281072E-3</v>
      </c>
      <c r="AH676" s="1">
        <f>(Table2[[#This Row],[Current Month High]]/Table2[[#This Row],[Close Price]])-1</f>
        <v>8.2047685834502282E-2</v>
      </c>
      <c r="AI676">
        <v>93.764160103571001</v>
      </c>
      <c r="AJ676">
        <v>1.6895227646736199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-0.28000000000000003</v>
      </c>
      <c r="AM676" t="s">
        <v>3179</v>
      </c>
      <c r="AN676">
        <v>-9.66</v>
      </c>
      <c r="AO676" t="s">
        <v>3179</v>
      </c>
      <c r="AP676">
        <v>4.3280468026783002E-2</v>
      </c>
      <c r="AQ676">
        <f>(Table2[[#This Row],[Sharpe Ratio]]-AVERAGE(Table2[Sharpe Ratio]))/_xlfn.STDEV.P(Table2[Sharpe Ratio])</f>
        <v>-0.21636069827783938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728</v>
      </c>
      <c r="AT676">
        <f>_xlfn.RANK.AVG(Table2[[#This Row],[6M Return vs Nifty Z-Score]],Table2[6M Return vs Nifty Z-Score])</f>
        <v>727</v>
      </c>
      <c r="AU676">
        <f>_xlfn.RANK.AVG(Table2[[#This Row],[Sharpe Ratio Z-Score]],Table2[Sharpe Ratio Z-Score])</f>
        <v>396</v>
      </c>
      <c r="AV676">
        <f>(Table2[[#This Row],[Rank 1Y]]+Table2[[#This Row],[Rank 6M]]+Table2[[#This Row],[Rank Sharpe]])/3</f>
        <v>617</v>
      </c>
    </row>
    <row r="677" spans="1:48" x14ac:dyDescent="0.3">
      <c r="A677" t="s">
        <v>297</v>
      </c>
      <c r="B677" t="s">
        <v>298</v>
      </c>
      <c r="C677" t="s">
        <v>3142</v>
      </c>
      <c r="D677" t="s">
        <v>75</v>
      </c>
      <c r="E677">
        <v>89104.654453319905</v>
      </c>
      <c r="F677">
        <v>24695.9</v>
      </c>
      <c r="G677">
        <v>-32.368735492650799</v>
      </c>
      <c r="H677">
        <f>(Table2[[#This Row],[1Y Return vs Nifty]]-AVERAGE(Table2[1Y Return vs Nifty]))/_xlfn.STDEV.P(Table2[1Y Return vs Nifty])</f>
        <v>-0.94661766803465996</v>
      </c>
      <c r="I677">
        <v>-1.5273220852815099</v>
      </c>
      <c r="J677">
        <f>(Table2[[#This Row],[1M Return vs Nifty]]-AVERAGE(Table2[1M Return vs Nifty]))/_xlfn.STDEV.P(Table2[1M Return vs Nifty])</f>
        <v>-5.4758172463725503E-2</v>
      </c>
      <c r="K677">
        <v>-11.02394953322</v>
      </c>
      <c r="L677">
        <f>(Table2[[#This Row],[6M Return vs Nifty]]-AVERAGE(Table2[6M Return vs Nifty]))/_xlfn.STDEV.P(Table2[6M Return vs Nifty])</f>
        <v>-0.57961713446878715</v>
      </c>
      <c r="M677">
        <v>-0.265045665615603</v>
      </c>
      <c r="N677">
        <f>(Table2[[#This Row],[1W Return vs Nifty]]-AVERAGE(Table2[1W Return vs Nifty]))/_xlfn.STDEV.P(Table2[1W Return vs Nifty])</f>
        <v>-0.80858671558977224</v>
      </c>
      <c r="O677">
        <v>24999.37</v>
      </c>
      <c r="P677">
        <v>25274.233140271001</v>
      </c>
      <c r="Q677">
        <v>25795.499215696898</v>
      </c>
      <c r="R677">
        <v>40.293039201403701</v>
      </c>
      <c r="S677" s="1">
        <f>(Table2[[#This Row],[Close Price]]-Table2[[#This Row],[20D EMA]])/Table2[[#This Row],[20D EMA]]</f>
        <v>-1.213910590546872E-2</v>
      </c>
      <c r="T677" s="1">
        <f>(Table2[[#This Row],[Close Price]]-Table2[[#This Row],[50D EMA]])/Table2[[#This Row],[50D EMA]]</f>
        <v>-2.2882321970414413E-2</v>
      </c>
      <c r="U677" s="1">
        <f>(Table2[[#This Row],[Close Price]]-Table2[[#This Row],[200D EMA]])/Table2[[#This Row],[200D EMA]]</f>
        <v>-4.2627560974969475E-2</v>
      </c>
      <c r="V677">
        <v>0.68101065046293896</v>
      </c>
      <c r="W677">
        <v>24601</v>
      </c>
      <c r="X677">
        <v>25000</v>
      </c>
      <c r="Y677">
        <v>24601</v>
      </c>
      <c r="Z677">
        <v>25400</v>
      </c>
      <c r="AA677">
        <v>24601</v>
      </c>
      <c r="AB677">
        <v>25400</v>
      </c>
      <c r="AC677" s="1">
        <f>(Table2[[#This Row],[Close Price]]/Table2[[#This Row],[Day Low]])-1</f>
        <v>3.8575667655786905E-3</v>
      </c>
      <c r="AD677" s="1">
        <f>(Table2[[#This Row],[Day High]]/Table2[[#This Row],[Close Price]])-1</f>
        <v>1.2313784879271372E-2</v>
      </c>
      <c r="AE677" s="1">
        <f>(Table2[[#This Row],[Close Price]]/Table2[[#This Row],[Current Week Low]])-1</f>
        <v>3.8575667655786905E-3</v>
      </c>
      <c r="AF677" s="1">
        <f>(Table2[[#This Row],[Current Week High]]/Table2[[#This Row],[Close Price]])-1</f>
        <v>2.8510805437339748E-2</v>
      </c>
      <c r="AG677" s="1">
        <f>(Table2[[#This Row],[Close Price]]/Table2[[#This Row],[Current Month Low]])-1</f>
        <v>3.8575667655786905E-3</v>
      </c>
      <c r="AH677" s="1">
        <f>(Table2[[#This Row],[Current Month High]]/Table2[[#This Row],[Close Price]])-1</f>
        <v>2.8510805437339748E-2</v>
      </c>
      <c r="AI677">
        <v>24.4649921646912</v>
      </c>
      <c r="AJ677">
        <v>4.2021097046413596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0.05</v>
      </c>
      <c r="AM677" t="s">
        <v>3180</v>
      </c>
      <c r="AN677">
        <v>1.52</v>
      </c>
      <c r="AO677" t="s">
        <v>3180</v>
      </c>
      <c r="AP677">
        <v>-6.7855558100164998E-2</v>
      </c>
      <c r="AQ677">
        <f>(Table2[[#This Row],[Sharpe Ratio]]-AVERAGE(Table2[Sharpe Ratio]))/_xlfn.STDEV.P(Table2[Sharpe Ratio])</f>
        <v>-1.5463846669385457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638</v>
      </c>
      <c r="AT677">
        <f>_xlfn.RANK.AVG(Table2[[#This Row],[6M Return vs Nifty Z-Score]],Table2[6M Return vs Nifty Z-Score])</f>
        <v>528</v>
      </c>
      <c r="AU677">
        <f>_xlfn.RANK.AVG(Table2[[#This Row],[Sharpe Ratio Z-Score]],Table2[Sharpe Ratio Z-Score])</f>
        <v>688</v>
      </c>
      <c r="AV677">
        <f>(Table2[[#This Row],[Rank 1Y]]+Table2[[#This Row],[Rank 6M]]+Table2[[#This Row],[Rank Sharpe]])/3</f>
        <v>618</v>
      </c>
    </row>
    <row r="678" spans="1:48" x14ac:dyDescent="0.3">
      <c r="A678" t="s">
        <v>795</v>
      </c>
      <c r="B678" t="s">
        <v>796</v>
      </c>
      <c r="C678" t="s">
        <v>3134</v>
      </c>
      <c r="D678" t="s">
        <v>54</v>
      </c>
      <c r="E678">
        <v>19690.1908434</v>
      </c>
      <c r="F678">
        <v>673.2</v>
      </c>
      <c r="G678">
        <v>-39.319490468394299</v>
      </c>
      <c r="H678">
        <f>(Table2[[#This Row],[1Y Return vs Nifty]]-AVERAGE(Table2[1Y Return vs Nifty]))/_xlfn.STDEV.P(Table2[1Y Return vs Nifty])</f>
        <v>-1.0716881715436062</v>
      </c>
      <c r="I678">
        <v>-10.432752001662401</v>
      </c>
      <c r="J678">
        <f>(Table2[[#This Row],[1M Return vs Nifty]]-AVERAGE(Table2[1M Return vs Nifty]))/_xlfn.STDEV.P(Table2[1M Return vs Nifty])</f>
        <v>-1.0414994729333049</v>
      </c>
      <c r="K678">
        <v>-21.5496660648624</v>
      </c>
      <c r="L678">
        <f>(Table2[[#This Row],[6M Return vs Nifty]]-AVERAGE(Table2[6M Return vs Nifty]))/_xlfn.STDEV.P(Table2[6M Return vs Nifty])</f>
        <v>-0.93943786701316223</v>
      </c>
      <c r="M678">
        <v>-16.9314817715867</v>
      </c>
      <c r="N678">
        <f>(Table2[[#This Row],[1W Return vs Nifty]]-AVERAGE(Table2[1W Return vs Nifty]))/_xlfn.STDEV.P(Table2[1W Return vs Nifty])</f>
        <v>-4.6654673802138502</v>
      </c>
      <c r="O678">
        <v>792.59</v>
      </c>
      <c r="P678">
        <v>793.01836500225204</v>
      </c>
      <c r="Q678">
        <v>756.91114007097701</v>
      </c>
      <c r="R678">
        <v>20.045116826376699</v>
      </c>
      <c r="S678" s="1">
        <f>(Table2[[#This Row],[Close Price]]-Table2[[#This Row],[20D EMA]])/Table2[[#This Row],[20D EMA]]</f>
        <v>-0.15063273571455604</v>
      </c>
      <c r="T678" s="1">
        <f>(Table2[[#This Row],[Close Price]]-Table2[[#This Row],[50D EMA]])/Table2[[#This Row],[50D EMA]]</f>
        <v>-0.15109153872106321</v>
      </c>
      <c r="U678" s="1">
        <f>(Table2[[#This Row],[Close Price]]-Table2[[#This Row],[200D EMA]])/Table2[[#This Row],[200D EMA]]</f>
        <v>-0.11059572998638548</v>
      </c>
      <c r="V678">
        <v>1.64219865463475</v>
      </c>
      <c r="W678">
        <v>671.15</v>
      </c>
      <c r="X678">
        <v>706.6</v>
      </c>
      <c r="Y678">
        <v>671.15</v>
      </c>
      <c r="Z678">
        <v>727.05</v>
      </c>
      <c r="AA678">
        <v>671.15</v>
      </c>
      <c r="AB678">
        <v>729</v>
      </c>
      <c r="AC678" s="1">
        <f>(Table2[[#This Row],[Close Price]]/Table2[[#This Row],[Day Low]])-1</f>
        <v>3.0544587648067001E-3</v>
      </c>
      <c r="AD678" s="1">
        <f>(Table2[[#This Row],[Day High]]/Table2[[#This Row],[Close Price]])-1</f>
        <v>4.9613784907902581E-2</v>
      </c>
      <c r="AE678" s="1">
        <f>(Table2[[#This Row],[Close Price]]/Table2[[#This Row],[Current Week Low]])-1</f>
        <v>3.0544587648067001E-3</v>
      </c>
      <c r="AF678" s="1">
        <f>(Table2[[#This Row],[Current Week High]]/Table2[[#This Row],[Close Price]])-1</f>
        <v>7.9991087344028378E-2</v>
      </c>
      <c r="AG678" s="1">
        <f>(Table2[[#This Row],[Close Price]]/Table2[[#This Row],[Current Month Low]])-1</f>
        <v>3.0544587648067001E-3</v>
      </c>
      <c r="AH678" s="1">
        <f>(Table2[[#This Row],[Current Month High]]/Table2[[#This Row],[Close Price]])-1</f>
        <v>8.2887700534759245E-2</v>
      </c>
      <c r="AI678">
        <v>40.188651218062901</v>
      </c>
      <c r="AJ678">
        <v>12.1906507791017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</v>
      </c>
      <c r="AM678" t="s">
        <v>3179</v>
      </c>
      <c r="AN678">
        <v>-24.32</v>
      </c>
      <c r="AO678" t="s">
        <v>3179</v>
      </c>
      <c r="AQ678">
        <f>(Table2[[#This Row],[Sharpe Ratio]]-AVERAGE(Table2[Sharpe Ratio]))/_xlfn.STDEV.P(Table2[Sharpe Ratio])</f>
        <v>-0.73432109200939777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679</v>
      </c>
      <c r="AT678">
        <f>_xlfn.RANK.AVG(Table2[[#This Row],[6M Return vs Nifty Z-Score]],Table2[6M Return vs Nifty Z-Score])</f>
        <v>640</v>
      </c>
      <c r="AU678">
        <f>_xlfn.RANK.AVG(Table2[[#This Row],[Sharpe Ratio Z-Score]],Table2[Sharpe Ratio Z-Score])</f>
        <v>537.5</v>
      </c>
      <c r="AV678">
        <f>(Table2[[#This Row],[Rank 1Y]]+Table2[[#This Row],[Rank 6M]]+Table2[[#This Row],[Rank Sharpe]])/3</f>
        <v>618.83333333333337</v>
      </c>
    </row>
    <row r="679" spans="1:48" x14ac:dyDescent="0.3">
      <c r="A679" t="s">
        <v>880</v>
      </c>
      <c r="B679" t="s">
        <v>881</v>
      </c>
      <c r="C679" t="s">
        <v>3144</v>
      </c>
      <c r="D679" t="s">
        <v>597</v>
      </c>
      <c r="E679">
        <v>17429.619699399998</v>
      </c>
      <c r="F679">
        <v>1356.1</v>
      </c>
      <c r="G679">
        <v>-39.036469163465398</v>
      </c>
      <c r="H679">
        <f>(Table2[[#This Row],[1Y Return vs Nifty]]-AVERAGE(Table2[1Y Return vs Nifty]))/_xlfn.STDEV.P(Table2[1Y Return vs Nifty])</f>
        <v>-1.0665955424357256</v>
      </c>
      <c r="I679">
        <v>0.75077451118911798</v>
      </c>
      <c r="J679">
        <f>(Table2[[#This Row],[1M Return vs Nifty]]-AVERAGE(Table2[1M Return vs Nifty]))/_xlfn.STDEV.P(Table2[1M Return vs Nifty])</f>
        <v>0.19765996111362327</v>
      </c>
      <c r="K679">
        <v>-5.8674563533767197</v>
      </c>
      <c r="L679">
        <f>(Table2[[#This Row],[6M Return vs Nifty]]-AVERAGE(Table2[6M Return vs Nifty]))/_xlfn.STDEV.P(Table2[6M Return vs Nifty])</f>
        <v>-0.40334284969648287</v>
      </c>
      <c r="M679">
        <v>-1.43405198880893</v>
      </c>
      <c r="N679">
        <f>(Table2[[#This Row],[1W Return vs Nifty]]-AVERAGE(Table2[1W Return vs Nifty]))/_xlfn.STDEV.P(Table2[1W Return vs Nifty])</f>
        <v>-1.0791135310456743</v>
      </c>
      <c r="O679">
        <v>1382.94</v>
      </c>
      <c r="P679">
        <v>1410.1596927445601</v>
      </c>
      <c r="Q679">
        <v>1455.4472254708501</v>
      </c>
      <c r="R679">
        <v>40.227016220433399</v>
      </c>
      <c r="S679" s="1">
        <f>(Table2[[#This Row],[Close Price]]-Table2[[#This Row],[20D EMA]])/Table2[[#This Row],[20D EMA]]</f>
        <v>-1.9407928037369765E-2</v>
      </c>
      <c r="T679" s="1">
        <f>(Table2[[#This Row],[Close Price]]-Table2[[#This Row],[50D EMA]])/Table2[[#This Row],[50D EMA]]</f>
        <v>-3.8335865804918212E-2</v>
      </c>
      <c r="U679" s="1">
        <f>(Table2[[#This Row],[Close Price]]-Table2[[#This Row],[200D EMA]])/Table2[[#This Row],[200D EMA]]</f>
        <v>-6.8258899211347535E-2</v>
      </c>
      <c r="V679">
        <v>1.0273244070921299</v>
      </c>
      <c r="W679">
        <v>1300.05</v>
      </c>
      <c r="X679">
        <v>1359.6</v>
      </c>
      <c r="Y679">
        <v>1300.05</v>
      </c>
      <c r="Z679">
        <v>1362</v>
      </c>
      <c r="AA679">
        <v>1300.05</v>
      </c>
      <c r="AB679">
        <v>1365</v>
      </c>
      <c r="AC679" s="1">
        <f>(Table2[[#This Row],[Close Price]]/Table2[[#This Row],[Day Low]])-1</f>
        <v>4.3113726395138663E-2</v>
      </c>
      <c r="AD679" s="1">
        <f>(Table2[[#This Row],[Day High]]/Table2[[#This Row],[Close Price]])-1</f>
        <v>2.5809306098369955E-3</v>
      </c>
      <c r="AE679" s="1">
        <f>(Table2[[#This Row],[Close Price]]/Table2[[#This Row],[Current Week Low]])-1</f>
        <v>4.3113726395138663E-2</v>
      </c>
      <c r="AF679" s="1">
        <f>(Table2[[#This Row],[Current Week High]]/Table2[[#This Row],[Close Price]])-1</f>
        <v>4.3507115994396717E-3</v>
      </c>
      <c r="AG679" s="1">
        <f>(Table2[[#This Row],[Close Price]]/Table2[[#This Row],[Current Month Low]])-1</f>
        <v>4.3113726395138663E-2</v>
      </c>
      <c r="AH679" s="1">
        <f>(Table2[[#This Row],[Current Month High]]/Table2[[#This Row],[Close Price]])-1</f>
        <v>6.5629378364429058E-3</v>
      </c>
      <c r="AI679">
        <v>27.147702971757202</v>
      </c>
      <c r="AJ679">
        <v>6.8636721828211096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-0.02</v>
      </c>
      <c r="AM679" t="s">
        <v>3179</v>
      </c>
      <c r="AN679">
        <v>-7.43</v>
      </c>
      <c r="AO679" t="s">
        <v>3179</v>
      </c>
      <c r="AP679">
        <v>-0.15324915835743999</v>
      </c>
      <c r="AQ679">
        <f>(Table2[[#This Row],[Sharpe Ratio]]-AVERAGE(Table2[Sharpe Ratio]))/_xlfn.STDEV.P(Table2[Sharpe Ratio])</f>
        <v>-2.5683353256985795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676</v>
      </c>
      <c r="AT679">
        <f>_xlfn.RANK.AVG(Table2[[#This Row],[6M Return vs Nifty Z-Score]],Table2[6M Return vs Nifty Z-Score])</f>
        <v>453</v>
      </c>
      <c r="AU679">
        <f>_xlfn.RANK.AVG(Table2[[#This Row],[Sharpe Ratio Z-Score]],Table2[Sharpe Ratio Z-Score])</f>
        <v>731</v>
      </c>
      <c r="AV679">
        <f>(Table2[[#This Row],[Rank 1Y]]+Table2[[#This Row],[Rank 6M]]+Table2[[#This Row],[Rank Sharpe]])/3</f>
        <v>620</v>
      </c>
    </row>
    <row r="680" spans="1:48" x14ac:dyDescent="0.3">
      <c r="A680" t="s">
        <v>1683</v>
      </c>
      <c r="B680" t="s">
        <v>1684</v>
      </c>
      <c r="C680" t="s">
        <v>3134</v>
      </c>
      <c r="D680" t="s">
        <v>24</v>
      </c>
      <c r="E680">
        <v>5241.7859390000003</v>
      </c>
      <c r="F680">
        <v>310</v>
      </c>
      <c r="G680">
        <v>-34.626404641689398</v>
      </c>
      <c r="H680">
        <f>(Table2[[#This Row],[1Y Return vs Nifty]]-AVERAGE(Table2[1Y Return vs Nifty]))/_xlfn.STDEV.P(Table2[1Y Return vs Nifty])</f>
        <v>-0.98724171797056892</v>
      </c>
      <c r="I680">
        <v>-0.31064856718085798</v>
      </c>
      <c r="J680">
        <f>(Table2[[#This Row],[1M Return vs Nifty]]-AVERAGE(Table2[1M Return vs Nifty]))/_xlfn.STDEV.P(Table2[1M Return vs Nifty])</f>
        <v>8.0051940104700389E-2</v>
      </c>
      <c r="K680">
        <v>-19.499188604459</v>
      </c>
      <c r="L680">
        <f>(Table2[[#This Row],[6M Return vs Nifty]]-AVERAGE(Table2[6M Return vs Nifty]))/_xlfn.STDEV.P(Table2[6M Return vs Nifty])</f>
        <v>-0.86934246784008984</v>
      </c>
      <c r="M680">
        <v>0.36105897915931601</v>
      </c>
      <c r="N680">
        <f>(Table2[[#This Row],[1W Return vs Nifty]]-AVERAGE(Table2[1W Return vs Nifty]))/_xlfn.STDEV.P(Table2[1W Return vs Nifty])</f>
        <v>-0.66369605731649228</v>
      </c>
      <c r="O680">
        <v>311.16000000000003</v>
      </c>
      <c r="P680">
        <v>316.88146836797</v>
      </c>
      <c r="Q680">
        <v>335.53005240071798</v>
      </c>
      <c r="R680">
        <v>48.103469649626199</v>
      </c>
      <c r="S680" s="1">
        <f>(Table2[[#This Row],[Close Price]]-Table2[[#This Row],[20D EMA]])/Table2[[#This Row],[20D EMA]]</f>
        <v>-3.7279856022625819E-3</v>
      </c>
      <c r="T680" s="1">
        <f>(Table2[[#This Row],[Close Price]]-Table2[[#This Row],[50D EMA]])/Table2[[#This Row],[50D EMA]]</f>
        <v>-2.1716222167902487E-2</v>
      </c>
      <c r="U680" s="1">
        <f>(Table2[[#This Row],[Close Price]]-Table2[[#This Row],[200D EMA]])/Table2[[#This Row],[200D EMA]]</f>
        <v>-7.6088720572271895E-2</v>
      </c>
      <c r="V680">
        <v>0.75872289565201101</v>
      </c>
      <c r="W680">
        <v>305.89999999999998</v>
      </c>
      <c r="X680">
        <v>312.2</v>
      </c>
      <c r="Y680">
        <v>305.89999999999998</v>
      </c>
      <c r="Z680">
        <v>315.60000000000002</v>
      </c>
      <c r="AA680">
        <v>305.89999999999998</v>
      </c>
      <c r="AB680">
        <v>318.3</v>
      </c>
      <c r="AC680" s="1">
        <f>(Table2[[#This Row],[Close Price]]/Table2[[#This Row],[Day Low]])-1</f>
        <v>1.3403072899640378E-2</v>
      </c>
      <c r="AD680" s="1">
        <f>(Table2[[#This Row],[Day High]]/Table2[[#This Row],[Close Price]])-1</f>
        <v>7.0967741935483719E-3</v>
      </c>
      <c r="AE680" s="1">
        <f>(Table2[[#This Row],[Close Price]]/Table2[[#This Row],[Current Week Low]])-1</f>
        <v>1.3403072899640378E-2</v>
      </c>
      <c r="AF680" s="1">
        <f>(Table2[[#This Row],[Current Week High]]/Table2[[#This Row],[Close Price]])-1</f>
        <v>1.806451612903226E-2</v>
      </c>
      <c r="AG680" s="1">
        <f>(Table2[[#This Row],[Close Price]]/Table2[[#This Row],[Current Month Low]])-1</f>
        <v>1.3403072899640378E-2</v>
      </c>
      <c r="AH680" s="1">
        <f>(Table2[[#This Row],[Current Month High]]/Table2[[#This Row],[Close Price]])-1</f>
        <v>2.6774193548387171E-2</v>
      </c>
      <c r="AI680">
        <v>36.209677419354797</v>
      </c>
      <c r="AJ680">
        <v>6.1462078411230898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-7.0000000000000007E-2</v>
      </c>
      <c r="AM680" t="s">
        <v>3179</v>
      </c>
      <c r="AN680">
        <v>0.1</v>
      </c>
      <c r="AO680" t="s">
        <v>3180</v>
      </c>
      <c r="AP680">
        <v>-1.3522771326407E-2</v>
      </c>
      <c r="AQ680">
        <f>(Table2[[#This Row],[Sharpe Ratio]]-AVERAGE(Table2[Sharpe Ratio]))/_xlfn.STDEV.P(Table2[Sharpe Ratio])</f>
        <v>-0.89615529297582897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650</v>
      </c>
      <c r="AT680">
        <f>_xlfn.RANK.AVG(Table2[[#This Row],[6M Return vs Nifty Z-Score]],Table2[6M Return vs Nifty Z-Score])</f>
        <v>617</v>
      </c>
      <c r="AU680">
        <f>_xlfn.RANK.AVG(Table2[[#This Row],[Sharpe Ratio Z-Score]],Table2[Sharpe Ratio Z-Score])</f>
        <v>593</v>
      </c>
      <c r="AV680">
        <f>(Table2[[#This Row],[Rank 1Y]]+Table2[[#This Row],[Rank 6M]]+Table2[[#This Row],[Rank Sharpe]])/3</f>
        <v>620</v>
      </c>
    </row>
    <row r="681" spans="1:48" x14ac:dyDescent="0.3">
      <c r="A681" t="s">
        <v>1776</v>
      </c>
      <c r="B681" t="s">
        <v>1777</v>
      </c>
      <c r="C681" t="s">
        <v>3143</v>
      </c>
      <c r="D681" t="s">
        <v>1154</v>
      </c>
      <c r="E681">
        <v>4507.0274794999996</v>
      </c>
      <c r="F681">
        <v>2688.7</v>
      </c>
      <c r="G681">
        <v>-12.5132498116701</v>
      </c>
      <c r="H681">
        <f>(Table2[[#This Row],[1Y Return vs Nifty]]-AVERAGE(Table2[1Y Return vs Nifty]))/_xlfn.STDEV.P(Table2[1Y Return vs Nifty])</f>
        <v>-0.58934200514606949</v>
      </c>
      <c r="I681">
        <v>-8.2893597482850598</v>
      </c>
      <c r="J681">
        <f>(Table2[[#This Row],[1M Return vs Nifty]]-AVERAGE(Table2[1M Return vs Nifty]))/_xlfn.STDEV.P(Table2[1M Return vs Nifty])</f>
        <v>-0.80400687803638249</v>
      </c>
      <c r="K681">
        <v>-22.130169837667498</v>
      </c>
      <c r="L681">
        <f>(Table2[[#This Row],[6M Return vs Nifty]]-AVERAGE(Table2[6M Return vs Nifty]))/_xlfn.STDEV.P(Table2[6M Return vs Nifty])</f>
        <v>-0.95928233956261544</v>
      </c>
      <c r="M681">
        <v>-1.68076802421844</v>
      </c>
      <c r="N681">
        <f>(Table2[[#This Row],[1W Return vs Nifty]]-AVERAGE(Table2[1W Return vs Nifty]))/_xlfn.STDEV.P(Table2[1W Return vs Nifty])</f>
        <v>-1.1362075792617015</v>
      </c>
      <c r="O681">
        <v>2866.01</v>
      </c>
      <c r="P681">
        <v>2973.7540842490998</v>
      </c>
      <c r="Q681">
        <v>2985.8808176428001</v>
      </c>
      <c r="R681">
        <v>19.903270433287901</v>
      </c>
      <c r="S681" s="1">
        <f>(Table2[[#This Row],[Close Price]]-Table2[[#This Row],[20D EMA]])/Table2[[#This Row],[20D EMA]]</f>
        <v>-6.1866497325550288E-2</v>
      </c>
      <c r="T681" s="1">
        <f>(Table2[[#This Row],[Close Price]]-Table2[[#This Row],[50D EMA]])/Table2[[#This Row],[50D EMA]]</f>
        <v>-9.5856643210320724E-2</v>
      </c>
      <c r="U681" s="1">
        <f>(Table2[[#This Row],[Close Price]]-Table2[[#This Row],[200D EMA]])/Table2[[#This Row],[200D EMA]]</f>
        <v>-9.952869380681087E-2</v>
      </c>
      <c r="V681">
        <v>0.59795649196211498</v>
      </c>
      <c r="W681">
        <v>2665.75</v>
      </c>
      <c r="X681">
        <v>2712.65</v>
      </c>
      <c r="Y681">
        <v>2614.65</v>
      </c>
      <c r="Z681">
        <v>2806.3</v>
      </c>
      <c r="AA681">
        <v>2614.65</v>
      </c>
      <c r="AB681">
        <v>2820.15</v>
      </c>
      <c r="AC681" s="1">
        <f>(Table2[[#This Row],[Close Price]]/Table2[[#This Row],[Day Low]])-1</f>
        <v>8.6092094157366184E-3</v>
      </c>
      <c r="AD681" s="1">
        <f>(Table2[[#This Row],[Day High]]/Table2[[#This Row],[Close Price]])-1</f>
        <v>8.907650537434586E-3</v>
      </c>
      <c r="AE681" s="1">
        <f>(Table2[[#This Row],[Close Price]]/Table2[[#This Row],[Current Week Low]])-1</f>
        <v>2.8321190216663794E-2</v>
      </c>
      <c r="AF681" s="1">
        <f>(Table2[[#This Row],[Current Week High]]/Table2[[#This Row],[Close Price]])-1</f>
        <v>4.3738609737047796E-2</v>
      </c>
      <c r="AG681" s="1">
        <f>(Table2[[#This Row],[Close Price]]/Table2[[#This Row],[Current Month Low]])-1</f>
        <v>2.8321190216663794E-2</v>
      </c>
      <c r="AH681" s="1">
        <f>(Table2[[#This Row],[Current Month High]]/Table2[[#This Row],[Close Price]])-1</f>
        <v>4.8889798043664223E-2</v>
      </c>
      <c r="AI681">
        <v>37.612972812139702</v>
      </c>
      <c r="AJ681">
        <v>14.3543722354542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0</v>
      </c>
      <c r="AM681">
        <v>0</v>
      </c>
      <c r="AN681">
        <v>-10.76</v>
      </c>
      <c r="AO681" t="s">
        <v>3179</v>
      </c>
      <c r="AP681">
        <v>-8.3538874585382006E-2</v>
      </c>
      <c r="AQ681">
        <f>(Table2[[#This Row],[Sharpe Ratio]]-AVERAGE(Table2[Sharpe Ratio]))/_xlfn.STDEV.P(Table2[Sharpe Ratio])</f>
        <v>-1.7340752616121695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519</v>
      </c>
      <c r="AT681">
        <f>_xlfn.RANK.AVG(Table2[[#This Row],[6M Return vs Nifty Z-Score]],Table2[6M Return vs Nifty Z-Score])</f>
        <v>645</v>
      </c>
      <c r="AU681">
        <f>_xlfn.RANK.AVG(Table2[[#This Row],[Sharpe Ratio Z-Score]],Table2[Sharpe Ratio Z-Score])</f>
        <v>700</v>
      </c>
      <c r="AV681">
        <f>(Table2[[#This Row],[Rank 1Y]]+Table2[[#This Row],[Rank 6M]]+Table2[[#This Row],[Rank Sharpe]])/3</f>
        <v>621.33333333333337</v>
      </c>
    </row>
    <row r="682" spans="1:48" x14ac:dyDescent="0.3">
      <c r="A682" t="s">
        <v>1965</v>
      </c>
      <c r="B682" t="s">
        <v>1966</v>
      </c>
      <c r="C682" t="s">
        <v>3134</v>
      </c>
      <c r="D682" t="s">
        <v>1967</v>
      </c>
      <c r="E682">
        <v>3562.9437061399999</v>
      </c>
      <c r="F682">
        <v>212.66</v>
      </c>
      <c r="G682">
        <v>-46.007957283324799</v>
      </c>
      <c r="H682">
        <f>(Table2[[#This Row],[1Y Return vs Nifty]]-AVERAGE(Table2[1Y Return vs Nifty]))/_xlfn.STDEV.P(Table2[1Y Return vs Nifty])</f>
        <v>-1.1920391140189961</v>
      </c>
      <c r="I682">
        <v>-7.2051494371535103</v>
      </c>
      <c r="J682">
        <f>(Table2[[#This Row],[1M Return vs Nifty]]-AVERAGE(Table2[1M Return vs Nifty]))/_xlfn.STDEV.P(Table2[1M Return vs Nifty])</f>
        <v>-0.68387398131675436</v>
      </c>
      <c r="K682">
        <v>-20.823881166029999</v>
      </c>
      <c r="L682">
        <f>(Table2[[#This Row],[6M Return vs Nifty]]-AVERAGE(Table2[6M Return vs Nifty]))/_xlfn.STDEV.P(Table2[6M Return vs Nifty])</f>
        <v>-0.91462697141451643</v>
      </c>
      <c r="M682">
        <v>1.02151525671953</v>
      </c>
      <c r="N682">
        <f>(Table2[[#This Row],[1W Return vs Nifty]]-AVERAGE(Table2[1W Return vs Nifty]))/_xlfn.STDEV.P(Table2[1W Return vs Nifty])</f>
        <v>-0.51085588017514427</v>
      </c>
      <c r="O682">
        <v>210.8</v>
      </c>
      <c r="P682">
        <v>218.779932706415</v>
      </c>
      <c r="Q682">
        <v>228.43211500347999</v>
      </c>
      <c r="R682">
        <v>59.173115229177398</v>
      </c>
      <c r="S682" s="1">
        <f>(Table2[[#This Row],[Close Price]]-Table2[[#This Row],[20D EMA]])/Table2[[#This Row],[20D EMA]]</f>
        <v>8.8235294117646346E-3</v>
      </c>
      <c r="T682" s="1">
        <f>(Table2[[#This Row],[Close Price]]-Table2[[#This Row],[50D EMA]])/Table2[[#This Row],[50D EMA]]</f>
        <v>-2.7973007536424538E-2</v>
      </c>
      <c r="U682" s="1">
        <f>(Table2[[#This Row],[Close Price]]-Table2[[#This Row],[200D EMA]])/Table2[[#This Row],[200D EMA]]</f>
        <v>-6.9045085903265926E-2</v>
      </c>
      <c r="V682">
        <v>0.72998508566644704</v>
      </c>
      <c r="W682">
        <v>201.5</v>
      </c>
      <c r="X682">
        <v>215</v>
      </c>
      <c r="Y682">
        <v>201.5</v>
      </c>
      <c r="Z682">
        <v>215</v>
      </c>
      <c r="AA682">
        <v>201.5</v>
      </c>
      <c r="AB682">
        <v>215</v>
      </c>
      <c r="AC682" s="1">
        <f>(Table2[[#This Row],[Close Price]]/Table2[[#This Row],[Day Low]])-1</f>
        <v>5.5384615384615365E-2</v>
      </c>
      <c r="AD682" s="1">
        <f>(Table2[[#This Row],[Day High]]/Table2[[#This Row],[Close Price]])-1</f>
        <v>1.1003479732907051E-2</v>
      </c>
      <c r="AE682" s="1">
        <f>(Table2[[#This Row],[Close Price]]/Table2[[#This Row],[Current Week Low]])-1</f>
        <v>5.5384615384615365E-2</v>
      </c>
      <c r="AF682" s="1">
        <f>(Table2[[#This Row],[Current Week High]]/Table2[[#This Row],[Close Price]])-1</f>
        <v>1.1003479732907051E-2</v>
      </c>
      <c r="AG682" s="1">
        <f>(Table2[[#This Row],[Close Price]]/Table2[[#This Row],[Current Month Low]])-1</f>
        <v>5.5384615384615365E-2</v>
      </c>
      <c r="AH682" s="1">
        <f>(Table2[[#This Row],[Current Month High]]/Table2[[#This Row],[Close Price]])-1</f>
        <v>1.1003479732907051E-2</v>
      </c>
      <c r="AI682">
        <v>32.135803630207803</v>
      </c>
      <c r="AJ682">
        <v>8.1688708036622604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-0.09</v>
      </c>
      <c r="AM682" t="s">
        <v>3179</v>
      </c>
      <c r="AN682">
        <v>-1.82</v>
      </c>
      <c r="AO682" t="s">
        <v>3179</v>
      </c>
      <c r="AQ682">
        <f>(Table2[[#This Row],[Sharpe Ratio]]-AVERAGE(Table2[Sharpe Ratio]))/_xlfn.STDEV.P(Table2[Sharpe Ratio])</f>
        <v>-0.73432109200939777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697</v>
      </c>
      <c r="AT682">
        <f>_xlfn.RANK.AVG(Table2[[#This Row],[6M Return vs Nifty Z-Score]],Table2[6M Return vs Nifty Z-Score])</f>
        <v>633</v>
      </c>
      <c r="AU682">
        <f>_xlfn.RANK.AVG(Table2[[#This Row],[Sharpe Ratio Z-Score]],Table2[Sharpe Ratio Z-Score])</f>
        <v>537.5</v>
      </c>
      <c r="AV682">
        <f>(Table2[[#This Row],[Rank 1Y]]+Table2[[#This Row],[Rank 6M]]+Table2[[#This Row],[Rank Sharpe]])/3</f>
        <v>622.5</v>
      </c>
    </row>
    <row r="683" spans="1:48" x14ac:dyDescent="0.3">
      <c r="A683" t="s">
        <v>2061</v>
      </c>
      <c r="B683" t="s">
        <v>2062</v>
      </c>
      <c r="C683" t="s">
        <v>3136</v>
      </c>
      <c r="D683" t="s">
        <v>199</v>
      </c>
      <c r="E683">
        <v>3076.8354273499999</v>
      </c>
      <c r="F683">
        <v>224.5</v>
      </c>
      <c r="G683">
        <v>-32.310101239460003</v>
      </c>
      <c r="H683">
        <f>(Table2[[#This Row],[1Y Return vs Nifty]]-AVERAGE(Table2[1Y Return vs Nifty]))/_xlfn.STDEV.P(Table2[1Y Return vs Nifty])</f>
        <v>-0.94556261493682592</v>
      </c>
      <c r="I683">
        <v>-3.5177918986099099</v>
      </c>
      <c r="J683">
        <f>(Table2[[#This Row],[1M Return vs Nifty]]-AVERAGE(Table2[1M Return vs Nifty]))/_xlfn.STDEV.P(Table2[1M Return vs Nifty])</f>
        <v>-0.27530662330676975</v>
      </c>
      <c r="K683">
        <v>-20.188866107462999</v>
      </c>
      <c r="L683">
        <f>(Table2[[#This Row],[6M Return vs Nifty]]-AVERAGE(Table2[6M Return vs Nifty]))/_xlfn.STDEV.P(Table2[6M Return vs Nifty])</f>
        <v>-0.89291903515541271</v>
      </c>
      <c r="M683">
        <v>2.9248870932373201</v>
      </c>
      <c r="N683">
        <f>(Table2[[#This Row],[1W Return vs Nifty]]-AVERAGE(Table2[1W Return vs Nifty]))/_xlfn.STDEV.P(Table2[1W Return vs Nifty])</f>
        <v>-7.0385104828914649E-2</v>
      </c>
      <c r="O683">
        <v>228.7</v>
      </c>
      <c r="P683">
        <v>240.23913630824001</v>
      </c>
      <c r="Q683">
        <v>242.721062147591</v>
      </c>
      <c r="R683">
        <v>44.880169757942397</v>
      </c>
      <c r="S683" s="1">
        <f>(Table2[[#This Row],[Close Price]]-Table2[[#This Row],[20D EMA]])/Table2[[#This Row],[20D EMA]]</f>
        <v>-1.8364669873196279E-2</v>
      </c>
      <c r="T683" s="1">
        <f>(Table2[[#This Row],[Close Price]]-Table2[[#This Row],[50D EMA]])/Table2[[#This Row],[50D EMA]]</f>
        <v>-6.5514455929636006E-2</v>
      </c>
      <c r="U683" s="1">
        <f>(Table2[[#This Row],[Close Price]]-Table2[[#This Row],[200D EMA]])/Table2[[#This Row],[200D EMA]]</f>
        <v>-7.5069967090500567E-2</v>
      </c>
      <c r="V683">
        <v>0.52104835469337396</v>
      </c>
      <c r="W683">
        <v>222.14</v>
      </c>
      <c r="X683">
        <v>226.7</v>
      </c>
      <c r="Y683">
        <v>222.01</v>
      </c>
      <c r="Z683">
        <v>232.57</v>
      </c>
      <c r="AA683">
        <v>222.01</v>
      </c>
      <c r="AB683">
        <v>232.79</v>
      </c>
      <c r="AC683" s="1">
        <f>(Table2[[#This Row],[Close Price]]/Table2[[#This Row],[Day Low]])-1</f>
        <v>1.0623930854416264E-2</v>
      </c>
      <c r="AD683" s="1">
        <f>(Table2[[#This Row],[Day High]]/Table2[[#This Row],[Close Price]])-1</f>
        <v>9.7995545657014738E-3</v>
      </c>
      <c r="AE683" s="1">
        <f>(Table2[[#This Row],[Close Price]]/Table2[[#This Row],[Current Week Low]])-1</f>
        <v>1.1215711004008977E-2</v>
      </c>
      <c r="AF683" s="1">
        <f>(Table2[[#This Row],[Current Week High]]/Table2[[#This Row],[Close Price]])-1</f>
        <v>3.5946547884186941E-2</v>
      </c>
      <c r="AG683" s="1">
        <f>(Table2[[#This Row],[Close Price]]/Table2[[#This Row],[Current Month Low]])-1</f>
        <v>1.1215711004008977E-2</v>
      </c>
      <c r="AH683" s="1">
        <f>(Table2[[#This Row],[Current Month High]]/Table2[[#This Row],[Close Price]])-1</f>
        <v>3.6926503340757311E-2</v>
      </c>
      <c r="AI683">
        <v>28.708240534521099</v>
      </c>
      <c r="AJ683">
        <v>12.3904881101376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-0.14000000000000001</v>
      </c>
      <c r="AM683" t="s">
        <v>3179</v>
      </c>
      <c r="AN683">
        <v>-1.96</v>
      </c>
      <c r="AO683" t="s">
        <v>3179</v>
      </c>
      <c r="AP683">
        <v>-1.9935129777771E-2</v>
      </c>
      <c r="AQ683">
        <f>(Table2[[#This Row],[Sharpe Ratio]]-AVERAGE(Table2[Sharpe Ratio]))/_xlfn.STDEV.P(Table2[Sharpe Ratio])</f>
        <v>-0.97289539907082434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637</v>
      </c>
      <c r="AT683">
        <f>_xlfn.RANK.AVG(Table2[[#This Row],[6M Return vs Nifty Z-Score]],Table2[6M Return vs Nifty Z-Score])</f>
        <v>627</v>
      </c>
      <c r="AU683">
        <f>_xlfn.RANK.AVG(Table2[[#This Row],[Sharpe Ratio Z-Score]],Table2[Sharpe Ratio Z-Score])</f>
        <v>609</v>
      </c>
      <c r="AV683">
        <f>(Table2[[#This Row],[Rank 1Y]]+Table2[[#This Row],[Rank 6M]]+Table2[[#This Row],[Rank Sharpe]])/3</f>
        <v>624.33333333333337</v>
      </c>
    </row>
    <row r="684" spans="1:48" x14ac:dyDescent="0.3">
      <c r="A684" t="s">
        <v>2288</v>
      </c>
      <c r="B684" t="s">
        <v>2289</v>
      </c>
      <c r="C684" t="s">
        <v>3143</v>
      </c>
      <c r="D684" t="s">
        <v>438</v>
      </c>
      <c r="E684">
        <v>2410.3812332299999</v>
      </c>
      <c r="F684">
        <v>454.15</v>
      </c>
      <c r="G684">
        <v>-38.100909928378599</v>
      </c>
      <c r="H684">
        <f>(Table2[[#This Row],[1Y Return vs Nifty]]-AVERAGE(Table2[1Y Return vs Nifty]))/_xlfn.STDEV.P(Table2[1Y Return vs Nifty])</f>
        <v>-1.0497612755103209</v>
      </c>
      <c r="I684">
        <v>3.1925289533061898</v>
      </c>
      <c r="J684">
        <f>(Table2[[#This Row],[1M Return vs Nifty]]-AVERAGE(Table2[1M Return vs Nifty]))/_xlfn.STDEV.P(Table2[1M Return vs Nifty])</f>
        <v>0.46821174539189736</v>
      </c>
      <c r="K684">
        <v>-19.844472318688901</v>
      </c>
      <c r="L684">
        <f>(Table2[[#This Row],[6M Return vs Nifty]]-AVERAGE(Table2[6M Return vs Nifty]))/_xlfn.STDEV.P(Table2[6M Return vs Nifty])</f>
        <v>-0.88114596251110378</v>
      </c>
      <c r="M684">
        <v>6.7212316435649004</v>
      </c>
      <c r="N684">
        <f>(Table2[[#This Row],[1W Return vs Nifty]]-AVERAGE(Table2[1W Return vs Nifty]))/_xlfn.STDEV.P(Table2[1W Return vs Nifty])</f>
        <v>0.80814992205446412</v>
      </c>
      <c r="O684">
        <v>454.42</v>
      </c>
      <c r="P684">
        <v>462.51534945276001</v>
      </c>
      <c r="Q684">
        <v>484.12380840425698</v>
      </c>
      <c r="R684">
        <v>52.035738296829102</v>
      </c>
      <c r="S684" s="1">
        <f>(Table2[[#This Row],[Close Price]]-Table2[[#This Row],[20D EMA]])/Table2[[#This Row],[20D EMA]]</f>
        <v>-5.9416398926112114E-4</v>
      </c>
      <c r="T684" s="1">
        <f>(Table2[[#This Row],[Close Price]]-Table2[[#This Row],[50D EMA]])/Table2[[#This Row],[50D EMA]]</f>
        <v>-1.8086641800445676E-2</v>
      </c>
      <c r="U684" s="1">
        <f>(Table2[[#This Row],[Close Price]]-Table2[[#This Row],[200D EMA]])/Table2[[#This Row],[200D EMA]]</f>
        <v>-6.1913518575041918E-2</v>
      </c>
      <c r="V684">
        <v>0.27204892476072401</v>
      </c>
      <c r="W684">
        <v>447</v>
      </c>
      <c r="X684">
        <v>468</v>
      </c>
      <c r="Y684">
        <v>447</v>
      </c>
      <c r="Z684">
        <v>468</v>
      </c>
      <c r="AA684">
        <v>447</v>
      </c>
      <c r="AB684">
        <v>468</v>
      </c>
      <c r="AC684" s="1">
        <f>(Table2[[#This Row],[Close Price]]/Table2[[#This Row],[Day Low]])-1</f>
        <v>1.5995525727069193E-2</v>
      </c>
      <c r="AD684" s="1">
        <f>(Table2[[#This Row],[Day High]]/Table2[[#This Row],[Close Price]])-1</f>
        <v>3.0496531982825203E-2</v>
      </c>
      <c r="AE684" s="1">
        <f>(Table2[[#This Row],[Close Price]]/Table2[[#This Row],[Current Week Low]])-1</f>
        <v>1.5995525727069193E-2</v>
      </c>
      <c r="AF684" s="1">
        <f>(Table2[[#This Row],[Current Week High]]/Table2[[#This Row],[Close Price]])-1</f>
        <v>3.0496531982825203E-2</v>
      </c>
      <c r="AG684" s="1">
        <f>(Table2[[#This Row],[Close Price]]/Table2[[#This Row],[Current Month Low]])-1</f>
        <v>1.5995525727069193E-2</v>
      </c>
      <c r="AH684" s="1">
        <f>(Table2[[#This Row],[Current Month High]]/Table2[[#This Row],[Close Price]])-1</f>
        <v>3.0496531982825203E-2</v>
      </c>
      <c r="AI684">
        <v>28.1514917978641</v>
      </c>
      <c r="AJ684">
        <v>7.8484920446449697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0.1</v>
      </c>
      <c r="AM684" t="s">
        <v>3180</v>
      </c>
      <c r="AN684">
        <v>-1.36</v>
      </c>
      <c r="AO684" t="s">
        <v>3179</v>
      </c>
      <c r="AP684">
        <v>-8.8853288366619997E-3</v>
      </c>
      <c r="AQ684">
        <f>(Table2[[#This Row],[Sharpe Ratio]]-AVERAGE(Table2[Sharpe Ratio]))/_xlfn.STDEV.P(Table2[Sharpe Ratio])</f>
        <v>-0.84065655076238166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671</v>
      </c>
      <c r="AT684">
        <f>_xlfn.RANK.AVG(Table2[[#This Row],[6M Return vs Nifty Z-Score]],Table2[6M Return vs Nifty Z-Score])</f>
        <v>621</v>
      </c>
      <c r="AU684">
        <f>_xlfn.RANK.AVG(Table2[[#This Row],[Sharpe Ratio Z-Score]],Table2[Sharpe Ratio Z-Score])</f>
        <v>583</v>
      </c>
      <c r="AV684">
        <f>(Table2[[#This Row],[Rank 1Y]]+Table2[[#This Row],[Rank 6M]]+Table2[[#This Row],[Rank Sharpe]])/3</f>
        <v>625</v>
      </c>
    </row>
    <row r="685" spans="1:48" x14ac:dyDescent="0.3">
      <c r="A685" t="s">
        <v>1801</v>
      </c>
      <c r="B685" t="s">
        <v>1802</v>
      </c>
      <c r="C685" t="s">
        <v>3140</v>
      </c>
      <c r="D685" t="s">
        <v>196</v>
      </c>
      <c r="E685">
        <v>4387.7333202299997</v>
      </c>
      <c r="F685">
        <v>109.98</v>
      </c>
      <c r="G685">
        <v>-27.888877636026901</v>
      </c>
      <c r="H685">
        <f>(Table2[[#This Row],[1Y Return vs Nifty]]-AVERAGE(Table2[1Y Return vs Nifty]))/_xlfn.STDEV.P(Table2[1Y Return vs Nifty])</f>
        <v>-0.86600799617429824</v>
      </c>
      <c r="I685">
        <v>-1.5280398950652401</v>
      </c>
      <c r="J685">
        <f>(Table2[[#This Row],[1M Return vs Nifty]]-AVERAGE(Table2[1M Return vs Nifty]))/_xlfn.STDEV.P(Table2[1M Return vs Nifty])</f>
        <v>-5.4837707372891967E-2</v>
      </c>
      <c r="K685">
        <v>-25.777987200548999</v>
      </c>
      <c r="L685">
        <f>(Table2[[#This Row],[6M Return vs Nifty]]-AVERAGE(Table2[6M Return vs Nifty]))/_xlfn.STDEV.P(Table2[6M Return vs Nifty])</f>
        <v>-1.083982668680761</v>
      </c>
      <c r="M685">
        <v>2.8891813670287299</v>
      </c>
      <c r="N685">
        <f>(Table2[[#This Row],[1W Return vs Nifty]]-AVERAGE(Table2[1W Return vs Nifty]))/_xlfn.STDEV.P(Table2[1W Return vs Nifty])</f>
        <v>-7.8647982636422309E-2</v>
      </c>
      <c r="O685">
        <v>113.04</v>
      </c>
      <c r="P685">
        <v>117.73420914843901</v>
      </c>
      <c r="Q685">
        <v>121.725133513179</v>
      </c>
      <c r="R685">
        <v>43.074655066377197</v>
      </c>
      <c r="S685" s="1">
        <f>(Table2[[#This Row],[Close Price]]-Table2[[#This Row],[20D EMA]])/Table2[[#This Row],[20D EMA]]</f>
        <v>-2.7070063694267534E-2</v>
      </c>
      <c r="T685" s="1">
        <f>(Table2[[#This Row],[Close Price]]-Table2[[#This Row],[50D EMA]])/Table2[[#This Row],[50D EMA]]</f>
        <v>-6.5861988665184945E-2</v>
      </c>
      <c r="U685" s="1">
        <f>(Table2[[#This Row],[Close Price]]-Table2[[#This Row],[200D EMA]])/Table2[[#This Row],[200D EMA]]</f>
        <v>-9.6488976222050063E-2</v>
      </c>
      <c r="V685">
        <v>0.504370069809432</v>
      </c>
      <c r="W685">
        <v>108.61</v>
      </c>
      <c r="X685">
        <v>111.3</v>
      </c>
      <c r="Y685">
        <v>108.61</v>
      </c>
      <c r="Z685">
        <v>113.9</v>
      </c>
      <c r="AA685">
        <v>108.61</v>
      </c>
      <c r="AB685">
        <v>114.4</v>
      </c>
      <c r="AC685" s="1">
        <f>(Table2[[#This Row],[Close Price]]/Table2[[#This Row],[Day Low]])-1</f>
        <v>1.2613939784550166E-2</v>
      </c>
      <c r="AD685" s="1">
        <f>(Table2[[#This Row],[Day High]]/Table2[[#This Row],[Close Price]])-1</f>
        <v>1.2002182214948087E-2</v>
      </c>
      <c r="AE685" s="1">
        <f>(Table2[[#This Row],[Close Price]]/Table2[[#This Row],[Current Week Low]])-1</f>
        <v>1.2613939784550166E-2</v>
      </c>
      <c r="AF685" s="1">
        <f>(Table2[[#This Row],[Current Week High]]/Table2[[#This Row],[Close Price]])-1</f>
        <v>3.56428441534824E-2</v>
      </c>
      <c r="AG685" s="1">
        <f>(Table2[[#This Row],[Close Price]]/Table2[[#This Row],[Current Month Low]])-1</f>
        <v>1.2613939784550166E-2</v>
      </c>
      <c r="AH685" s="1">
        <f>(Table2[[#This Row],[Current Month High]]/Table2[[#This Row],[Close Price]])-1</f>
        <v>4.0189125295508221E-2</v>
      </c>
      <c r="AI685">
        <v>36.0792871431169</v>
      </c>
      <c r="AJ685">
        <v>5.0429799426933997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-0.08</v>
      </c>
      <c r="AM685" t="s">
        <v>3179</v>
      </c>
      <c r="AN685">
        <v>-7.63</v>
      </c>
      <c r="AO685" t="s">
        <v>3179</v>
      </c>
      <c r="AP685">
        <v>-1.2826254160375999E-2</v>
      </c>
      <c r="AQ685">
        <f>(Table2[[#This Row],[Sharpe Ratio]]-AVERAGE(Table2[Sharpe Ratio]))/_xlfn.STDEV.P(Table2[Sharpe Ratio])</f>
        <v>-0.88781970137975486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615</v>
      </c>
      <c r="AT685">
        <f>_xlfn.RANK.AVG(Table2[[#This Row],[6M Return vs Nifty Z-Score]],Table2[6M Return vs Nifty Z-Score])</f>
        <v>673</v>
      </c>
      <c r="AU685">
        <f>_xlfn.RANK.AVG(Table2[[#This Row],[Sharpe Ratio Z-Score]],Table2[Sharpe Ratio Z-Score])</f>
        <v>591</v>
      </c>
      <c r="AV685">
        <f>(Table2[[#This Row],[Rank 1Y]]+Table2[[#This Row],[Rank 6M]]+Table2[[#This Row],[Rank Sharpe]])/3</f>
        <v>626.33333333333337</v>
      </c>
    </row>
    <row r="686" spans="1:48" x14ac:dyDescent="0.3">
      <c r="A686" t="s">
        <v>2238</v>
      </c>
      <c r="B686" t="s">
        <v>2239</v>
      </c>
      <c r="C686" t="s">
        <v>3132</v>
      </c>
      <c r="D686" t="s">
        <v>449</v>
      </c>
      <c r="E686">
        <v>2563.2396467449998</v>
      </c>
      <c r="F686">
        <v>77.150000000000006</v>
      </c>
      <c r="G686">
        <v>-35.358624817870201</v>
      </c>
      <c r="H686">
        <f>(Table2[[#This Row],[1Y Return vs Nifty]]-AVERAGE(Table2[1Y Return vs Nifty]))/_xlfn.STDEV.P(Table2[1Y Return vs Nifty])</f>
        <v>-1.0004171422854717</v>
      </c>
      <c r="I686">
        <v>-4.86906031447226</v>
      </c>
      <c r="J686">
        <f>(Table2[[#This Row],[1M Return vs Nifty]]-AVERAGE(Table2[1M Return vs Nifty]))/_xlfn.STDEV.P(Table2[1M Return vs Nifty])</f>
        <v>-0.42503014777119552</v>
      </c>
      <c r="K686">
        <v>-19.910149206135301</v>
      </c>
      <c r="L686">
        <f>(Table2[[#This Row],[6M Return vs Nifty]]-AVERAGE(Table2[6M Return vs Nifty]))/_xlfn.STDEV.P(Table2[6M Return vs Nifty])</f>
        <v>-0.88339112137332054</v>
      </c>
      <c r="M686">
        <v>0.125109171623181</v>
      </c>
      <c r="N686">
        <f>(Table2[[#This Row],[1W Return vs Nifty]]-AVERAGE(Table2[1W Return vs Nifty]))/_xlfn.STDEV.P(Table2[1W Return vs Nifty])</f>
        <v>-0.71829862769936226</v>
      </c>
      <c r="O686">
        <v>80.06</v>
      </c>
      <c r="P686">
        <v>82.761244847304496</v>
      </c>
      <c r="Q686">
        <v>85.165244558564495</v>
      </c>
      <c r="R686">
        <v>37.119784003980897</v>
      </c>
      <c r="S686" s="1">
        <f>(Table2[[#This Row],[Close Price]]-Table2[[#This Row],[20D EMA]])/Table2[[#This Row],[20D EMA]]</f>
        <v>-3.6347739195603253E-2</v>
      </c>
      <c r="T686" s="1">
        <f>(Table2[[#This Row],[Close Price]]-Table2[[#This Row],[50D EMA]])/Table2[[#This Row],[50D EMA]]</f>
        <v>-6.7800392051343666E-2</v>
      </c>
      <c r="U686" s="1">
        <f>(Table2[[#This Row],[Close Price]]-Table2[[#This Row],[200D EMA]])/Table2[[#This Row],[200D EMA]]</f>
        <v>-9.4114032080924157E-2</v>
      </c>
      <c r="V686">
        <v>0.47714638000425602</v>
      </c>
      <c r="W686">
        <v>75.52</v>
      </c>
      <c r="X686">
        <v>77.989999999999995</v>
      </c>
      <c r="Y686">
        <v>75.52</v>
      </c>
      <c r="Z686">
        <v>79.05</v>
      </c>
      <c r="AA686">
        <v>75.52</v>
      </c>
      <c r="AB686">
        <v>79.8</v>
      </c>
      <c r="AC686" s="1">
        <f>(Table2[[#This Row],[Close Price]]/Table2[[#This Row],[Day Low]])-1</f>
        <v>2.1583686440677985E-2</v>
      </c>
      <c r="AD686" s="1">
        <f>(Table2[[#This Row],[Day High]]/Table2[[#This Row],[Close Price]])-1</f>
        <v>1.0887880751782042E-2</v>
      </c>
      <c r="AE686" s="1">
        <f>(Table2[[#This Row],[Close Price]]/Table2[[#This Row],[Current Week Low]])-1</f>
        <v>2.1583686440677985E-2</v>
      </c>
      <c r="AF686" s="1">
        <f>(Table2[[#This Row],[Current Week High]]/Table2[[#This Row],[Close Price]])-1</f>
        <v>2.4627349319507275E-2</v>
      </c>
      <c r="AG686" s="1">
        <f>(Table2[[#This Row],[Close Price]]/Table2[[#This Row],[Current Month Low]])-1</f>
        <v>2.1583686440677985E-2</v>
      </c>
      <c r="AH686" s="1">
        <f>(Table2[[#This Row],[Current Month High]]/Table2[[#This Row],[Close Price]])-1</f>
        <v>3.4348671419312859E-2</v>
      </c>
      <c r="AI686">
        <v>55.541153596889103</v>
      </c>
      <c r="AJ686">
        <v>23.3413269384492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0.01</v>
      </c>
      <c r="AM686" t="s">
        <v>3180</v>
      </c>
      <c r="AN686">
        <v>-4.59</v>
      </c>
      <c r="AO686" t="s">
        <v>3179</v>
      </c>
      <c r="AP686">
        <v>-1.688912506431E-2</v>
      </c>
      <c r="AQ686">
        <f>(Table2[[#This Row],[Sharpe Ratio]]-AVERAGE(Table2[Sharpe Ratio]))/_xlfn.STDEV.P(Table2[Sharpe Ratio])</f>
        <v>-0.93644223965221263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659</v>
      </c>
      <c r="AT686">
        <f>_xlfn.RANK.AVG(Table2[[#This Row],[6M Return vs Nifty Z-Score]],Table2[6M Return vs Nifty Z-Score])</f>
        <v>623</v>
      </c>
      <c r="AU686">
        <f>_xlfn.RANK.AVG(Table2[[#This Row],[Sharpe Ratio Z-Score]],Table2[Sharpe Ratio Z-Score])</f>
        <v>600</v>
      </c>
      <c r="AV686">
        <f>(Table2[[#This Row],[Rank 1Y]]+Table2[[#This Row],[Rank 6M]]+Table2[[#This Row],[Rank Sharpe]])/3</f>
        <v>627.33333333333337</v>
      </c>
    </row>
    <row r="687" spans="1:48" x14ac:dyDescent="0.3">
      <c r="A687" t="s">
        <v>2077</v>
      </c>
      <c r="B687" t="s">
        <v>2078</v>
      </c>
      <c r="C687" t="s">
        <v>3141</v>
      </c>
      <c r="D687" t="s">
        <v>117</v>
      </c>
      <c r="E687">
        <v>3035.3157607500002</v>
      </c>
      <c r="F687">
        <v>1026.05</v>
      </c>
      <c r="G687">
        <v>-30.325937114648401</v>
      </c>
      <c r="H687">
        <f>(Table2[[#This Row],[1Y Return vs Nifty]]-AVERAGE(Table2[1Y Return vs Nifty]))/_xlfn.STDEV.P(Table2[1Y Return vs Nifty])</f>
        <v>-0.90985996004529313</v>
      </c>
      <c r="I687">
        <v>-6.3439885915106196</v>
      </c>
      <c r="J687">
        <f>(Table2[[#This Row],[1M Return vs Nifty]]-AVERAGE(Table2[1M Return vs Nifty]))/_xlfn.STDEV.P(Table2[1M Return vs Nifty])</f>
        <v>-0.58845545793024068</v>
      </c>
      <c r="K687">
        <v>-26.397809373034399</v>
      </c>
      <c r="L687">
        <f>(Table2[[#This Row],[6M Return vs Nifty]]-AVERAGE(Table2[6M Return vs Nifty]))/_xlfn.STDEV.P(Table2[6M Return vs Nifty])</f>
        <v>-1.1051712374095961</v>
      </c>
      <c r="M687">
        <v>2.5098698345843502</v>
      </c>
      <c r="N687">
        <f>(Table2[[#This Row],[1W Return vs Nifty]]-AVERAGE(Table2[1W Return vs Nifty]))/_xlfn.STDEV.P(Table2[1W Return vs Nifty])</f>
        <v>-0.1664267558577423</v>
      </c>
      <c r="O687">
        <v>1047.55</v>
      </c>
      <c r="P687">
        <v>1082.31260318471</v>
      </c>
      <c r="Q687">
        <v>1112.65123788453</v>
      </c>
      <c r="R687">
        <v>52.546471162961097</v>
      </c>
      <c r="S687" s="1">
        <f>(Table2[[#This Row],[Close Price]]-Table2[[#This Row],[20D EMA]])/Table2[[#This Row],[20D EMA]]</f>
        <v>-2.0524079996181568E-2</v>
      </c>
      <c r="T687" s="1">
        <f>(Table2[[#This Row],[Close Price]]-Table2[[#This Row],[50D EMA]])/Table2[[#This Row],[50D EMA]]</f>
        <v>-5.198369031198298E-2</v>
      </c>
      <c r="U687" s="1">
        <f>(Table2[[#This Row],[Close Price]]-Table2[[#This Row],[200D EMA]])/Table2[[#This Row],[200D EMA]]</f>
        <v>-7.7833228361102555E-2</v>
      </c>
      <c r="V687">
        <v>0.53000494246408503</v>
      </c>
      <c r="W687">
        <v>1020</v>
      </c>
      <c r="X687">
        <v>1052</v>
      </c>
      <c r="Y687">
        <v>1013.95</v>
      </c>
      <c r="Z687">
        <v>1052</v>
      </c>
      <c r="AA687">
        <v>1013.95</v>
      </c>
      <c r="AB687">
        <v>1052</v>
      </c>
      <c r="AC687" s="1">
        <f>(Table2[[#This Row],[Close Price]]/Table2[[#This Row],[Day Low]])-1</f>
        <v>5.9313725490195424E-3</v>
      </c>
      <c r="AD687" s="1">
        <f>(Table2[[#This Row],[Day High]]/Table2[[#This Row],[Close Price]])-1</f>
        <v>2.529116514789731E-2</v>
      </c>
      <c r="AE687" s="1">
        <f>(Table2[[#This Row],[Close Price]]/Table2[[#This Row],[Current Week Low]])-1</f>
        <v>1.1933527294245128E-2</v>
      </c>
      <c r="AF687" s="1">
        <f>(Table2[[#This Row],[Current Week High]]/Table2[[#This Row],[Close Price]])-1</f>
        <v>2.529116514789731E-2</v>
      </c>
      <c r="AG687" s="1">
        <f>(Table2[[#This Row],[Close Price]]/Table2[[#This Row],[Current Month Low]])-1</f>
        <v>1.1933527294245128E-2</v>
      </c>
      <c r="AH687" s="1">
        <f>(Table2[[#This Row],[Current Month High]]/Table2[[#This Row],[Close Price]])-1</f>
        <v>2.529116514789731E-2</v>
      </c>
      <c r="AI687">
        <v>32.449685687831902</v>
      </c>
      <c r="AJ687">
        <v>7.4397905759162102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-0.08</v>
      </c>
      <c r="AM687" t="s">
        <v>3179</v>
      </c>
      <c r="AN687">
        <v>-1.1100000000000001</v>
      </c>
      <c r="AO687" t="s">
        <v>3179</v>
      </c>
      <c r="AP687">
        <v>-1.0743791422556E-2</v>
      </c>
      <c r="AQ687">
        <f>(Table2[[#This Row],[Sharpe Ratio]]-AVERAGE(Table2[Sharpe Ratio]))/_xlfn.STDEV.P(Table2[Sharpe Ratio])</f>
        <v>-0.86289776155819242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626</v>
      </c>
      <c r="AT687">
        <f>_xlfn.RANK.AVG(Table2[[#This Row],[6M Return vs Nifty Z-Score]],Table2[6M Return vs Nifty Z-Score])</f>
        <v>676</v>
      </c>
      <c r="AU687">
        <f>_xlfn.RANK.AVG(Table2[[#This Row],[Sharpe Ratio Z-Score]],Table2[Sharpe Ratio Z-Score])</f>
        <v>585</v>
      </c>
      <c r="AV687">
        <f>(Table2[[#This Row],[Rank 1Y]]+Table2[[#This Row],[Rank 6M]]+Table2[[#This Row],[Rank Sharpe]])/3</f>
        <v>629</v>
      </c>
    </row>
    <row r="688" spans="1:48" x14ac:dyDescent="0.3">
      <c r="A688" t="s">
        <v>2236</v>
      </c>
      <c r="B688" t="s">
        <v>2237</v>
      </c>
      <c r="C688" t="s">
        <v>3140</v>
      </c>
      <c r="D688" t="s">
        <v>1654</v>
      </c>
      <c r="E688">
        <v>2569.5426747000001</v>
      </c>
      <c r="F688">
        <v>621.70000000000005</v>
      </c>
      <c r="G688">
        <v>-35.316461088682701</v>
      </c>
      <c r="H688">
        <f>(Table2[[#This Row],[1Y Return vs Nifty]]-AVERAGE(Table2[1Y Return vs Nifty]))/_xlfn.STDEV.P(Table2[1Y Return vs Nifty])</f>
        <v>-0.99965845652288932</v>
      </c>
      <c r="I688">
        <v>-0.23309686112382799</v>
      </c>
      <c r="J688">
        <f>(Table2[[#This Row],[1M Return vs Nifty]]-AVERAGE(Table2[1M Return vs Nifty]))/_xlfn.STDEV.P(Table2[1M Return vs Nifty])</f>
        <v>8.8644840392151869E-2</v>
      </c>
      <c r="K688">
        <v>-29.479825190680501</v>
      </c>
      <c r="L688">
        <f>(Table2[[#This Row],[6M Return vs Nifty]]-AVERAGE(Table2[6M Return vs Nifty]))/_xlfn.STDEV.P(Table2[6M Return vs Nifty])</f>
        <v>-1.2105296883886794</v>
      </c>
      <c r="M688">
        <v>6.9831724589092596</v>
      </c>
      <c r="N688">
        <f>(Table2[[#This Row],[1W Return vs Nifty]]-AVERAGE(Table2[1W Return vs Nifty]))/_xlfn.STDEV.P(Table2[1W Return vs Nifty])</f>
        <v>0.86876722857121691</v>
      </c>
      <c r="O688">
        <v>618.04</v>
      </c>
      <c r="P688">
        <v>622.47879489563002</v>
      </c>
      <c r="Q688">
        <v>666.86010305269895</v>
      </c>
      <c r="R688">
        <v>55.204483383071398</v>
      </c>
      <c r="S688" s="1">
        <f>(Table2[[#This Row],[Close Price]]-Table2[[#This Row],[20D EMA]])/Table2[[#This Row],[20D EMA]]</f>
        <v>5.9219467995600319E-3</v>
      </c>
      <c r="T688" s="1">
        <f>(Table2[[#This Row],[Close Price]]-Table2[[#This Row],[50D EMA]])/Table2[[#This Row],[50D EMA]]</f>
        <v>-1.2511187561988369E-3</v>
      </c>
      <c r="U688" s="1">
        <f>(Table2[[#This Row],[Close Price]]-Table2[[#This Row],[200D EMA]])/Table2[[#This Row],[200D EMA]]</f>
        <v>-6.7720505164379441E-2</v>
      </c>
      <c r="V688">
        <v>0.31411907456831301</v>
      </c>
      <c r="W688">
        <v>606</v>
      </c>
      <c r="X688">
        <v>632</v>
      </c>
      <c r="Y688">
        <v>601.20000000000005</v>
      </c>
      <c r="Z688">
        <v>632</v>
      </c>
      <c r="AA688">
        <v>601.20000000000005</v>
      </c>
      <c r="AB688">
        <v>632</v>
      </c>
      <c r="AC688" s="1">
        <f>(Table2[[#This Row],[Close Price]]/Table2[[#This Row],[Day Low]])-1</f>
        <v>2.5907590759076005E-2</v>
      </c>
      <c r="AD688" s="1">
        <f>(Table2[[#This Row],[Day High]]/Table2[[#This Row],[Close Price]])-1</f>
        <v>1.6567476274730542E-2</v>
      </c>
      <c r="AE688" s="1">
        <f>(Table2[[#This Row],[Close Price]]/Table2[[#This Row],[Current Week Low]])-1</f>
        <v>3.4098469727212199E-2</v>
      </c>
      <c r="AF688" s="1">
        <f>(Table2[[#This Row],[Current Week High]]/Table2[[#This Row],[Close Price]])-1</f>
        <v>1.6567476274730542E-2</v>
      </c>
      <c r="AG688" s="1">
        <f>(Table2[[#This Row],[Close Price]]/Table2[[#This Row],[Current Month Low]])-1</f>
        <v>3.4098469727212199E-2</v>
      </c>
      <c r="AH688" s="1">
        <f>(Table2[[#This Row],[Current Month High]]/Table2[[#This Row],[Close Price]])-1</f>
        <v>1.6567476274730542E-2</v>
      </c>
      <c r="AI688">
        <v>45.568602219720098</v>
      </c>
      <c r="AJ688">
        <v>14.8743532889874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0.18</v>
      </c>
      <c r="AM688" t="s">
        <v>3180</v>
      </c>
      <c r="AN688">
        <v>-4.93</v>
      </c>
      <c r="AO688" t="s">
        <v>3179</v>
      </c>
      <c r="AQ688">
        <f>(Table2[[#This Row],[Sharpe Ratio]]-AVERAGE(Table2[Sharpe Ratio]))/_xlfn.STDEV.P(Table2[Sharpe Ratio])</f>
        <v>-0.73432109200939777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656</v>
      </c>
      <c r="AT688">
        <f>_xlfn.RANK.AVG(Table2[[#This Row],[6M Return vs Nifty Z-Score]],Table2[6M Return vs Nifty Z-Score])</f>
        <v>694</v>
      </c>
      <c r="AU688">
        <f>_xlfn.RANK.AVG(Table2[[#This Row],[Sharpe Ratio Z-Score]],Table2[Sharpe Ratio Z-Score])</f>
        <v>537.5</v>
      </c>
      <c r="AV688">
        <f>(Table2[[#This Row],[Rank 1Y]]+Table2[[#This Row],[Rank 6M]]+Table2[[#This Row],[Rank Sharpe]])/3</f>
        <v>629.16666666666663</v>
      </c>
    </row>
    <row r="689" spans="1:48" x14ac:dyDescent="0.3">
      <c r="A689" t="s">
        <v>470</v>
      </c>
      <c r="B689" t="s">
        <v>471</v>
      </c>
      <c r="C689" t="s">
        <v>3145</v>
      </c>
      <c r="D689" t="s">
        <v>472</v>
      </c>
      <c r="E689">
        <v>47540.264917774999</v>
      </c>
      <c r="F689">
        <v>1769.75</v>
      </c>
      <c r="G689">
        <v>-30.526523265289999</v>
      </c>
      <c r="H689">
        <f>(Table2[[#This Row],[1Y Return vs Nifty]]-AVERAGE(Table2[1Y Return vs Nifty]))/_xlfn.STDEV.P(Table2[1Y Return vs Nifty])</f>
        <v>-0.91346926737165057</v>
      </c>
      <c r="I689">
        <v>-4.5740680947554599</v>
      </c>
      <c r="J689">
        <f>(Table2[[#This Row],[1M Return vs Nifty]]-AVERAGE(Table2[1M Return vs Nifty]))/_xlfn.STDEV.P(Table2[1M Return vs Nifty])</f>
        <v>-0.39234435839943921</v>
      </c>
      <c r="K689">
        <v>-23.8360094397345</v>
      </c>
      <c r="L689">
        <f>(Table2[[#This Row],[6M Return vs Nifty]]-AVERAGE(Table2[6M Return vs Nifty]))/_xlfn.STDEV.P(Table2[6M Return vs Nifty])</f>
        <v>-1.0175963225939615</v>
      </c>
      <c r="M689">
        <v>-1.526518128582</v>
      </c>
      <c r="N689">
        <f>(Table2[[#This Row],[1W Return vs Nifty]]-AVERAGE(Table2[1W Return vs Nifty]))/_xlfn.STDEV.P(Table2[1W Return vs Nifty])</f>
        <v>-1.1005116790573786</v>
      </c>
      <c r="O689">
        <v>1818.01</v>
      </c>
      <c r="P689">
        <v>1893.49582776892</v>
      </c>
      <c r="Q689">
        <v>1983.0097642550299</v>
      </c>
      <c r="R689">
        <v>37.608153221411001</v>
      </c>
      <c r="S689" s="1">
        <f>(Table2[[#This Row],[Close Price]]-Table2[[#This Row],[20D EMA]])/Table2[[#This Row],[20D EMA]]</f>
        <v>-2.6545508550558022E-2</v>
      </c>
      <c r="T689" s="1">
        <f>(Table2[[#This Row],[Close Price]]-Table2[[#This Row],[50D EMA]])/Table2[[#This Row],[50D EMA]]</f>
        <v>-6.5353102950708897E-2</v>
      </c>
      <c r="U689" s="1">
        <f>(Table2[[#This Row],[Close Price]]-Table2[[#This Row],[200D EMA]])/Table2[[#This Row],[200D EMA]]</f>
        <v>-0.10754347663797138</v>
      </c>
      <c r="V689">
        <v>1.09846671096969</v>
      </c>
      <c r="W689">
        <v>1755.95</v>
      </c>
      <c r="X689">
        <v>1789.35</v>
      </c>
      <c r="Y689">
        <v>1729</v>
      </c>
      <c r="Z689">
        <v>1804</v>
      </c>
      <c r="AA689">
        <v>1729</v>
      </c>
      <c r="AB689">
        <v>1804</v>
      </c>
      <c r="AC689" s="1">
        <f>(Table2[[#This Row],[Close Price]]/Table2[[#This Row],[Day Low]])-1</f>
        <v>7.8589937071100735E-3</v>
      </c>
      <c r="AD689" s="1">
        <f>(Table2[[#This Row],[Day High]]/Table2[[#This Row],[Close Price]])-1</f>
        <v>1.1075010594716606E-2</v>
      </c>
      <c r="AE689" s="1">
        <f>(Table2[[#This Row],[Close Price]]/Table2[[#This Row],[Current Week Low]])-1</f>
        <v>2.3568536726431555E-2</v>
      </c>
      <c r="AF689" s="1">
        <f>(Table2[[#This Row],[Current Week High]]/Table2[[#This Row],[Close Price]])-1</f>
        <v>1.9353015962706666E-2</v>
      </c>
      <c r="AG689" s="1">
        <f>(Table2[[#This Row],[Close Price]]/Table2[[#This Row],[Current Month Low]])-1</f>
        <v>2.3568536726431555E-2</v>
      </c>
      <c r="AH689" s="1">
        <f>(Table2[[#This Row],[Current Month High]]/Table2[[#This Row],[Close Price]])-1</f>
        <v>1.9353015962706666E-2</v>
      </c>
      <c r="AI689">
        <v>38.663653058341502</v>
      </c>
      <c r="AJ689">
        <v>2.3568536726431502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-0.03</v>
      </c>
      <c r="AM689" t="s">
        <v>3179</v>
      </c>
      <c r="AN689">
        <v>-5.45</v>
      </c>
      <c r="AO689" t="s">
        <v>3179</v>
      </c>
      <c r="AP689">
        <v>-1.7826382455512001E-2</v>
      </c>
      <c r="AQ689">
        <f>(Table2[[#This Row],[Sharpe Ratio]]-AVERAGE(Table2[Sharpe Ratio]))/_xlfn.STDEV.P(Table2[Sharpe Ratio])</f>
        <v>-0.94765889763923794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627</v>
      </c>
      <c r="AT689">
        <f>_xlfn.RANK.AVG(Table2[[#This Row],[6M Return vs Nifty Z-Score]],Table2[6M Return vs Nifty Z-Score])</f>
        <v>658</v>
      </c>
      <c r="AU689">
        <f>_xlfn.RANK.AVG(Table2[[#This Row],[Sharpe Ratio Z-Score]],Table2[Sharpe Ratio Z-Score])</f>
        <v>605</v>
      </c>
      <c r="AV689">
        <f>(Table2[[#This Row],[Rank 1Y]]+Table2[[#This Row],[Rank 6M]]+Table2[[#This Row],[Rank Sharpe]])/3</f>
        <v>630</v>
      </c>
    </row>
    <row r="690" spans="1:48" x14ac:dyDescent="0.3">
      <c r="A690" t="s">
        <v>1165</v>
      </c>
      <c r="B690" t="s">
        <v>1166</v>
      </c>
      <c r="C690" t="s">
        <v>3134</v>
      </c>
      <c r="D690" t="s">
        <v>571</v>
      </c>
      <c r="E690">
        <v>10467.434903185</v>
      </c>
      <c r="F690">
        <v>143.47999999999999</v>
      </c>
      <c r="G690">
        <v>-29.235879335969798</v>
      </c>
      <c r="H690">
        <f>(Table2[[#This Row],[1Y Return vs Nifty]]-AVERAGE(Table2[1Y Return vs Nifty]))/_xlfn.STDEV.P(Table2[1Y Return vs Nifty])</f>
        <v>-0.89024567703446189</v>
      </c>
      <c r="I690">
        <v>-7.5446280038704998</v>
      </c>
      <c r="J690">
        <f>(Table2[[#This Row],[1M Return vs Nifty]]-AVERAGE(Table2[1M Return vs Nifty]))/_xlfn.STDEV.P(Table2[1M Return vs Nifty])</f>
        <v>-0.72148895617470077</v>
      </c>
      <c r="K690">
        <v>-21.166194621543301</v>
      </c>
      <c r="L690">
        <f>(Table2[[#This Row],[6M Return vs Nifty]]-AVERAGE(Table2[6M Return vs Nifty]))/_xlfn.STDEV.P(Table2[6M Return vs Nifty])</f>
        <v>-0.92632892804163192</v>
      </c>
      <c r="M690">
        <v>2.2047241891521701</v>
      </c>
      <c r="N690">
        <f>(Table2[[#This Row],[1W Return vs Nifty]]-AVERAGE(Table2[1W Return vs Nifty]))/_xlfn.STDEV.P(Table2[1W Return vs Nifty])</f>
        <v>-0.23704235311431218</v>
      </c>
      <c r="O690">
        <v>145.4</v>
      </c>
      <c r="P690">
        <v>152.30485518284601</v>
      </c>
      <c r="Q690">
        <v>160.67550386718301</v>
      </c>
      <c r="R690">
        <v>49.121712257404802</v>
      </c>
      <c r="S690" s="1">
        <f>(Table2[[#This Row],[Close Price]]-Table2[[#This Row],[20D EMA]])/Table2[[#This Row],[20D EMA]]</f>
        <v>-1.3204951856946465E-2</v>
      </c>
      <c r="T690" s="1">
        <f>(Table2[[#This Row],[Close Price]]-Table2[[#This Row],[50D EMA]])/Table2[[#This Row],[50D EMA]]</f>
        <v>-5.7942047692777422E-2</v>
      </c>
      <c r="U690" s="1">
        <f>(Table2[[#This Row],[Close Price]]-Table2[[#This Row],[200D EMA]])/Table2[[#This Row],[200D EMA]]</f>
        <v>-0.10702007122004799</v>
      </c>
      <c r="V690">
        <v>0.72232295836359095</v>
      </c>
      <c r="W690">
        <v>141</v>
      </c>
      <c r="X690">
        <v>143.94999999999999</v>
      </c>
      <c r="Y690">
        <v>139.78</v>
      </c>
      <c r="Z690">
        <v>145.44999999999999</v>
      </c>
      <c r="AA690">
        <v>139.78</v>
      </c>
      <c r="AB690">
        <v>145.9</v>
      </c>
      <c r="AC690" s="1">
        <f>(Table2[[#This Row],[Close Price]]/Table2[[#This Row],[Day Low]])-1</f>
        <v>1.7588652482269485E-2</v>
      </c>
      <c r="AD690" s="1">
        <f>(Table2[[#This Row],[Day High]]/Table2[[#This Row],[Close Price]])-1</f>
        <v>3.2757178700864031E-3</v>
      </c>
      <c r="AE690" s="1">
        <f>(Table2[[#This Row],[Close Price]]/Table2[[#This Row],[Current Week Low]])-1</f>
        <v>2.6470167405923561E-2</v>
      </c>
      <c r="AF690" s="1">
        <f>(Table2[[#This Row],[Current Week High]]/Table2[[#This Row],[Close Price]])-1</f>
        <v>1.3730136604404697E-2</v>
      </c>
      <c r="AG690" s="1">
        <f>(Table2[[#This Row],[Close Price]]/Table2[[#This Row],[Current Month Low]])-1</f>
        <v>2.6470167405923561E-2</v>
      </c>
      <c r="AH690" s="1">
        <f>(Table2[[#This Row],[Current Month High]]/Table2[[#This Row],[Close Price]])-1</f>
        <v>1.686646222470034E-2</v>
      </c>
      <c r="AI690">
        <v>45.872162166959498</v>
      </c>
      <c r="AJ690">
        <v>9.4181346755128406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-0.16</v>
      </c>
      <c r="AM690" t="s">
        <v>3179</v>
      </c>
      <c r="AN690">
        <v>-0.44</v>
      </c>
      <c r="AO690" t="s">
        <v>3179</v>
      </c>
      <c r="AP690">
        <v>-3.3947269096248997E-2</v>
      </c>
      <c r="AQ690">
        <f>(Table2[[#This Row],[Sharpe Ratio]]-AVERAGE(Table2[Sharpe Ratio]))/_xlfn.STDEV.P(Table2[Sharpe Ratio])</f>
        <v>-1.140586127228594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619</v>
      </c>
      <c r="AT690">
        <f>_xlfn.RANK.AVG(Table2[[#This Row],[6M Return vs Nifty Z-Score]],Table2[6M Return vs Nifty Z-Score])</f>
        <v>636</v>
      </c>
      <c r="AU690">
        <f>_xlfn.RANK.AVG(Table2[[#This Row],[Sharpe Ratio Z-Score]],Table2[Sharpe Ratio Z-Score])</f>
        <v>635</v>
      </c>
      <c r="AV690">
        <f>(Table2[[#This Row],[Rank 1Y]]+Table2[[#This Row],[Rank 6M]]+Table2[[#This Row],[Rank Sharpe]])/3</f>
        <v>630</v>
      </c>
    </row>
    <row r="691" spans="1:48" x14ac:dyDescent="0.3">
      <c r="A691" t="s">
        <v>1953</v>
      </c>
      <c r="B691" t="s">
        <v>1954</v>
      </c>
      <c r="C691" t="s">
        <v>3136</v>
      </c>
      <c r="D691" t="s">
        <v>237</v>
      </c>
      <c r="E691">
        <v>3603.8641582999999</v>
      </c>
      <c r="F691">
        <v>427</v>
      </c>
      <c r="G691">
        <v>-36.429966250090203</v>
      </c>
      <c r="H691">
        <f>(Table2[[#This Row],[1Y Return vs Nifty]]-AVERAGE(Table2[1Y Return vs Nifty]))/_xlfn.STDEV.P(Table2[1Y Return vs Nifty])</f>
        <v>-1.0196946470781678</v>
      </c>
      <c r="I691">
        <v>-4.9331536839178796</v>
      </c>
      <c r="J691">
        <f>(Table2[[#This Row],[1M Return vs Nifty]]-AVERAGE(Table2[1M Return vs Nifty]))/_xlfn.STDEV.P(Table2[1M Return vs Nifty])</f>
        <v>-0.43213183464224886</v>
      </c>
      <c r="K691">
        <v>-29.2448638615029</v>
      </c>
      <c r="L691">
        <f>(Table2[[#This Row],[6M Return vs Nifty]]-AVERAGE(Table2[6M Return vs Nifty]))/_xlfn.STDEV.P(Table2[6M Return vs Nifty])</f>
        <v>-1.2024975551528918</v>
      </c>
      <c r="M691">
        <v>1.3587652030000801</v>
      </c>
      <c r="N691">
        <f>(Table2[[#This Row],[1W Return vs Nifty]]-AVERAGE(Table2[1W Return vs Nifty]))/_xlfn.STDEV.P(Table2[1W Return vs Nifty])</f>
        <v>-0.43281083271062076</v>
      </c>
      <c r="O691">
        <v>428.59</v>
      </c>
      <c r="P691">
        <v>450.19733896247999</v>
      </c>
      <c r="Q691">
        <v>485.28821691502702</v>
      </c>
      <c r="R691">
        <v>55.925159298847802</v>
      </c>
      <c r="S691" s="1">
        <f>(Table2[[#This Row],[Close Price]]-Table2[[#This Row],[20D EMA]])/Table2[[#This Row],[20D EMA]]</f>
        <v>-3.7098392402995289E-3</v>
      </c>
      <c r="T691" s="1">
        <f>(Table2[[#This Row],[Close Price]]-Table2[[#This Row],[50D EMA]])/Table2[[#This Row],[50D EMA]]</f>
        <v>-5.1527045930436485E-2</v>
      </c>
      <c r="U691" s="1">
        <f>(Table2[[#This Row],[Close Price]]-Table2[[#This Row],[200D EMA]])/Table2[[#This Row],[200D EMA]]</f>
        <v>-0.12011051347087039</v>
      </c>
      <c r="V691">
        <v>0.88561214186650605</v>
      </c>
      <c r="W691">
        <v>418.65</v>
      </c>
      <c r="X691">
        <v>432.1</v>
      </c>
      <c r="Y691">
        <v>415.6</v>
      </c>
      <c r="Z691">
        <v>432.1</v>
      </c>
      <c r="AA691">
        <v>415.6</v>
      </c>
      <c r="AB691">
        <v>432.1</v>
      </c>
      <c r="AC691" s="1">
        <f>(Table2[[#This Row],[Close Price]]/Table2[[#This Row],[Day Low]])-1</f>
        <v>1.9945061507225637E-2</v>
      </c>
      <c r="AD691" s="1">
        <f>(Table2[[#This Row],[Day High]]/Table2[[#This Row],[Close Price]])-1</f>
        <v>1.1943793911006972E-2</v>
      </c>
      <c r="AE691" s="1">
        <f>(Table2[[#This Row],[Close Price]]/Table2[[#This Row],[Current Week Low]])-1</f>
        <v>2.7430221366698593E-2</v>
      </c>
      <c r="AF691" s="1">
        <f>(Table2[[#This Row],[Current Week High]]/Table2[[#This Row],[Close Price]])-1</f>
        <v>1.1943793911006972E-2</v>
      </c>
      <c r="AG691" s="1">
        <f>(Table2[[#This Row],[Close Price]]/Table2[[#This Row],[Current Month Low]])-1</f>
        <v>2.7430221366698593E-2</v>
      </c>
      <c r="AH691" s="1">
        <f>(Table2[[#This Row],[Current Month High]]/Table2[[#This Row],[Close Price]])-1</f>
        <v>1.1943793911006972E-2</v>
      </c>
      <c r="AI691">
        <v>63.700234192037399</v>
      </c>
      <c r="AJ691">
        <v>5.4972205064854798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-0.09</v>
      </c>
      <c r="AM691" t="s">
        <v>3179</v>
      </c>
      <c r="AN691">
        <v>-1.69</v>
      </c>
      <c r="AO691" t="s">
        <v>3179</v>
      </c>
      <c r="AQ691">
        <f>(Table2[[#This Row],[Sharpe Ratio]]-AVERAGE(Table2[Sharpe Ratio]))/_xlfn.STDEV.P(Table2[Sharpe Ratio])</f>
        <v>-0.73432109200939777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666</v>
      </c>
      <c r="AT691">
        <f>_xlfn.RANK.AVG(Table2[[#This Row],[6M Return vs Nifty Z-Score]],Table2[6M Return vs Nifty Z-Score])</f>
        <v>692</v>
      </c>
      <c r="AU691">
        <f>_xlfn.RANK.AVG(Table2[[#This Row],[Sharpe Ratio Z-Score]],Table2[Sharpe Ratio Z-Score])</f>
        <v>537.5</v>
      </c>
      <c r="AV691">
        <f>(Table2[[#This Row],[Rank 1Y]]+Table2[[#This Row],[Rank 6M]]+Table2[[#This Row],[Rank Sharpe]])/3</f>
        <v>631.83333333333337</v>
      </c>
    </row>
    <row r="692" spans="1:48" x14ac:dyDescent="0.3">
      <c r="A692" t="s">
        <v>369</v>
      </c>
      <c r="B692" t="s">
        <v>370</v>
      </c>
      <c r="C692" t="s">
        <v>3134</v>
      </c>
      <c r="D692" t="s">
        <v>371</v>
      </c>
      <c r="E692">
        <v>66110.890521630005</v>
      </c>
      <c r="F692">
        <v>694.95</v>
      </c>
      <c r="G692">
        <v>-33.7296074452968</v>
      </c>
      <c r="H692">
        <f>(Table2[[#This Row],[1Y Return vs Nifty]]-AVERAGE(Table2[1Y Return vs Nifty]))/_xlfn.STDEV.P(Table2[1Y Return vs Nifty])</f>
        <v>-0.97110492746512667</v>
      </c>
      <c r="I692">
        <v>-5.0033374109519997</v>
      </c>
      <c r="J692">
        <f>(Table2[[#This Row],[1M Return vs Nifty]]-AVERAGE(Table2[1M Return vs Nifty]))/_xlfn.STDEV.P(Table2[1M Return vs Nifty])</f>
        <v>-0.43990834658335837</v>
      </c>
      <c r="K692">
        <v>-10.940603592331099</v>
      </c>
      <c r="L692">
        <f>(Table2[[#This Row],[6M Return vs Nifty]]-AVERAGE(Table2[6M Return vs Nifty]))/_xlfn.STDEV.P(Table2[6M Return vs Nifty])</f>
        <v>-0.57676796050375689</v>
      </c>
      <c r="M692">
        <v>3.6368962619018799</v>
      </c>
      <c r="N692">
        <f>(Table2[[#This Row],[1W Return vs Nifty]]-AVERAGE(Table2[1W Return vs Nifty]))/_xlfn.STDEV.P(Table2[1W Return vs Nifty])</f>
        <v>9.4385238284424647E-2</v>
      </c>
      <c r="O692">
        <v>709.85</v>
      </c>
      <c r="P692">
        <v>728.49268926495597</v>
      </c>
      <c r="Q692">
        <v>738.67667383946605</v>
      </c>
      <c r="R692">
        <v>43.807178152608202</v>
      </c>
      <c r="S692" s="1">
        <f>(Table2[[#This Row],[Close Price]]-Table2[[#This Row],[20D EMA]])/Table2[[#This Row],[20D EMA]]</f>
        <v>-2.0990350073959253E-2</v>
      </c>
      <c r="T692" s="1">
        <f>(Table2[[#This Row],[Close Price]]-Table2[[#This Row],[50D EMA]])/Table2[[#This Row],[50D EMA]]</f>
        <v>-4.6043961400354293E-2</v>
      </c>
      <c r="U692" s="1">
        <f>(Table2[[#This Row],[Close Price]]-Table2[[#This Row],[200D EMA]])/Table2[[#This Row],[200D EMA]]</f>
        <v>-5.9195958648843111E-2</v>
      </c>
      <c r="V692">
        <v>1.02844276396478</v>
      </c>
      <c r="W692">
        <v>680</v>
      </c>
      <c r="X692">
        <v>697.5</v>
      </c>
      <c r="Y692">
        <v>680</v>
      </c>
      <c r="Z692">
        <v>697.5</v>
      </c>
      <c r="AA692">
        <v>680</v>
      </c>
      <c r="AB692">
        <v>699</v>
      </c>
      <c r="AC692" s="1">
        <f>(Table2[[#This Row],[Close Price]]/Table2[[#This Row],[Day Low]])-1</f>
        <v>2.1985294117647047E-2</v>
      </c>
      <c r="AD692" s="1">
        <f>(Table2[[#This Row],[Day High]]/Table2[[#This Row],[Close Price]])-1</f>
        <v>3.6693287286855281E-3</v>
      </c>
      <c r="AE692" s="1">
        <f>(Table2[[#This Row],[Close Price]]/Table2[[#This Row],[Current Week Low]])-1</f>
        <v>2.1985294117647047E-2</v>
      </c>
      <c r="AF692" s="1">
        <f>(Table2[[#This Row],[Current Week High]]/Table2[[#This Row],[Close Price]])-1</f>
        <v>3.6693287286855281E-3</v>
      </c>
      <c r="AG692" s="1">
        <f>(Table2[[#This Row],[Close Price]]/Table2[[#This Row],[Current Month Low]])-1</f>
        <v>2.1985294117647047E-2</v>
      </c>
      <c r="AH692" s="1">
        <f>(Table2[[#This Row],[Current Month High]]/Table2[[#This Row],[Close Price]])-1</f>
        <v>5.8277573926182047E-3</v>
      </c>
      <c r="AI692">
        <v>17.6199726599035</v>
      </c>
      <c r="AJ692">
        <v>7.2536461146693396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-0.06</v>
      </c>
      <c r="AM692" t="s">
        <v>3179</v>
      </c>
      <c r="AN692">
        <v>-6.11</v>
      </c>
      <c r="AO692" t="s">
        <v>3179</v>
      </c>
      <c r="AP692">
        <v>-0.13718257263363401</v>
      </c>
      <c r="AQ692">
        <f>(Table2[[#This Row],[Sharpe Ratio]]-AVERAGE(Table2[Sharpe Ratio]))/_xlfn.STDEV.P(Table2[Sharpe Ratio])</f>
        <v>-2.3760579440798173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647</v>
      </c>
      <c r="AT692">
        <f>_xlfn.RANK.AVG(Table2[[#This Row],[6M Return vs Nifty Z-Score]],Table2[6M Return vs Nifty Z-Score])</f>
        <v>526</v>
      </c>
      <c r="AU692">
        <f>_xlfn.RANK.AVG(Table2[[#This Row],[Sharpe Ratio Z-Score]],Table2[Sharpe Ratio Z-Score])</f>
        <v>730</v>
      </c>
      <c r="AV692">
        <f>(Table2[[#This Row],[Rank 1Y]]+Table2[[#This Row],[Rank 6M]]+Table2[[#This Row],[Rank Sharpe]])/3</f>
        <v>634.33333333333337</v>
      </c>
    </row>
    <row r="693" spans="1:48" x14ac:dyDescent="0.3">
      <c r="A693" t="s">
        <v>106</v>
      </c>
      <c r="B693" t="s">
        <v>107</v>
      </c>
      <c r="C693" t="s">
        <v>3146</v>
      </c>
      <c r="D693" t="s">
        <v>108</v>
      </c>
      <c r="E693">
        <v>255513.59281554</v>
      </c>
      <c r="F693">
        <v>3926.55</v>
      </c>
      <c r="G693">
        <v>-18.320291163897899</v>
      </c>
      <c r="H693">
        <f>(Table2[[#This Row],[1Y Return vs Nifty]]-AVERAGE(Table2[1Y Return vs Nifty]))/_xlfn.STDEV.P(Table2[1Y Return vs Nifty])</f>
        <v>-0.69383275303676373</v>
      </c>
      <c r="I693">
        <v>-13.559670427863001</v>
      </c>
      <c r="J693">
        <f>(Table2[[#This Row],[1M Return vs Nifty]]-AVERAGE(Table2[1M Return vs Nifty]))/_xlfn.STDEV.P(Table2[1M Return vs Nifty])</f>
        <v>-1.387968939685942</v>
      </c>
      <c r="K693">
        <v>-22.381647009581901</v>
      </c>
      <c r="L693">
        <f>(Table2[[#This Row],[6M Return vs Nifty]]-AVERAGE(Table2[6M Return vs Nifty]))/_xlfn.STDEV.P(Table2[6M Return vs Nifty])</f>
        <v>-0.96787906549043301</v>
      </c>
      <c r="M693">
        <v>-0.116047772148717</v>
      </c>
      <c r="N693">
        <f>(Table2[[#This Row],[1W Return vs Nifty]]-AVERAGE(Table2[1W Return vs Nifty]))/_xlfn.STDEV.P(Table2[1W Return vs Nifty])</f>
        <v>-0.77410621293592263</v>
      </c>
      <c r="O693">
        <v>4164.95</v>
      </c>
      <c r="P693">
        <v>4506.6725239811003</v>
      </c>
      <c r="Q693">
        <v>4536.7493569609896</v>
      </c>
      <c r="R693">
        <v>30.1608276439908</v>
      </c>
      <c r="S693" s="1">
        <f>(Table2[[#This Row],[Close Price]]-Table2[[#This Row],[20D EMA]])/Table2[[#This Row],[20D EMA]]</f>
        <v>-5.7239582708075644E-2</v>
      </c>
      <c r="T693" s="1">
        <f>(Table2[[#This Row],[Close Price]]-Table2[[#This Row],[50D EMA]])/Table2[[#This Row],[50D EMA]]</f>
        <v>-0.12872524482178971</v>
      </c>
      <c r="U693" s="1">
        <f>(Table2[[#This Row],[Close Price]]-Table2[[#This Row],[200D EMA]])/Table2[[#This Row],[200D EMA]]</f>
        <v>-0.13450144783174461</v>
      </c>
      <c r="V693">
        <v>0.67270203558883301</v>
      </c>
      <c r="W693">
        <v>3905.05</v>
      </c>
      <c r="X693">
        <v>3958.85</v>
      </c>
      <c r="Y693">
        <v>3899.65</v>
      </c>
      <c r="Z693">
        <v>4006.1</v>
      </c>
      <c r="AA693">
        <v>3899.65</v>
      </c>
      <c r="AB693">
        <v>4010</v>
      </c>
      <c r="AC693" s="1">
        <f>(Table2[[#This Row],[Close Price]]/Table2[[#This Row],[Day Low]])-1</f>
        <v>5.5056913483821912E-3</v>
      </c>
      <c r="AD693" s="1">
        <f>(Table2[[#This Row],[Day High]]/Table2[[#This Row],[Close Price]])-1</f>
        <v>8.2260508588964942E-3</v>
      </c>
      <c r="AE693" s="1">
        <f>(Table2[[#This Row],[Close Price]]/Table2[[#This Row],[Current Week Low]])-1</f>
        <v>6.8980549536497016E-3</v>
      </c>
      <c r="AF693" s="1">
        <f>(Table2[[#This Row],[Current Week High]]/Table2[[#This Row],[Close Price]])-1</f>
        <v>2.0259515350625756E-2</v>
      </c>
      <c r="AG693" s="1">
        <f>(Table2[[#This Row],[Close Price]]/Table2[[#This Row],[Current Month Low]])-1</f>
        <v>6.8980549536497016E-3</v>
      </c>
      <c r="AH693" s="1">
        <f>(Table2[[#This Row],[Current Month High]]/Table2[[#This Row],[Close Price]])-1</f>
        <v>2.1252753689625647E-2</v>
      </c>
      <c r="AI693">
        <v>39.686238555474901</v>
      </c>
      <c r="AJ693">
        <v>8.0117184276400799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-0.19</v>
      </c>
      <c r="AM693" t="s">
        <v>3179</v>
      </c>
      <c r="AN693">
        <v>-1.51</v>
      </c>
      <c r="AO693" t="s">
        <v>3179</v>
      </c>
      <c r="AP693">
        <v>-7.2830367426587994E-2</v>
      </c>
      <c r="AQ693">
        <f>(Table2[[#This Row],[Sharpe Ratio]]-AVERAGE(Table2[Sharpe Ratio]))/_xlfn.STDEV.P(Table2[Sharpe Ratio])</f>
        <v>-1.6059208576252764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564</v>
      </c>
      <c r="AT693">
        <f>_xlfn.RANK.AVG(Table2[[#This Row],[6M Return vs Nifty Z-Score]],Table2[6M Return vs Nifty Z-Score])</f>
        <v>648</v>
      </c>
      <c r="AU693">
        <f>_xlfn.RANK.AVG(Table2[[#This Row],[Sharpe Ratio Z-Score]],Table2[Sharpe Ratio Z-Score])</f>
        <v>693</v>
      </c>
      <c r="AV693">
        <f>(Table2[[#This Row],[Rank 1Y]]+Table2[[#This Row],[Rank 6M]]+Table2[[#This Row],[Rank Sharpe]])/3</f>
        <v>635</v>
      </c>
    </row>
    <row r="694" spans="1:48" x14ac:dyDescent="0.3">
      <c r="A694" t="s">
        <v>1632</v>
      </c>
      <c r="B694" t="s">
        <v>1633</v>
      </c>
      <c r="C694" t="s">
        <v>3146</v>
      </c>
      <c r="D694" t="s">
        <v>917</v>
      </c>
      <c r="E694">
        <v>5766.2201709720002</v>
      </c>
      <c r="F694">
        <v>33.25</v>
      </c>
      <c r="G694">
        <v>-48.494668476016201</v>
      </c>
      <c r="H694">
        <f>(Table2[[#This Row],[1Y Return vs Nifty]]-AVERAGE(Table2[1Y Return vs Nifty]))/_xlfn.STDEV.P(Table2[1Y Return vs Nifty])</f>
        <v>-1.2367845009642431</v>
      </c>
      <c r="I694">
        <v>2.1616625890479799</v>
      </c>
      <c r="J694">
        <f>(Table2[[#This Row],[1M Return vs Nifty]]-AVERAGE(Table2[1M Return vs Nifty]))/_xlfn.STDEV.P(Table2[1M Return vs Nifty])</f>
        <v>0.35398947578451656</v>
      </c>
      <c r="K694">
        <v>-35.526171235591598</v>
      </c>
      <c r="L694">
        <f>(Table2[[#This Row],[6M Return vs Nifty]]-AVERAGE(Table2[6M Return vs Nifty]))/_xlfn.STDEV.P(Table2[6M Return vs Nifty])</f>
        <v>-1.4172235183580129</v>
      </c>
      <c r="M694">
        <v>12.6509359205356</v>
      </c>
      <c r="N694">
        <f>(Table2[[#This Row],[1W Return vs Nifty]]-AVERAGE(Table2[1W Return vs Nifty]))/_xlfn.STDEV.P(Table2[1W Return vs Nifty])</f>
        <v>2.1803786113417485</v>
      </c>
      <c r="O694">
        <v>32.549999999999997</v>
      </c>
      <c r="P694">
        <v>35.135126245182299</v>
      </c>
      <c r="Q694">
        <v>40.092141951900402</v>
      </c>
      <c r="R694">
        <v>54.033673134062603</v>
      </c>
      <c r="S694" s="1">
        <f>(Table2[[#This Row],[Close Price]]-Table2[[#This Row],[20D EMA]])/Table2[[#This Row],[20D EMA]]</f>
        <v>2.150537634408611E-2</v>
      </c>
      <c r="T694" s="1">
        <f>(Table2[[#This Row],[Close Price]]-Table2[[#This Row],[50D EMA]])/Table2[[#This Row],[50D EMA]]</f>
        <v>-5.3653606707640224E-2</v>
      </c>
      <c r="U694" s="1">
        <f>(Table2[[#This Row],[Close Price]]-Table2[[#This Row],[200D EMA]])/Table2[[#This Row],[200D EMA]]</f>
        <v>-0.17066042418260166</v>
      </c>
      <c r="V694">
        <v>0.43556618604069502</v>
      </c>
      <c r="W694">
        <v>32.33</v>
      </c>
      <c r="X694">
        <v>33.090000000000003</v>
      </c>
      <c r="Y694">
        <v>31.91</v>
      </c>
      <c r="Z694">
        <v>33.619999999999997</v>
      </c>
      <c r="AA694">
        <v>31.91</v>
      </c>
      <c r="AB694">
        <v>33.619999999999997</v>
      </c>
      <c r="AC694" s="1">
        <f>(Table2[[#This Row],[Close Price]]/Table2[[#This Row],[Day Low]])-1</f>
        <v>2.8456541911537236E-2</v>
      </c>
      <c r="AD694" s="1">
        <f>(Table2[[#This Row],[Day High]]/Table2[[#This Row],[Close Price]])-1</f>
        <v>-4.8120300751878231E-3</v>
      </c>
      <c r="AE694" s="1">
        <f>(Table2[[#This Row],[Close Price]]/Table2[[#This Row],[Current Week Low]])-1</f>
        <v>4.1993105609526848E-2</v>
      </c>
      <c r="AF694" s="1">
        <f>(Table2[[#This Row],[Current Week High]]/Table2[[#This Row],[Close Price]])-1</f>
        <v>1.1127819548872209E-2</v>
      </c>
      <c r="AG694" s="1">
        <f>(Table2[[#This Row],[Close Price]]/Table2[[#This Row],[Current Month Low]])-1</f>
        <v>4.1993105609526848E-2</v>
      </c>
      <c r="AH694" s="1">
        <f>(Table2[[#This Row],[Current Month High]]/Table2[[#This Row],[Close Price]])-1</f>
        <v>1.1127819548872209E-2</v>
      </c>
      <c r="AI694">
        <v>62.406015037593903</v>
      </c>
      <c r="AJ694">
        <v>17.0362548398451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-0.18</v>
      </c>
      <c r="AM694" t="s">
        <v>3179</v>
      </c>
      <c r="AN694">
        <v>1.69</v>
      </c>
      <c r="AO694" t="s">
        <v>3180</v>
      </c>
      <c r="AP694">
        <v>9.6923357988060004E-3</v>
      </c>
      <c r="AQ694">
        <f>(Table2[[#This Row],[Sharpe Ratio]]-AVERAGE(Table2[Sharpe Ratio]))/_xlfn.STDEV.P(Table2[Sharpe Ratio])</f>
        <v>-0.61832775147016461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704</v>
      </c>
      <c r="AT694">
        <f>_xlfn.RANK.AVG(Table2[[#This Row],[6M Return vs Nifty Z-Score]],Table2[6M Return vs Nifty Z-Score])</f>
        <v>716</v>
      </c>
      <c r="AU694">
        <f>_xlfn.RANK.AVG(Table2[[#This Row],[Sharpe Ratio Z-Score]],Table2[Sharpe Ratio Z-Score])</f>
        <v>491</v>
      </c>
      <c r="AV694">
        <f>(Table2[[#This Row],[Rank 1Y]]+Table2[[#This Row],[Rank 6M]]+Table2[[#This Row],[Rank Sharpe]])/3</f>
        <v>637</v>
      </c>
    </row>
    <row r="695" spans="1:48" x14ac:dyDescent="0.3">
      <c r="A695" t="s">
        <v>637</v>
      </c>
      <c r="B695" t="s">
        <v>638</v>
      </c>
      <c r="C695" t="s">
        <v>3134</v>
      </c>
      <c r="D695" t="s">
        <v>24</v>
      </c>
      <c r="E695">
        <v>29202.077208275001</v>
      </c>
      <c r="F695">
        <v>181.27</v>
      </c>
      <c r="G695">
        <v>-42.701638219217799</v>
      </c>
      <c r="H695">
        <f>(Table2[[#This Row],[1Y Return vs Nifty]]-AVERAGE(Table2[1Y Return vs Nifty]))/_xlfn.STDEV.P(Table2[1Y Return vs Nifty])</f>
        <v>-1.1325458659398753</v>
      </c>
      <c r="I695">
        <v>-2.0149768989407701</v>
      </c>
      <c r="J695">
        <f>(Table2[[#This Row],[1M Return vs Nifty]]-AVERAGE(Table2[1M Return vs Nifty]))/_xlfn.STDEV.P(Table2[1M Return vs Nifty])</f>
        <v>-0.10879140269838002</v>
      </c>
      <c r="K695">
        <v>-10.716649874968899</v>
      </c>
      <c r="L695">
        <f>(Table2[[#This Row],[6M Return vs Nifty]]-AVERAGE(Table2[6M Return vs Nifty]))/_xlfn.STDEV.P(Table2[6M Return vs Nifty])</f>
        <v>-0.56911212155017554</v>
      </c>
      <c r="M695">
        <v>-0.13203950455476701</v>
      </c>
      <c r="N695">
        <f>(Table2[[#This Row],[1W Return vs Nifty]]-AVERAGE(Table2[1W Return vs Nifty]))/_xlfn.STDEV.P(Table2[1W Return vs Nifty])</f>
        <v>-0.77780695634132535</v>
      </c>
      <c r="O695">
        <v>184.9</v>
      </c>
      <c r="P695">
        <v>191.19516868289301</v>
      </c>
      <c r="Q695">
        <v>200.683430619609</v>
      </c>
      <c r="R695">
        <v>47.422651899607501</v>
      </c>
      <c r="S695" s="1">
        <f>(Table2[[#This Row],[Close Price]]-Table2[[#This Row],[20D EMA]])/Table2[[#This Row],[20D EMA]]</f>
        <v>-1.9632233639805274E-2</v>
      </c>
      <c r="T695" s="1">
        <f>(Table2[[#This Row],[Close Price]]-Table2[[#This Row],[50D EMA]])/Table2[[#This Row],[50D EMA]]</f>
        <v>-5.191118976104675E-2</v>
      </c>
      <c r="U695" s="1">
        <f>(Table2[[#This Row],[Close Price]]-Table2[[#This Row],[200D EMA]])/Table2[[#This Row],[200D EMA]]</f>
        <v>-9.6736589362012237E-2</v>
      </c>
      <c r="V695">
        <v>0.887581220119109</v>
      </c>
      <c r="W695">
        <v>178.13</v>
      </c>
      <c r="X695">
        <v>182.01</v>
      </c>
      <c r="Y695">
        <v>177.25</v>
      </c>
      <c r="Z695">
        <v>183.5</v>
      </c>
      <c r="AA695">
        <v>177.25</v>
      </c>
      <c r="AB695">
        <v>184.45</v>
      </c>
      <c r="AC695" s="1">
        <f>(Table2[[#This Row],[Close Price]]/Table2[[#This Row],[Day Low]])-1</f>
        <v>1.7627575366305548E-2</v>
      </c>
      <c r="AD695" s="1">
        <f>(Table2[[#This Row],[Day High]]/Table2[[#This Row],[Close Price]])-1</f>
        <v>4.0823081590994903E-3</v>
      </c>
      <c r="AE695" s="1">
        <f>(Table2[[#This Row],[Close Price]]/Table2[[#This Row],[Current Week Low]])-1</f>
        <v>2.2679830747531771E-2</v>
      </c>
      <c r="AF695" s="1">
        <f>(Table2[[#This Row],[Current Week High]]/Table2[[#This Row],[Close Price]])-1</f>
        <v>1.2302090803773424E-2</v>
      </c>
      <c r="AG695" s="1">
        <f>(Table2[[#This Row],[Close Price]]/Table2[[#This Row],[Current Month Low]])-1</f>
        <v>2.2679830747531771E-2</v>
      </c>
      <c r="AH695" s="1">
        <f>(Table2[[#This Row],[Current Month High]]/Table2[[#This Row],[Close Price]])-1</f>
        <v>1.7542891818833617E-2</v>
      </c>
      <c r="AI695">
        <v>45.1426049539361</v>
      </c>
      <c r="AJ695">
        <v>8.3502689778840402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-0.09</v>
      </c>
      <c r="AM695" t="s">
        <v>3179</v>
      </c>
      <c r="AN695">
        <v>-5.57</v>
      </c>
      <c r="AO695" t="s">
        <v>3179</v>
      </c>
      <c r="AP695">
        <v>-8.9358256147244006E-2</v>
      </c>
      <c r="AQ695">
        <f>(Table2[[#This Row],[Sharpe Ratio]]-AVERAGE(Table2[Sharpe Ratio]))/_xlfn.STDEV.P(Table2[Sharpe Ratio])</f>
        <v>-1.803718897702032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684</v>
      </c>
      <c r="AT695">
        <f>_xlfn.RANK.AVG(Table2[[#This Row],[6M Return vs Nifty Z-Score]],Table2[6M Return vs Nifty Z-Score])</f>
        <v>521</v>
      </c>
      <c r="AU695">
        <f>_xlfn.RANK.AVG(Table2[[#This Row],[Sharpe Ratio Z-Score]],Table2[Sharpe Ratio Z-Score])</f>
        <v>707</v>
      </c>
      <c r="AV695">
        <f>(Table2[[#This Row],[Rank 1Y]]+Table2[[#This Row],[Rank 6M]]+Table2[[#This Row],[Rank Sharpe]])/3</f>
        <v>637.33333333333337</v>
      </c>
    </row>
    <row r="696" spans="1:48" x14ac:dyDescent="0.3">
      <c r="A696" t="s">
        <v>1400</v>
      </c>
      <c r="B696" t="s">
        <v>1401</v>
      </c>
      <c r="C696" t="s">
        <v>3146</v>
      </c>
      <c r="D696" t="s">
        <v>128</v>
      </c>
      <c r="E696">
        <v>7841.9587474800001</v>
      </c>
      <c r="F696">
        <v>656.4</v>
      </c>
      <c r="G696">
        <v>-43.026247554521603</v>
      </c>
      <c r="H696">
        <f>(Table2[[#This Row],[1Y Return vs Nifty]]-AVERAGE(Table2[1Y Return vs Nifty]))/_xlfn.STDEV.P(Table2[1Y Return vs Nifty])</f>
        <v>-1.1383868218003297</v>
      </c>
      <c r="I696">
        <v>4.8022986403766801</v>
      </c>
      <c r="J696">
        <f>(Table2[[#This Row],[1M Return vs Nifty]]-AVERAGE(Table2[1M Return vs Nifty]))/_xlfn.STDEV.P(Table2[1M Return vs Nifty])</f>
        <v>0.64657778155087597</v>
      </c>
      <c r="K696">
        <v>-10.478648915403699</v>
      </c>
      <c r="L696">
        <f>(Table2[[#This Row],[6M Return vs Nifty]]-AVERAGE(Table2[6M Return vs Nifty]))/_xlfn.STDEV.P(Table2[6M Return vs Nifty])</f>
        <v>-0.56097607880576272</v>
      </c>
      <c r="M696">
        <v>1.58377276308427</v>
      </c>
      <c r="N696">
        <f>(Table2[[#This Row],[1W Return vs Nifty]]-AVERAGE(Table2[1W Return vs Nifty]))/_xlfn.STDEV.P(Table2[1W Return vs Nifty])</f>
        <v>-0.38074047391495508</v>
      </c>
      <c r="O696">
        <v>666.74</v>
      </c>
      <c r="P696">
        <v>670.946162178642</v>
      </c>
      <c r="Q696">
        <v>692.17746109478196</v>
      </c>
      <c r="R696">
        <v>43.589717966746903</v>
      </c>
      <c r="S696" s="1">
        <f>(Table2[[#This Row],[Close Price]]-Table2[[#This Row],[20D EMA]])/Table2[[#This Row],[20D EMA]]</f>
        <v>-1.5508294087650407E-2</v>
      </c>
      <c r="T696" s="1">
        <f>(Table2[[#This Row],[Close Price]]-Table2[[#This Row],[50D EMA]])/Table2[[#This Row],[50D EMA]]</f>
        <v>-2.1680073601447993E-2</v>
      </c>
      <c r="U696" s="1">
        <f>(Table2[[#This Row],[Close Price]]-Table2[[#This Row],[200D EMA]])/Table2[[#This Row],[200D EMA]]</f>
        <v>-5.1688278087232989E-2</v>
      </c>
      <c r="V696">
        <v>0.22803204951058101</v>
      </c>
      <c r="W696">
        <v>651</v>
      </c>
      <c r="X696">
        <v>668.9</v>
      </c>
      <c r="Y696">
        <v>651</v>
      </c>
      <c r="Z696">
        <v>681.9</v>
      </c>
      <c r="AA696">
        <v>651</v>
      </c>
      <c r="AB696">
        <v>681.9</v>
      </c>
      <c r="AC696" s="1">
        <f>(Table2[[#This Row],[Close Price]]/Table2[[#This Row],[Day Low]])-1</f>
        <v>8.2949308755759787E-3</v>
      </c>
      <c r="AD696" s="1">
        <f>(Table2[[#This Row],[Day High]]/Table2[[#This Row],[Close Price]])-1</f>
        <v>1.9043266301036033E-2</v>
      </c>
      <c r="AE696" s="1">
        <f>(Table2[[#This Row],[Close Price]]/Table2[[#This Row],[Current Week Low]])-1</f>
        <v>8.2949308755759787E-3</v>
      </c>
      <c r="AF696" s="1">
        <f>(Table2[[#This Row],[Current Week High]]/Table2[[#This Row],[Close Price]])-1</f>
        <v>3.8848263254113391E-2</v>
      </c>
      <c r="AG696" s="1">
        <f>(Table2[[#This Row],[Close Price]]/Table2[[#This Row],[Current Month Low]])-1</f>
        <v>8.2949308755759787E-3</v>
      </c>
      <c r="AH696" s="1">
        <f>(Table2[[#This Row],[Current Month High]]/Table2[[#This Row],[Close Price]])-1</f>
        <v>3.8848263254113391E-2</v>
      </c>
      <c r="AI696">
        <v>29.341864716636199</v>
      </c>
      <c r="AJ696">
        <v>9.6558636819244796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</v>
      </c>
      <c r="AM696" t="s">
        <v>3181</v>
      </c>
      <c r="AN696">
        <v>-3.73</v>
      </c>
      <c r="AO696" t="s">
        <v>3179</v>
      </c>
      <c r="AP696">
        <v>-9.5124125502084003E-2</v>
      </c>
      <c r="AQ696">
        <f>(Table2[[#This Row],[Sharpe Ratio]]-AVERAGE(Table2[Sharpe Ratio]))/_xlfn.STDEV.P(Table2[Sharpe Ratio])</f>
        <v>-1.8727221247325145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687</v>
      </c>
      <c r="AT696">
        <f>_xlfn.RANK.AVG(Table2[[#This Row],[6M Return vs Nifty Z-Score]],Table2[6M Return vs Nifty Z-Score])</f>
        <v>517</v>
      </c>
      <c r="AU696">
        <f>_xlfn.RANK.AVG(Table2[[#This Row],[Sharpe Ratio Z-Score]],Table2[Sharpe Ratio Z-Score])</f>
        <v>709</v>
      </c>
      <c r="AV696">
        <f>(Table2[[#This Row],[Rank 1Y]]+Table2[[#This Row],[Rank 6M]]+Table2[[#This Row],[Rank Sharpe]])/3</f>
        <v>637.66666666666663</v>
      </c>
    </row>
    <row r="697" spans="1:48" x14ac:dyDescent="0.3">
      <c r="A697" t="s">
        <v>1192</v>
      </c>
      <c r="B697" t="s">
        <v>1193</v>
      </c>
      <c r="C697" t="s">
        <v>3144</v>
      </c>
      <c r="D697" t="s">
        <v>304</v>
      </c>
      <c r="E697">
        <v>10087.342586639999</v>
      </c>
      <c r="F697">
        <v>875.05</v>
      </c>
      <c r="G697">
        <v>-42.452948029433301</v>
      </c>
      <c r="H697">
        <f>(Table2[[#This Row],[1Y Return vs Nifty]]-AVERAGE(Table2[1Y Return vs Nifty]))/_xlfn.STDEV.P(Table2[1Y Return vs Nifty])</f>
        <v>-1.1280709840942877</v>
      </c>
      <c r="I697">
        <v>-3.26276383465032</v>
      </c>
      <c r="J697">
        <f>(Table2[[#This Row],[1M Return vs Nifty]]-AVERAGE(Table2[1M Return vs Nifty]))/_xlfn.STDEV.P(Table2[1M Return vs Nifty])</f>
        <v>-0.24704895064519064</v>
      </c>
      <c r="K697">
        <v>-15.827760820577399</v>
      </c>
      <c r="L697">
        <f>(Table2[[#This Row],[6M Return vs Nifty]]-AVERAGE(Table2[6M Return vs Nifty]))/_xlfn.STDEV.P(Table2[6M Return vs Nifty])</f>
        <v>-0.74383501846990274</v>
      </c>
      <c r="M697">
        <v>3.8560146406220701</v>
      </c>
      <c r="N697">
        <f>(Table2[[#This Row],[1W Return vs Nifty]]-AVERAGE(Table2[1W Return vs Nifty]))/_xlfn.STDEV.P(Table2[1W Return vs Nifty])</f>
        <v>0.14509274604290087</v>
      </c>
      <c r="O697">
        <v>882.88</v>
      </c>
      <c r="P697">
        <v>919.35362807860099</v>
      </c>
      <c r="Q697">
        <v>971.38955704595696</v>
      </c>
      <c r="R697">
        <v>50.506899136549897</v>
      </c>
      <c r="S697" s="1">
        <f>(Table2[[#This Row],[Close Price]]-Table2[[#This Row],[20D EMA]])/Table2[[#This Row],[20D EMA]]</f>
        <v>-8.8687024284161385E-3</v>
      </c>
      <c r="T697" s="1">
        <f>(Table2[[#This Row],[Close Price]]-Table2[[#This Row],[50D EMA]])/Table2[[#This Row],[50D EMA]]</f>
        <v>-4.8189974701240049E-2</v>
      </c>
      <c r="U697" s="1">
        <f>(Table2[[#This Row],[Close Price]]-Table2[[#This Row],[200D EMA]])/Table2[[#This Row],[200D EMA]]</f>
        <v>-9.9177056565164554E-2</v>
      </c>
      <c r="V697">
        <v>0.29194615301138299</v>
      </c>
      <c r="W697">
        <v>852.15</v>
      </c>
      <c r="X697">
        <v>882</v>
      </c>
      <c r="Y697">
        <v>852.15</v>
      </c>
      <c r="Z697">
        <v>885.95</v>
      </c>
      <c r="AA697">
        <v>852.15</v>
      </c>
      <c r="AB697">
        <v>905.95</v>
      </c>
      <c r="AC697" s="1">
        <f>(Table2[[#This Row],[Close Price]]/Table2[[#This Row],[Day Low]])-1</f>
        <v>2.6873203074575969E-2</v>
      </c>
      <c r="AD697" s="1">
        <f>(Table2[[#This Row],[Day High]]/Table2[[#This Row],[Close Price]])-1</f>
        <v>7.9424032912405185E-3</v>
      </c>
      <c r="AE697" s="1">
        <f>(Table2[[#This Row],[Close Price]]/Table2[[#This Row],[Current Week Low]])-1</f>
        <v>2.6873203074575969E-2</v>
      </c>
      <c r="AF697" s="1">
        <f>(Table2[[#This Row],[Current Week High]]/Table2[[#This Row],[Close Price]])-1</f>
        <v>1.2456431061082407E-2</v>
      </c>
      <c r="AG697" s="1">
        <f>(Table2[[#This Row],[Close Price]]/Table2[[#This Row],[Current Month Low]])-1</f>
        <v>2.6873203074575969E-2</v>
      </c>
      <c r="AH697" s="1">
        <f>(Table2[[#This Row],[Current Month High]]/Table2[[#This Row],[Close Price]])-1</f>
        <v>3.5312267870407421E-2</v>
      </c>
      <c r="AI697">
        <v>26.849894291754701</v>
      </c>
      <c r="AJ697">
        <v>6.6938974577821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-0.05</v>
      </c>
      <c r="AM697" t="s">
        <v>3179</v>
      </c>
      <c r="AN697">
        <v>1.74</v>
      </c>
      <c r="AO697" t="s">
        <v>3180</v>
      </c>
      <c r="AP697">
        <v>-4.2851632264351999E-2</v>
      </c>
      <c r="AQ697">
        <f>(Table2[[#This Row],[Sharpe Ratio]]-AVERAGE(Table2[Sharpe Ratio]))/_xlfn.STDEV.P(Table2[Sharpe Ratio])</f>
        <v>-1.2471493799555593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683</v>
      </c>
      <c r="AT697">
        <f>_xlfn.RANK.AVG(Table2[[#This Row],[6M Return vs Nifty Z-Score]],Table2[6M Return vs Nifty Z-Score])</f>
        <v>578</v>
      </c>
      <c r="AU697">
        <f>_xlfn.RANK.AVG(Table2[[#This Row],[Sharpe Ratio Z-Score]],Table2[Sharpe Ratio Z-Score])</f>
        <v>654</v>
      </c>
      <c r="AV697">
        <f>(Table2[[#This Row],[Rank 1Y]]+Table2[[#This Row],[Rank 6M]]+Table2[[#This Row],[Rank Sharpe]])/3</f>
        <v>638.33333333333337</v>
      </c>
    </row>
    <row r="698" spans="1:48" x14ac:dyDescent="0.3">
      <c r="A698" t="s">
        <v>1106</v>
      </c>
      <c r="B698" t="s">
        <v>1107</v>
      </c>
      <c r="C698" t="s">
        <v>3133</v>
      </c>
      <c r="D698" t="s">
        <v>21</v>
      </c>
      <c r="E698">
        <v>11435.055061630001</v>
      </c>
      <c r="F698">
        <v>763.55</v>
      </c>
      <c r="G698">
        <v>-33.341922250523297</v>
      </c>
      <c r="H698">
        <f>(Table2[[#This Row],[1Y Return vs Nifty]]-AVERAGE(Table2[1Y Return vs Nifty]))/_xlfn.STDEV.P(Table2[1Y Return vs Nifty])</f>
        <v>-0.96412899712626454</v>
      </c>
      <c r="I698">
        <v>-2.7115511419243599</v>
      </c>
      <c r="J698">
        <f>(Table2[[#This Row],[1M Return vs Nifty]]-AVERAGE(Table2[1M Return vs Nifty]))/_xlfn.STDEV.P(Table2[1M Return vs Nifty])</f>
        <v>-0.18597336705598286</v>
      </c>
      <c r="K698">
        <v>-12.961772921031301</v>
      </c>
      <c r="L698">
        <f>(Table2[[#This Row],[6M Return vs Nifty]]-AVERAGE(Table2[6M Return vs Nifty]))/_xlfn.STDEV.P(Table2[6M Return vs Nifty])</f>
        <v>-0.64586146366459585</v>
      </c>
      <c r="M698">
        <v>-0.79190083573173398</v>
      </c>
      <c r="N698">
        <f>(Table2[[#This Row],[1W Return vs Nifty]]-AVERAGE(Table2[1W Return vs Nifty]))/_xlfn.STDEV.P(Table2[1W Return vs Nifty])</f>
        <v>-0.93050945334593371</v>
      </c>
      <c r="O698">
        <v>777.61</v>
      </c>
      <c r="P698">
        <v>789.80482439724597</v>
      </c>
      <c r="Q698">
        <v>817.99853446859299</v>
      </c>
      <c r="R698">
        <v>38.154194794168397</v>
      </c>
      <c r="S698" s="1">
        <f>(Table2[[#This Row],[Close Price]]-Table2[[#This Row],[20D EMA]])/Table2[[#This Row],[20D EMA]]</f>
        <v>-1.8081043196461026E-2</v>
      </c>
      <c r="T698" s="1">
        <f>(Table2[[#This Row],[Close Price]]-Table2[[#This Row],[50D EMA]])/Table2[[#This Row],[50D EMA]]</f>
        <v>-3.3242167667540977E-2</v>
      </c>
      <c r="U698" s="1">
        <f>(Table2[[#This Row],[Close Price]]-Table2[[#This Row],[200D EMA]])/Table2[[#This Row],[200D EMA]]</f>
        <v>-6.6563119827549755E-2</v>
      </c>
      <c r="V698">
        <v>0.85840524614677005</v>
      </c>
      <c r="W698">
        <v>754.25</v>
      </c>
      <c r="X698">
        <v>767.95</v>
      </c>
      <c r="Y698">
        <v>754.25</v>
      </c>
      <c r="Z698">
        <v>770.3</v>
      </c>
      <c r="AA698">
        <v>754.25</v>
      </c>
      <c r="AB698">
        <v>775.75</v>
      </c>
      <c r="AC698" s="1">
        <f>(Table2[[#This Row],[Close Price]]/Table2[[#This Row],[Day Low]])-1</f>
        <v>1.2330129267484224E-2</v>
      </c>
      <c r="AD698" s="1">
        <f>(Table2[[#This Row],[Day High]]/Table2[[#This Row],[Close Price]])-1</f>
        <v>5.762556479601999E-3</v>
      </c>
      <c r="AE698" s="1">
        <f>(Table2[[#This Row],[Close Price]]/Table2[[#This Row],[Current Week Low]])-1</f>
        <v>1.2330129267484224E-2</v>
      </c>
      <c r="AF698" s="1">
        <f>(Table2[[#This Row],[Current Week High]]/Table2[[#This Row],[Close Price]])-1</f>
        <v>8.8402855084801502E-3</v>
      </c>
      <c r="AG698" s="1">
        <f>(Table2[[#This Row],[Close Price]]/Table2[[#This Row],[Current Month Low]])-1</f>
        <v>1.2330129267484224E-2</v>
      </c>
      <c r="AH698" s="1">
        <f>(Table2[[#This Row],[Current Month High]]/Table2[[#This Row],[Close Price]])-1</f>
        <v>1.5977997511623432E-2</v>
      </c>
      <c r="AI698">
        <v>25.859472202213301</v>
      </c>
      <c r="AJ698">
        <v>3.04318488529014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0.01</v>
      </c>
      <c r="AM698" t="s">
        <v>3180</v>
      </c>
      <c r="AN698">
        <v>-4.1100000000000003</v>
      </c>
      <c r="AO698" t="s">
        <v>3179</v>
      </c>
      <c r="AP698">
        <v>-0.128116211587816</v>
      </c>
      <c r="AQ698">
        <f>(Table2[[#This Row],[Sharpe Ratio]]-AVERAGE(Table2[Sharpe Ratio]))/_xlfn.STDEV.P(Table2[Sharpe Ratio])</f>
        <v>-2.267555976538747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645</v>
      </c>
      <c r="AT698">
        <f>_xlfn.RANK.AVG(Table2[[#This Row],[6M Return vs Nifty Z-Score]],Table2[6M Return vs Nifty Z-Score])</f>
        <v>545</v>
      </c>
      <c r="AU698">
        <f>_xlfn.RANK.AVG(Table2[[#This Row],[Sharpe Ratio Z-Score]],Table2[Sharpe Ratio Z-Score])</f>
        <v>727</v>
      </c>
      <c r="AV698">
        <f>(Table2[[#This Row],[Rank 1Y]]+Table2[[#This Row],[Rank 6M]]+Table2[[#This Row],[Rank Sharpe]])/3</f>
        <v>639</v>
      </c>
    </row>
    <row r="699" spans="1:48" x14ac:dyDescent="0.3">
      <c r="A699" t="s">
        <v>1017</v>
      </c>
      <c r="B699" t="s">
        <v>1018</v>
      </c>
      <c r="C699" t="s">
        <v>3134</v>
      </c>
      <c r="D699" t="s">
        <v>54</v>
      </c>
      <c r="E699">
        <v>13456.619321642</v>
      </c>
      <c r="F699">
        <v>152.9</v>
      </c>
      <c r="G699">
        <v>-18.8374388787058</v>
      </c>
      <c r="H699">
        <f>(Table2[[#This Row],[1Y Return vs Nifty]]-AVERAGE(Table2[1Y Return vs Nifty]))/_xlfn.STDEV.P(Table2[1Y Return vs Nifty])</f>
        <v>-0.70313820622929368</v>
      </c>
      <c r="I699">
        <v>-16.403379824678598</v>
      </c>
      <c r="J699">
        <f>(Table2[[#This Row],[1M Return vs Nifty]]-AVERAGE(Table2[1M Return vs Nifty]))/_xlfn.STDEV.P(Table2[1M Return vs Nifty])</f>
        <v>-1.7030582205762383</v>
      </c>
      <c r="K699">
        <v>-28.322351197590802</v>
      </c>
      <c r="L699">
        <f>(Table2[[#This Row],[6M Return vs Nifty]]-AVERAGE(Table2[6M Return vs Nifty]))/_xlfn.STDEV.P(Table2[6M Return vs Nifty])</f>
        <v>-1.1709615374848843</v>
      </c>
      <c r="M699">
        <v>4.3471109475264003</v>
      </c>
      <c r="N699">
        <f>(Table2[[#This Row],[1W Return vs Nifty]]-AVERAGE(Table2[1W Return vs Nifty]))/_xlfn.STDEV.P(Table2[1W Return vs Nifty])</f>
        <v>0.25874030923663022</v>
      </c>
      <c r="O699">
        <v>163.77000000000001</v>
      </c>
      <c r="P699">
        <v>180.66373872284899</v>
      </c>
      <c r="Q699">
        <v>184.04369169288799</v>
      </c>
      <c r="R699">
        <v>49.382758434127702</v>
      </c>
      <c r="S699" s="1">
        <f>(Table2[[#This Row],[Close Price]]-Table2[[#This Row],[20D EMA]])/Table2[[#This Row],[20D EMA]]</f>
        <v>-6.6373572693411514E-2</v>
      </c>
      <c r="T699" s="1">
        <f>(Table2[[#This Row],[Close Price]]-Table2[[#This Row],[50D EMA]])/Table2[[#This Row],[50D EMA]]</f>
        <v>-0.15367632109861587</v>
      </c>
      <c r="U699" s="1">
        <f>(Table2[[#This Row],[Close Price]]-Table2[[#This Row],[200D EMA]])/Table2[[#This Row],[200D EMA]]</f>
        <v>-0.16921901210750095</v>
      </c>
      <c r="V699">
        <v>1.3661038517327599</v>
      </c>
      <c r="W699">
        <v>151.72</v>
      </c>
      <c r="X699">
        <v>159.72</v>
      </c>
      <c r="Y699">
        <v>150.44999999999999</v>
      </c>
      <c r="Z699">
        <v>159.72</v>
      </c>
      <c r="AA699">
        <v>150.44999999999999</v>
      </c>
      <c r="AB699">
        <v>160.74</v>
      </c>
      <c r="AC699" s="1">
        <f>(Table2[[#This Row],[Close Price]]/Table2[[#This Row],[Day Low]])-1</f>
        <v>7.7774848404956742E-3</v>
      </c>
      <c r="AD699" s="1">
        <f>(Table2[[#This Row],[Day High]]/Table2[[#This Row],[Close Price]])-1</f>
        <v>4.4604316546762446E-2</v>
      </c>
      <c r="AE699" s="1">
        <f>(Table2[[#This Row],[Close Price]]/Table2[[#This Row],[Current Week Low]])-1</f>
        <v>1.6284479893652559E-2</v>
      </c>
      <c r="AF699" s="1">
        <f>(Table2[[#This Row],[Current Week High]]/Table2[[#This Row],[Close Price]])-1</f>
        <v>4.4604316546762446E-2</v>
      </c>
      <c r="AG699" s="1">
        <f>(Table2[[#This Row],[Close Price]]/Table2[[#This Row],[Current Month Low]])-1</f>
        <v>1.6284479893652559E-2</v>
      </c>
      <c r="AH699" s="1">
        <f>(Table2[[#This Row],[Current Month High]]/Table2[[#This Row],[Close Price]])-1</f>
        <v>5.1275343361674386E-2</v>
      </c>
      <c r="AI699">
        <v>50.686723348593802</v>
      </c>
      <c r="AJ699">
        <v>13.764880952380899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-0.25</v>
      </c>
      <c r="AM699" t="s">
        <v>3179</v>
      </c>
      <c r="AN699">
        <v>3.73</v>
      </c>
      <c r="AO699" t="s">
        <v>3180</v>
      </c>
      <c r="AP699">
        <v>-5.1077162587796002E-2</v>
      </c>
      <c r="AQ699">
        <f>(Table2[[#This Row],[Sharpe Ratio]]-AVERAGE(Table2[Sharpe Ratio]))/_xlfn.STDEV.P(Table2[Sharpe Ratio])</f>
        <v>-1.3455886787714924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568</v>
      </c>
      <c r="AT699">
        <f>_xlfn.RANK.AVG(Table2[[#This Row],[6M Return vs Nifty Z-Score]],Table2[6M Return vs Nifty Z-Score])</f>
        <v>686</v>
      </c>
      <c r="AU699">
        <f>_xlfn.RANK.AVG(Table2[[#This Row],[Sharpe Ratio Z-Score]],Table2[Sharpe Ratio Z-Score])</f>
        <v>671</v>
      </c>
      <c r="AV699">
        <f>(Table2[[#This Row],[Rank 1Y]]+Table2[[#This Row],[Rank 6M]]+Table2[[#This Row],[Rank Sharpe]])/3</f>
        <v>641.66666666666663</v>
      </c>
    </row>
    <row r="700" spans="1:48" x14ac:dyDescent="0.3">
      <c r="A700" t="s">
        <v>2273</v>
      </c>
      <c r="B700" t="s">
        <v>2274</v>
      </c>
      <c r="C700" t="s">
        <v>3145</v>
      </c>
      <c r="D700" t="s">
        <v>89</v>
      </c>
      <c r="E700">
        <v>2442.39903336</v>
      </c>
      <c r="F700">
        <v>567.6</v>
      </c>
      <c r="G700">
        <v>-58.072333266722701</v>
      </c>
      <c r="H700">
        <f>(Table2[[#This Row],[1Y Return vs Nifty]]-AVERAGE(Table2[1Y Return vs Nifty]))/_xlfn.STDEV.P(Table2[1Y Return vs Nifty])</f>
        <v>-1.4091230975618645</v>
      </c>
      <c r="I700">
        <v>-14.4390182031465</v>
      </c>
      <c r="J700">
        <f>(Table2[[#This Row],[1M Return vs Nifty]]-AVERAGE(Table2[1M Return vs Nifty]))/_xlfn.STDEV.P(Table2[1M Return vs Nifty])</f>
        <v>-1.485402615038574</v>
      </c>
      <c r="K700">
        <v>-25.218304163404301</v>
      </c>
      <c r="L700">
        <f>(Table2[[#This Row],[6M Return vs Nifty]]-AVERAGE(Table2[6M Return vs Nifty]))/_xlfn.STDEV.P(Table2[6M Return vs Nifty])</f>
        <v>-1.0648499512251217</v>
      </c>
      <c r="M700">
        <v>1.7127576356029901</v>
      </c>
      <c r="N700">
        <f>(Table2[[#This Row],[1W Return vs Nifty]]-AVERAGE(Table2[1W Return vs Nifty]))/_xlfn.STDEV.P(Table2[1W Return vs Nifty])</f>
        <v>-0.35089130534146379</v>
      </c>
      <c r="O700">
        <v>616.04</v>
      </c>
      <c r="P700">
        <v>659.69767983021495</v>
      </c>
      <c r="Q700">
        <v>740.83029054296196</v>
      </c>
      <c r="R700">
        <v>29.742253605783699</v>
      </c>
      <c r="S700" s="1">
        <f>(Table2[[#This Row],[Close Price]]-Table2[[#This Row],[20D EMA]])/Table2[[#This Row],[20D EMA]]</f>
        <v>-7.863125771053818E-2</v>
      </c>
      <c r="T700" s="1">
        <f>(Table2[[#This Row],[Close Price]]-Table2[[#This Row],[50D EMA]])/Table2[[#This Row],[50D EMA]]</f>
        <v>-0.13960588712987124</v>
      </c>
      <c r="U700" s="1">
        <f>(Table2[[#This Row],[Close Price]]-Table2[[#This Row],[200D EMA]])/Table2[[#This Row],[200D EMA]]</f>
        <v>-0.2338326236849734</v>
      </c>
      <c r="V700">
        <v>1.15800331786582</v>
      </c>
      <c r="W700">
        <v>562</v>
      </c>
      <c r="X700">
        <v>573.04999999999995</v>
      </c>
      <c r="Y700">
        <v>560.29999999999995</v>
      </c>
      <c r="Z700">
        <v>578</v>
      </c>
      <c r="AA700">
        <v>560.29999999999995</v>
      </c>
      <c r="AB700">
        <v>579.9</v>
      </c>
      <c r="AC700" s="1">
        <f>(Table2[[#This Row],[Close Price]]/Table2[[#This Row],[Day Low]])-1</f>
        <v>9.9644128113880459E-3</v>
      </c>
      <c r="AD700" s="1">
        <f>(Table2[[#This Row],[Day High]]/Table2[[#This Row],[Close Price]])-1</f>
        <v>9.6018322762507768E-3</v>
      </c>
      <c r="AE700" s="1">
        <f>(Table2[[#This Row],[Close Price]]/Table2[[#This Row],[Current Week Low]])-1</f>
        <v>1.3028734606461034E-2</v>
      </c>
      <c r="AF700" s="1">
        <f>(Table2[[#This Row],[Current Week High]]/Table2[[#This Row],[Close Price]])-1</f>
        <v>1.8322762508808932E-2</v>
      </c>
      <c r="AG700" s="1">
        <f>(Table2[[#This Row],[Close Price]]/Table2[[#This Row],[Current Month Low]])-1</f>
        <v>1.3028734606461034E-2</v>
      </c>
      <c r="AH700" s="1">
        <f>(Table2[[#This Row],[Current Month High]]/Table2[[#This Row],[Close Price]])-1</f>
        <v>2.1670190274841294E-2</v>
      </c>
      <c r="AI700">
        <v>56.5891472868216</v>
      </c>
      <c r="AJ700">
        <v>6.0934579439252401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-0.15</v>
      </c>
      <c r="AM700" t="s">
        <v>3179</v>
      </c>
      <c r="AN700">
        <v>-12.59</v>
      </c>
      <c r="AO700" t="s">
        <v>3179</v>
      </c>
      <c r="AQ700">
        <f>(Table2[[#This Row],[Sharpe Ratio]]-AVERAGE(Table2[Sharpe Ratio]))/_xlfn.STDEV.P(Table2[Sharpe Ratio])</f>
        <v>-0.73432109200939777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719</v>
      </c>
      <c r="AT700">
        <f>_xlfn.RANK.AVG(Table2[[#This Row],[6M Return vs Nifty Z-Score]],Table2[6M Return vs Nifty Z-Score])</f>
        <v>669</v>
      </c>
      <c r="AU700">
        <f>_xlfn.RANK.AVG(Table2[[#This Row],[Sharpe Ratio Z-Score]],Table2[Sharpe Ratio Z-Score])</f>
        <v>537.5</v>
      </c>
      <c r="AV700">
        <f>(Table2[[#This Row],[Rank 1Y]]+Table2[[#This Row],[Rank 6M]]+Table2[[#This Row],[Rank Sharpe]])/3</f>
        <v>641.83333333333337</v>
      </c>
    </row>
    <row r="701" spans="1:48" x14ac:dyDescent="0.3">
      <c r="A701" t="s">
        <v>1768</v>
      </c>
      <c r="B701" t="s">
        <v>1769</v>
      </c>
      <c r="C701" t="s">
        <v>3134</v>
      </c>
      <c r="D701" t="s">
        <v>399</v>
      </c>
      <c r="E701">
        <v>4560.0663627000004</v>
      </c>
      <c r="F701">
        <v>41.4</v>
      </c>
      <c r="G701">
        <v>-45.755379336592704</v>
      </c>
      <c r="H701">
        <f>(Table2[[#This Row],[1Y Return vs Nifty]]-AVERAGE(Table2[1Y Return vs Nifty]))/_xlfn.STDEV.P(Table2[1Y Return vs Nifty])</f>
        <v>-1.1874942766476198</v>
      </c>
      <c r="I701">
        <v>-7.66247161008621</v>
      </c>
      <c r="J701">
        <f>(Table2[[#This Row],[1M Return vs Nifty]]-AVERAGE(Table2[1M Return vs Nifty]))/_xlfn.STDEV.P(Table2[1M Return vs Nifty])</f>
        <v>-0.73454628797576571</v>
      </c>
      <c r="K701">
        <v>-31.766994433352298</v>
      </c>
      <c r="L701">
        <f>(Table2[[#This Row],[6M Return vs Nifty]]-AVERAGE(Table2[6M Return vs Nifty]))/_xlfn.STDEV.P(Table2[6M Return vs Nifty])</f>
        <v>-1.2887163761906089</v>
      </c>
      <c r="M701">
        <v>4.5556565972485199</v>
      </c>
      <c r="N701">
        <f>(Table2[[#This Row],[1W Return vs Nifty]]-AVERAGE(Table2[1W Return vs Nifty]))/_xlfn.STDEV.P(Table2[1W Return vs Nifty])</f>
        <v>0.30700111790564966</v>
      </c>
      <c r="O701">
        <v>42.22</v>
      </c>
      <c r="P701">
        <v>44.6163239060186</v>
      </c>
      <c r="Q701">
        <v>49.044463874577701</v>
      </c>
      <c r="R701">
        <v>47.3967336464599</v>
      </c>
      <c r="S701" s="1">
        <f>(Table2[[#This Row],[Close Price]]-Table2[[#This Row],[20D EMA]])/Table2[[#This Row],[20D EMA]]</f>
        <v>-1.9422074846044537E-2</v>
      </c>
      <c r="T701" s="1">
        <f>(Table2[[#This Row],[Close Price]]-Table2[[#This Row],[50D EMA]])/Table2[[#This Row],[50D EMA]]</f>
        <v>-7.2088500899213023E-2</v>
      </c>
      <c r="U701" s="1">
        <f>(Table2[[#This Row],[Close Price]]-Table2[[#This Row],[200D EMA]])/Table2[[#This Row],[200D EMA]]</f>
        <v>-0.15586802812498937</v>
      </c>
      <c r="V701">
        <v>1.1531086291569801</v>
      </c>
      <c r="W701">
        <v>40.76</v>
      </c>
      <c r="X701">
        <v>41.5</v>
      </c>
      <c r="Y701">
        <v>40.659999999999997</v>
      </c>
      <c r="Z701">
        <v>42.98</v>
      </c>
      <c r="AA701">
        <v>40.659999999999997</v>
      </c>
      <c r="AB701">
        <v>42.98</v>
      </c>
      <c r="AC701" s="1">
        <f>(Table2[[#This Row],[Close Price]]/Table2[[#This Row],[Day Low]])-1</f>
        <v>1.5701668302257055E-2</v>
      </c>
      <c r="AD701" s="1">
        <f>(Table2[[#This Row],[Day High]]/Table2[[#This Row],[Close Price]])-1</f>
        <v>2.4154589371980784E-3</v>
      </c>
      <c r="AE701" s="1">
        <f>(Table2[[#This Row],[Close Price]]/Table2[[#This Row],[Current Week Low]])-1</f>
        <v>1.8199704869650724E-2</v>
      </c>
      <c r="AF701" s="1">
        <f>(Table2[[#This Row],[Current Week High]]/Table2[[#This Row],[Close Price]])-1</f>
        <v>3.8164251207729372E-2</v>
      </c>
      <c r="AG701" s="1">
        <f>(Table2[[#This Row],[Close Price]]/Table2[[#This Row],[Current Month Low]])-1</f>
        <v>1.8199704869650724E-2</v>
      </c>
      <c r="AH701" s="1">
        <f>(Table2[[#This Row],[Current Month High]]/Table2[[#This Row],[Close Price]])-1</f>
        <v>3.8164251207729372E-2</v>
      </c>
      <c r="AI701">
        <v>64.975845410627997</v>
      </c>
      <c r="AJ701">
        <v>7.0043939002326097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-0.17</v>
      </c>
      <c r="AM701" t="s">
        <v>3179</v>
      </c>
      <c r="AN701">
        <v>-4.2300000000000004</v>
      </c>
      <c r="AO701" t="s">
        <v>3179</v>
      </c>
      <c r="AQ701">
        <f>(Table2[[#This Row],[Sharpe Ratio]]-AVERAGE(Table2[Sharpe Ratio]))/_xlfn.STDEV.P(Table2[Sharpe Ratio])</f>
        <v>-0.73432109200939777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695</v>
      </c>
      <c r="AT701">
        <f>_xlfn.RANK.AVG(Table2[[#This Row],[6M Return vs Nifty Z-Score]],Table2[6M Return vs Nifty Z-Score])</f>
        <v>700</v>
      </c>
      <c r="AU701">
        <f>_xlfn.RANK.AVG(Table2[[#This Row],[Sharpe Ratio Z-Score]],Table2[Sharpe Ratio Z-Score])</f>
        <v>537.5</v>
      </c>
      <c r="AV701">
        <f>(Table2[[#This Row],[Rank 1Y]]+Table2[[#This Row],[Rank 6M]]+Table2[[#This Row],[Rank Sharpe]])/3</f>
        <v>644.16666666666663</v>
      </c>
    </row>
    <row r="702" spans="1:48" x14ac:dyDescent="0.3">
      <c r="A702" t="s">
        <v>2170</v>
      </c>
      <c r="B702" t="s">
        <v>2171</v>
      </c>
      <c r="C702" t="s">
        <v>3147</v>
      </c>
      <c r="D702" t="s">
        <v>141</v>
      </c>
      <c r="E702">
        <v>2747.1793633049901</v>
      </c>
      <c r="F702">
        <v>361.45</v>
      </c>
      <c r="G702">
        <v>-56.440731204669397</v>
      </c>
      <c r="H702">
        <f>(Table2[[#This Row],[1Y Return vs Nifty]]-AVERAGE(Table2[1Y Return vs Nifty]))/_xlfn.STDEV.P(Table2[1Y Return vs Nifty])</f>
        <v>-1.3797643743527481</v>
      </c>
      <c r="I702">
        <v>-3.5200092296021701</v>
      </c>
      <c r="J702">
        <f>(Table2[[#This Row],[1M Return vs Nifty]]-AVERAGE(Table2[1M Return vs Nifty]))/_xlfn.STDEV.P(Table2[1M Return vs Nifty])</f>
        <v>-0.27555230847721274</v>
      </c>
      <c r="K702">
        <v>-39.234939975109597</v>
      </c>
      <c r="L702">
        <f>(Table2[[#This Row],[6M Return vs Nifty]]-AVERAGE(Table2[6M Return vs Nifty]))/_xlfn.STDEV.P(Table2[6M Return vs Nifty])</f>
        <v>-1.5440074651495967</v>
      </c>
      <c r="M702">
        <v>0.32338541228456402</v>
      </c>
      <c r="N702">
        <f>(Table2[[#This Row],[1W Return vs Nifty]]-AVERAGE(Table2[1W Return vs Nifty]))/_xlfn.STDEV.P(Table2[1W Return vs Nifty])</f>
        <v>-0.67241432502068355</v>
      </c>
      <c r="O702">
        <v>376.55</v>
      </c>
      <c r="P702">
        <v>390.72487473274703</v>
      </c>
      <c r="Q702">
        <v>426.24697213764898</v>
      </c>
      <c r="R702">
        <v>36.285072205537297</v>
      </c>
      <c r="S702" s="1">
        <f>(Table2[[#This Row],[Close Price]]-Table2[[#This Row],[20D EMA]])/Table2[[#This Row],[20D EMA]]</f>
        <v>-4.0100916212986386E-2</v>
      </c>
      <c r="T702" s="1">
        <f>(Table2[[#This Row],[Close Price]]-Table2[[#This Row],[50D EMA]])/Table2[[#This Row],[50D EMA]]</f>
        <v>-7.4924522665138327E-2</v>
      </c>
      <c r="U702" s="1">
        <f>(Table2[[#This Row],[Close Price]]-Table2[[#This Row],[200D EMA]])/Table2[[#This Row],[200D EMA]]</f>
        <v>-0.15201743677541937</v>
      </c>
      <c r="V702">
        <v>0.38325065920595403</v>
      </c>
      <c r="W702">
        <v>357.15</v>
      </c>
      <c r="X702">
        <v>367.4</v>
      </c>
      <c r="Y702">
        <v>357.15</v>
      </c>
      <c r="Z702">
        <v>372.2</v>
      </c>
      <c r="AA702">
        <v>357.15</v>
      </c>
      <c r="AB702">
        <v>375.2</v>
      </c>
      <c r="AC702" s="1">
        <f>(Table2[[#This Row],[Close Price]]/Table2[[#This Row],[Day Low]])-1</f>
        <v>1.2039759204816036E-2</v>
      </c>
      <c r="AD702" s="1">
        <f>(Table2[[#This Row],[Day High]]/Table2[[#This Row],[Close Price]])-1</f>
        <v>1.6461474616129346E-2</v>
      </c>
      <c r="AE702" s="1">
        <f>(Table2[[#This Row],[Close Price]]/Table2[[#This Row],[Current Week Low]])-1</f>
        <v>1.2039759204816036E-2</v>
      </c>
      <c r="AF702" s="1">
        <f>(Table2[[#This Row],[Current Week High]]/Table2[[#This Row],[Close Price]])-1</f>
        <v>2.9741319684603695E-2</v>
      </c>
      <c r="AG702" s="1">
        <f>(Table2[[#This Row],[Close Price]]/Table2[[#This Row],[Current Month Low]])-1</f>
        <v>1.2039759204816036E-2</v>
      </c>
      <c r="AH702" s="1">
        <f>(Table2[[#This Row],[Current Month High]]/Table2[[#This Row],[Close Price]])-1</f>
        <v>3.8041222852400081E-2</v>
      </c>
      <c r="AI702">
        <v>61.848111772029299</v>
      </c>
      <c r="AJ702">
        <v>4.7681159420289703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0.08</v>
      </c>
      <c r="AM702" t="s">
        <v>3180</v>
      </c>
      <c r="AN702">
        <v>-9.32</v>
      </c>
      <c r="AO702" t="s">
        <v>3179</v>
      </c>
      <c r="AP702">
        <v>7.3379136391910002E-3</v>
      </c>
      <c r="AQ702">
        <f>(Table2[[#This Row],[Sharpe Ratio]]-AVERAGE(Table2[Sharpe Ratio]))/_xlfn.STDEV.P(Table2[Sharpe Ratio])</f>
        <v>-0.64650437442280539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718</v>
      </c>
      <c r="AT702">
        <f>_xlfn.RANK.AVG(Table2[[#This Row],[6M Return vs Nifty Z-Score]],Table2[6M Return vs Nifty Z-Score])</f>
        <v>723</v>
      </c>
      <c r="AU702">
        <f>_xlfn.RANK.AVG(Table2[[#This Row],[Sharpe Ratio Z-Score]],Table2[Sharpe Ratio Z-Score])</f>
        <v>499</v>
      </c>
      <c r="AV702">
        <f>(Table2[[#This Row],[Rank 1Y]]+Table2[[#This Row],[Rank 6M]]+Table2[[#This Row],[Rank Sharpe]])/3</f>
        <v>646.66666666666663</v>
      </c>
    </row>
    <row r="703" spans="1:48" x14ac:dyDescent="0.3">
      <c r="A703" t="s">
        <v>2049</v>
      </c>
      <c r="B703" t="s">
        <v>2050</v>
      </c>
      <c r="C703" t="s">
        <v>3146</v>
      </c>
      <c r="D703" t="s">
        <v>1469</v>
      </c>
      <c r="E703">
        <v>3146.5781608470002</v>
      </c>
      <c r="F703">
        <v>117.51</v>
      </c>
      <c r="G703">
        <v>-43.010797110887502</v>
      </c>
      <c r="H703">
        <f>(Table2[[#This Row],[1Y Return vs Nifty]]-AVERAGE(Table2[1Y Return vs Nifty]))/_xlfn.STDEV.P(Table2[1Y Return vs Nifty])</f>
        <v>-1.1381088095884913</v>
      </c>
      <c r="I703">
        <v>-6.1795821366904002</v>
      </c>
      <c r="J703">
        <f>(Table2[[#This Row],[1M Return vs Nifty]]-AVERAGE(Table2[1M Return vs Nifty]))/_xlfn.STDEV.P(Table2[1M Return vs Nifty])</f>
        <v>-0.57023885967971799</v>
      </c>
      <c r="K703">
        <v>-11.3316097369174</v>
      </c>
      <c r="L703">
        <f>(Table2[[#This Row],[6M Return vs Nifty]]-AVERAGE(Table2[6M Return vs Nifty]))/_xlfn.STDEV.P(Table2[6M Return vs Nifty])</f>
        <v>-0.59013447260309426</v>
      </c>
      <c r="M703">
        <v>1.2725826255578101</v>
      </c>
      <c r="N703">
        <f>(Table2[[#This Row],[1W Return vs Nifty]]-AVERAGE(Table2[1W Return vs Nifty]))/_xlfn.STDEV.P(Table2[1W Return vs Nifty])</f>
        <v>-0.45275486360307238</v>
      </c>
      <c r="O703">
        <v>118.76</v>
      </c>
      <c r="P703">
        <v>123.40297381325</v>
      </c>
      <c r="Q703">
        <v>133.14198782275301</v>
      </c>
      <c r="R703">
        <v>50.244088645982103</v>
      </c>
      <c r="S703" s="1">
        <f>(Table2[[#This Row],[Close Price]]-Table2[[#This Row],[20D EMA]])/Table2[[#This Row],[20D EMA]]</f>
        <v>-1.052542943752105E-2</v>
      </c>
      <c r="T703" s="1">
        <f>(Table2[[#This Row],[Close Price]]-Table2[[#This Row],[50D EMA]])/Table2[[#This Row],[50D EMA]]</f>
        <v>-4.7753904392677252E-2</v>
      </c>
      <c r="U703" s="1">
        <f>(Table2[[#This Row],[Close Price]]-Table2[[#This Row],[200D EMA]])/Table2[[#This Row],[200D EMA]]</f>
        <v>-0.11740840044812377</v>
      </c>
      <c r="V703">
        <v>0.402947150863806</v>
      </c>
      <c r="W703">
        <v>113.62</v>
      </c>
      <c r="X703">
        <v>118.8</v>
      </c>
      <c r="Y703">
        <v>113.62</v>
      </c>
      <c r="Z703">
        <v>118.8</v>
      </c>
      <c r="AA703">
        <v>113.62</v>
      </c>
      <c r="AB703">
        <v>118.8</v>
      </c>
      <c r="AC703" s="1">
        <f>(Table2[[#This Row],[Close Price]]/Table2[[#This Row],[Day Low]])-1</f>
        <v>3.4236930117937048E-2</v>
      </c>
      <c r="AD703" s="1">
        <f>(Table2[[#This Row],[Day High]]/Table2[[#This Row],[Close Price]])-1</f>
        <v>1.0977789124329673E-2</v>
      </c>
      <c r="AE703" s="1">
        <f>(Table2[[#This Row],[Close Price]]/Table2[[#This Row],[Current Week Low]])-1</f>
        <v>3.4236930117937048E-2</v>
      </c>
      <c r="AF703" s="1">
        <f>(Table2[[#This Row],[Current Week High]]/Table2[[#This Row],[Close Price]])-1</f>
        <v>1.0977789124329673E-2</v>
      </c>
      <c r="AG703" s="1">
        <f>(Table2[[#This Row],[Close Price]]/Table2[[#This Row],[Current Month Low]])-1</f>
        <v>3.4236930117937048E-2</v>
      </c>
      <c r="AH703" s="1">
        <f>(Table2[[#This Row],[Current Month High]]/Table2[[#This Row],[Close Price]])-1</f>
        <v>1.0977789124329673E-2</v>
      </c>
      <c r="AI703">
        <v>35.988426516892098</v>
      </c>
      <c r="AJ703">
        <v>12.503590234561999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-0.09</v>
      </c>
      <c r="AM703" t="s">
        <v>3179</v>
      </c>
      <c r="AN703">
        <v>-3.23</v>
      </c>
      <c r="AO703" t="s">
        <v>3179</v>
      </c>
      <c r="AP703">
        <v>-0.115678431938319</v>
      </c>
      <c r="AQ703">
        <f>(Table2[[#This Row],[Sharpe Ratio]]-AVERAGE(Table2[Sharpe Ratio]))/_xlfn.STDEV.P(Table2[Sharpe Ratio])</f>
        <v>-2.1187064483771478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686</v>
      </c>
      <c r="AT703">
        <f>_xlfn.RANK.AVG(Table2[[#This Row],[6M Return vs Nifty Z-Score]],Table2[6M Return vs Nifty Z-Score])</f>
        <v>533</v>
      </c>
      <c r="AU703">
        <f>_xlfn.RANK.AVG(Table2[[#This Row],[Sharpe Ratio Z-Score]],Table2[Sharpe Ratio Z-Score])</f>
        <v>724</v>
      </c>
      <c r="AV703">
        <f>(Table2[[#This Row],[Rank 1Y]]+Table2[[#This Row],[Rank 6M]]+Table2[[#This Row],[Rank Sharpe]])/3</f>
        <v>647.66666666666663</v>
      </c>
    </row>
    <row r="704" spans="1:48" x14ac:dyDescent="0.3">
      <c r="A704" t="s">
        <v>978</v>
      </c>
      <c r="B704" t="s">
        <v>979</v>
      </c>
      <c r="C704" t="s">
        <v>3146</v>
      </c>
      <c r="D704" t="s">
        <v>128</v>
      </c>
      <c r="E704">
        <v>14587.96153086</v>
      </c>
      <c r="F704">
        <v>2462.9</v>
      </c>
      <c r="G704">
        <v>-30.606021130219101</v>
      </c>
      <c r="H704">
        <f>(Table2[[#This Row],[1Y Return vs Nifty]]-AVERAGE(Table2[1Y Return vs Nifty]))/_xlfn.STDEV.P(Table2[1Y Return vs Nifty])</f>
        <v>-0.9148997361522746</v>
      </c>
      <c r="I704">
        <v>-11.1290939168622</v>
      </c>
      <c r="J704">
        <f>(Table2[[#This Row],[1M Return vs Nifty]]-AVERAGE(Table2[1M Return vs Nifty]))/_xlfn.STDEV.P(Table2[1M Return vs Nifty])</f>
        <v>-1.1186556948594175</v>
      </c>
      <c r="K704">
        <v>-19.241812293611201</v>
      </c>
      <c r="L704">
        <f>(Table2[[#This Row],[6M Return vs Nifty]]-AVERAGE(Table2[6M Return vs Nifty]))/_xlfn.STDEV.P(Table2[6M Return vs Nifty])</f>
        <v>-0.86054408034500363</v>
      </c>
      <c r="M704">
        <v>-1.0313765104671899</v>
      </c>
      <c r="N704">
        <f>(Table2[[#This Row],[1W Return vs Nifty]]-AVERAGE(Table2[1W Return vs Nifty]))/_xlfn.STDEV.P(Table2[1W Return vs Nifty])</f>
        <v>-0.98592796595788168</v>
      </c>
      <c r="O704">
        <v>2645.92</v>
      </c>
      <c r="P704">
        <v>2793.1807690417099</v>
      </c>
      <c r="Q704">
        <v>2771.1540431888202</v>
      </c>
      <c r="R704">
        <v>28.3879783614723</v>
      </c>
      <c r="S704" s="1">
        <f>(Table2[[#This Row],[Close Price]]-Table2[[#This Row],[20D EMA]])/Table2[[#This Row],[20D EMA]]</f>
        <v>-6.9170647638628527E-2</v>
      </c>
      <c r="T704" s="1">
        <f>(Table2[[#This Row],[Close Price]]-Table2[[#This Row],[50D EMA]])/Table2[[#This Row],[50D EMA]]</f>
        <v>-0.11824539704067318</v>
      </c>
      <c r="U704" s="1">
        <f>(Table2[[#This Row],[Close Price]]-Table2[[#This Row],[200D EMA]])/Table2[[#This Row],[200D EMA]]</f>
        <v>-0.11123670441434799</v>
      </c>
      <c r="V704">
        <v>1.23014074028468</v>
      </c>
      <c r="W704">
        <v>2402</v>
      </c>
      <c r="X704">
        <v>2472.15</v>
      </c>
      <c r="Y704">
        <v>2402</v>
      </c>
      <c r="Z704">
        <v>2578.85</v>
      </c>
      <c r="AA704">
        <v>2402</v>
      </c>
      <c r="AB704">
        <v>2578.85</v>
      </c>
      <c r="AC704" s="1">
        <f>(Table2[[#This Row],[Close Price]]/Table2[[#This Row],[Day Low]])-1</f>
        <v>2.5353871773521997E-2</v>
      </c>
      <c r="AD704" s="1">
        <f>(Table2[[#This Row],[Day High]]/Table2[[#This Row],[Close Price]])-1</f>
        <v>3.7557351090178326E-3</v>
      </c>
      <c r="AE704" s="1">
        <f>(Table2[[#This Row],[Close Price]]/Table2[[#This Row],[Current Week Low]])-1</f>
        <v>2.5353871773521997E-2</v>
      </c>
      <c r="AF704" s="1">
        <f>(Table2[[#This Row],[Current Week High]]/Table2[[#This Row],[Close Price]])-1</f>
        <v>4.707864712330978E-2</v>
      </c>
      <c r="AG704" s="1">
        <f>(Table2[[#This Row],[Close Price]]/Table2[[#This Row],[Current Month Low]])-1</f>
        <v>2.5353871773521997E-2</v>
      </c>
      <c r="AH704" s="1">
        <f>(Table2[[#This Row],[Current Month High]]/Table2[[#This Row],[Close Price]])-1</f>
        <v>4.707864712330978E-2</v>
      </c>
      <c r="AI704">
        <v>29.863169434406501</v>
      </c>
      <c r="AJ704">
        <v>10.443946188340799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-0.13</v>
      </c>
      <c r="AM704" t="s">
        <v>3179</v>
      </c>
      <c r="AN704">
        <v>-19.25</v>
      </c>
      <c r="AO704" t="s">
        <v>3179</v>
      </c>
      <c r="AP704">
        <v>-8.6711102442660004E-2</v>
      </c>
      <c r="AQ704">
        <f>(Table2[[#This Row],[Sharpe Ratio]]-AVERAGE(Table2[Sharpe Ratio]))/_xlfn.STDEV.P(Table2[Sharpe Ratio])</f>
        <v>-1.7720390005658504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630</v>
      </c>
      <c r="AT704">
        <f>_xlfn.RANK.AVG(Table2[[#This Row],[6M Return vs Nifty Z-Score]],Table2[6M Return vs Nifty Z-Score])</f>
        <v>613</v>
      </c>
      <c r="AU704">
        <f>_xlfn.RANK.AVG(Table2[[#This Row],[Sharpe Ratio Z-Score]],Table2[Sharpe Ratio Z-Score])</f>
        <v>703</v>
      </c>
      <c r="AV704">
        <f>(Table2[[#This Row],[Rank 1Y]]+Table2[[#This Row],[Rank 6M]]+Table2[[#This Row],[Rank Sharpe]])/3</f>
        <v>648.66666666666663</v>
      </c>
    </row>
    <row r="705" spans="1:48" x14ac:dyDescent="0.3">
      <c r="A705" t="s">
        <v>1381</v>
      </c>
      <c r="B705" t="s">
        <v>1382</v>
      </c>
      <c r="C705" t="s">
        <v>3148</v>
      </c>
      <c r="D705" t="s">
        <v>475</v>
      </c>
      <c r="E705">
        <v>8059.1472881999998</v>
      </c>
      <c r="F705">
        <v>733.5</v>
      </c>
      <c r="G705">
        <v>-45.012506898634598</v>
      </c>
      <c r="H705">
        <f>(Table2[[#This Row],[1Y Return vs Nifty]]-AVERAGE(Table2[1Y Return vs Nifty]))/_xlfn.STDEV.P(Table2[1Y Return vs Nifty])</f>
        <v>-1.1741271776515283</v>
      </c>
      <c r="I705">
        <v>0.95952483508505404</v>
      </c>
      <c r="J705">
        <f>(Table2[[#This Row],[1M Return vs Nifty]]-AVERAGE(Table2[1M Return vs Nifty]))/_xlfn.STDEV.P(Table2[1M Return vs Nifty])</f>
        <v>0.2207899579816725</v>
      </c>
      <c r="K705">
        <v>-19.404690586813899</v>
      </c>
      <c r="L705">
        <f>(Table2[[#This Row],[6M Return vs Nifty]]-AVERAGE(Table2[6M Return vs Nifty]))/_xlfn.STDEV.P(Table2[6M Return vs Nifty])</f>
        <v>-0.86611206107102723</v>
      </c>
      <c r="M705">
        <v>2.9211168906422902</v>
      </c>
      <c r="N705">
        <f>(Table2[[#This Row],[1W Return vs Nifty]]-AVERAGE(Table2[1W Return vs Nifty]))/_xlfn.STDEV.P(Table2[1W Return vs Nifty])</f>
        <v>-7.1257590187993713E-2</v>
      </c>
      <c r="O705">
        <v>727.12</v>
      </c>
      <c r="P705">
        <v>741.39863196718795</v>
      </c>
      <c r="Q705">
        <v>803.95946548972199</v>
      </c>
      <c r="R705">
        <v>59.747786888598696</v>
      </c>
      <c r="S705" s="1">
        <f>(Table2[[#This Row],[Close Price]]-Table2[[#This Row],[20D EMA]])/Table2[[#This Row],[20D EMA]]</f>
        <v>8.7743426119485032E-3</v>
      </c>
      <c r="T705" s="1">
        <f>(Table2[[#This Row],[Close Price]]-Table2[[#This Row],[50D EMA]])/Table2[[#This Row],[50D EMA]]</f>
        <v>-1.0653691046381E-2</v>
      </c>
      <c r="U705" s="1">
        <f>(Table2[[#This Row],[Close Price]]-Table2[[#This Row],[200D EMA]])/Table2[[#This Row],[200D EMA]]</f>
        <v>-8.7640569598620849E-2</v>
      </c>
      <c r="V705">
        <v>1.11121011196522</v>
      </c>
      <c r="W705">
        <v>722.05</v>
      </c>
      <c r="X705">
        <v>740.75</v>
      </c>
      <c r="Y705">
        <v>721.15</v>
      </c>
      <c r="Z705">
        <v>740.75</v>
      </c>
      <c r="AA705">
        <v>721.15</v>
      </c>
      <c r="AB705">
        <v>740.75</v>
      </c>
      <c r="AC705" s="1">
        <f>(Table2[[#This Row],[Close Price]]/Table2[[#This Row],[Day Low]])-1</f>
        <v>1.5857627588117262E-2</v>
      </c>
      <c r="AD705" s="1">
        <f>(Table2[[#This Row],[Day High]]/Table2[[#This Row],[Close Price]])-1</f>
        <v>9.8841172460804039E-3</v>
      </c>
      <c r="AE705" s="1">
        <f>(Table2[[#This Row],[Close Price]]/Table2[[#This Row],[Current Week Low]])-1</f>
        <v>1.7125424668931633E-2</v>
      </c>
      <c r="AF705" s="1">
        <f>(Table2[[#This Row],[Current Week High]]/Table2[[#This Row],[Close Price]])-1</f>
        <v>9.8841172460804039E-3</v>
      </c>
      <c r="AG705" s="1">
        <f>(Table2[[#This Row],[Close Price]]/Table2[[#This Row],[Current Month Low]])-1</f>
        <v>1.7125424668931633E-2</v>
      </c>
      <c r="AH705" s="1">
        <f>(Table2[[#This Row],[Current Month High]]/Table2[[#This Row],[Close Price]])-1</f>
        <v>9.8841172460804039E-3</v>
      </c>
      <c r="AI705">
        <v>50.824812542603901</v>
      </c>
      <c r="AJ705">
        <v>9.0219976218787092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-0.04</v>
      </c>
      <c r="AM705" t="s">
        <v>3179</v>
      </c>
      <c r="AN705">
        <v>0.97</v>
      </c>
      <c r="AO705" t="s">
        <v>3180</v>
      </c>
      <c r="AP705">
        <v>-3.73006724676E-2</v>
      </c>
      <c r="AQ705">
        <f>(Table2[[#This Row],[Sharpe Ratio]]-AVERAGE(Table2[Sharpe Ratio]))/_xlfn.STDEV.P(Table2[Sharpe Ratio])</f>
        <v>-1.1807180899765675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691</v>
      </c>
      <c r="AT705">
        <f>_xlfn.RANK.AVG(Table2[[#This Row],[6M Return vs Nifty Z-Score]],Table2[6M Return vs Nifty Z-Score])</f>
        <v>616</v>
      </c>
      <c r="AU705">
        <f>_xlfn.RANK.AVG(Table2[[#This Row],[Sharpe Ratio Z-Score]],Table2[Sharpe Ratio Z-Score])</f>
        <v>642</v>
      </c>
      <c r="AV705">
        <f>(Table2[[#This Row],[Rank 1Y]]+Table2[[#This Row],[Rank 6M]]+Table2[[#This Row],[Rank Sharpe]])/3</f>
        <v>649.66666666666663</v>
      </c>
    </row>
    <row r="706" spans="1:48" x14ac:dyDescent="0.3">
      <c r="A706" t="s">
        <v>1379</v>
      </c>
      <c r="B706" t="s">
        <v>1380</v>
      </c>
      <c r="C706" t="s">
        <v>3137</v>
      </c>
      <c r="D706" t="s">
        <v>46</v>
      </c>
      <c r="E706">
        <v>8077.1356100249996</v>
      </c>
      <c r="F706">
        <v>314.85000000000002</v>
      </c>
      <c r="G706">
        <v>-31.346519699801298</v>
      </c>
      <c r="H706">
        <f>(Table2[[#This Row],[1Y Return vs Nifty]]-AVERAGE(Table2[1Y Return vs Nifty]))/_xlfn.STDEV.P(Table2[1Y Return vs Nifty])</f>
        <v>-0.92822412023263745</v>
      </c>
      <c r="I706">
        <v>-24.306616917933798</v>
      </c>
      <c r="J706">
        <f>(Table2[[#This Row],[1M Return vs Nifty]]-AVERAGE(Table2[1M Return vs Nifty]))/_xlfn.STDEV.P(Table2[1M Return vs Nifty])</f>
        <v>-2.5787543431152939</v>
      </c>
      <c r="K706">
        <v>-34.780806916878497</v>
      </c>
      <c r="L706">
        <f>(Table2[[#This Row],[6M Return vs Nifty]]-AVERAGE(Table2[6M Return vs Nifty]))/_xlfn.STDEV.P(Table2[6M Return vs Nifty])</f>
        <v>-1.391743301940866</v>
      </c>
      <c r="M706">
        <v>-2.2876699007375798</v>
      </c>
      <c r="N706">
        <f>(Table2[[#This Row],[1W Return vs Nifty]]-AVERAGE(Table2[1W Return vs Nifty]))/_xlfn.STDEV.P(Table2[1W Return vs Nifty])</f>
        <v>-1.27665440892507</v>
      </c>
      <c r="O706">
        <v>359.19</v>
      </c>
      <c r="P706">
        <v>403.69659460110898</v>
      </c>
      <c r="Q706">
        <v>428.26556798652803</v>
      </c>
      <c r="R706">
        <v>28.010800111007399</v>
      </c>
      <c r="S706" s="1">
        <f>(Table2[[#This Row],[Close Price]]-Table2[[#This Row],[20D EMA]])/Table2[[#This Row],[20D EMA]]</f>
        <v>-0.12344441660402565</v>
      </c>
      <c r="T706" s="1">
        <f>(Table2[[#This Row],[Close Price]]-Table2[[#This Row],[50D EMA]])/Table2[[#This Row],[50D EMA]]</f>
        <v>-0.22008259616085674</v>
      </c>
      <c r="U706" s="1">
        <f>(Table2[[#This Row],[Close Price]]-Table2[[#This Row],[200D EMA]])/Table2[[#This Row],[200D EMA]]</f>
        <v>-0.26482532443536466</v>
      </c>
      <c r="V706">
        <v>1.9718225251171999</v>
      </c>
      <c r="W706">
        <v>308.8</v>
      </c>
      <c r="X706">
        <v>318.7</v>
      </c>
      <c r="Y706">
        <v>307.64999999999998</v>
      </c>
      <c r="Z706">
        <v>326.64999999999998</v>
      </c>
      <c r="AA706">
        <v>307.64999999999998</v>
      </c>
      <c r="AB706">
        <v>326.64999999999998</v>
      </c>
      <c r="AC706" s="1">
        <f>(Table2[[#This Row],[Close Price]]/Table2[[#This Row],[Day Low]])-1</f>
        <v>1.9591968911917057E-2</v>
      </c>
      <c r="AD706" s="1">
        <f>(Table2[[#This Row],[Day High]]/Table2[[#This Row],[Close Price]])-1</f>
        <v>1.2228045100841634E-2</v>
      </c>
      <c r="AE706" s="1">
        <f>(Table2[[#This Row],[Close Price]]/Table2[[#This Row],[Current Week Low]])-1</f>
        <v>2.3403217942467247E-2</v>
      </c>
      <c r="AF706" s="1">
        <f>(Table2[[#This Row],[Current Week High]]/Table2[[#This Row],[Close Price]])-1</f>
        <v>3.7478164205176911E-2</v>
      </c>
      <c r="AG706" s="1">
        <f>(Table2[[#This Row],[Close Price]]/Table2[[#This Row],[Current Month Low]])-1</f>
        <v>2.3403217942467247E-2</v>
      </c>
      <c r="AH706" s="1">
        <f>(Table2[[#This Row],[Current Month High]]/Table2[[#This Row],[Close Price]])-1</f>
        <v>3.7478164205176911E-2</v>
      </c>
      <c r="AI706">
        <v>82.563125297760806</v>
      </c>
      <c r="AJ706">
        <v>5.3010033444816003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-0.28999999999999998</v>
      </c>
      <c r="AM706" t="s">
        <v>3179</v>
      </c>
      <c r="AN706">
        <v>-31.33</v>
      </c>
      <c r="AO706" t="s">
        <v>3179</v>
      </c>
      <c r="AP706">
        <v>-1.7992284808026001E-2</v>
      </c>
      <c r="AQ706">
        <f>(Table2[[#This Row],[Sharpe Ratio]]-AVERAGE(Table2[Sharpe Ratio]))/_xlfn.STDEV.P(Table2[Sharpe Ratio])</f>
        <v>-0.94964433938113335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635</v>
      </c>
      <c r="AT706">
        <f>_xlfn.RANK.AVG(Table2[[#This Row],[6M Return vs Nifty Z-Score]],Table2[6M Return vs Nifty Z-Score])</f>
        <v>712</v>
      </c>
      <c r="AU706">
        <f>_xlfn.RANK.AVG(Table2[[#This Row],[Sharpe Ratio Z-Score]],Table2[Sharpe Ratio Z-Score])</f>
        <v>606</v>
      </c>
      <c r="AV706">
        <f>(Table2[[#This Row],[Rank 1Y]]+Table2[[#This Row],[Rank 6M]]+Table2[[#This Row],[Rank Sharpe]])/3</f>
        <v>651</v>
      </c>
    </row>
    <row r="707" spans="1:48" x14ac:dyDescent="0.3">
      <c r="A707" t="s">
        <v>2250</v>
      </c>
      <c r="B707" t="s">
        <v>2251</v>
      </c>
      <c r="C707" t="s">
        <v>3144</v>
      </c>
      <c r="D707" t="s">
        <v>1263</v>
      </c>
      <c r="E707">
        <v>2521.5194317649998</v>
      </c>
      <c r="F707">
        <v>301.45</v>
      </c>
      <c r="G707">
        <v>-58.9028870625853</v>
      </c>
      <c r="H707">
        <f>(Table2[[#This Row],[1Y Return vs Nifty]]-AVERAGE(Table2[1Y Return vs Nifty]))/_xlfn.STDEV.P(Table2[1Y Return vs Nifty])</f>
        <v>-1.4240679174846371</v>
      </c>
      <c r="I707">
        <v>6.1831512865883402</v>
      </c>
      <c r="J707">
        <f>(Table2[[#This Row],[1M Return vs Nifty]]-AVERAGE(Table2[1M Return vs Nifty]))/_xlfn.STDEV.P(Table2[1M Return vs Nifty])</f>
        <v>0.79957930406844158</v>
      </c>
      <c r="K707">
        <v>-15.8837213815242</v>
      </c>
      <c r="L707">
        <f>(Table2[[#This Row],[6M Return vs Nifty]]-AVERAGE(Table2[6M Return vs Nifty]))/_xlfn.STDEV.P(Table2[6M Return vs Nifty])</f>
        <v>-0.74574802552960651</v>
      </c>
      <c r="M707">
        <v>0.90213947932838001</v>
      </c>
      <c r="N707">
        <f>(Table2[[#This Row],[1W Return vs Nifty]]-AVERAGE(Table2[1W Return vs Nifty]))/_xlfn.STDEV.P(Table2[1W Return vs Nifty])</f>
        <v>-0.53848134999466013</v>
      </c>
      <c r="O707">
        <v>304.67</v>
      </c>
      <c r="P707">
        <v>321.07854876143398</v>
      </c>
      <c r="Q707">
        <v>371.76872802007699</v>
      </c>
      <c r="R707">
        <v>48.474560143198602</v>
      </c>
      <c r="S707" s="1">
        <f>(Table2[[#This Row],[Close Price]]-Table2[[#This Row],[20D EMA]])/Table2[[#This Row],[20D EMA]]</f>
        <v>-1.0568812157416309E-2</v>
      </c>
      <c r="T707" s="1">
        <f>(Table2[[#This Row],[Close Price]]-Table2[[#This Row],[50D EMA]])/Table2[[#This Row],[50D EMA]]</f>
        <v>-6.1133167684828071E-2</v>
      </c>
      <c r="U707" s="1">
        <f>(Table2[[#This Row],[Close Price]]-Table2[[#This Row],[200D EMA]])/Table2[[#This Row],[200D EMA]]</f>
        <v>-0.18914643088613819</v>
      </c>
      <c r="V707">
        <v>0.92693421070804305</v>
      </c>
      <c r="W707">
        <v>294</v>
      </c>
      <c r="X707">
        <v>302</v>
      </c>
      <c r="Y707">
        <v>294</v>
      </c>
      <c r="Z707">
        <v>307.39999999999998</v>
      </c>
      <c r="AA707">
        <v>294</v>
      </c>
      <c r="AB707">
        <v>309.95</v>
      </c>
      <c r="AC707" s="1">
        <f>(Table2[[#This Row],[Close Price]]/Table2[[#This Row],[Day Low]])-1</f>
        <v>2.5340136054421647E-2</v>
      </c>
      <c r="AD707" s="1">
        <f>(Table2[[#This Row],[Day High]]/Table2[[#This Row],[Close Price]])-1</f>
        <v>1.8245148449163029E-3</v>
      </c>
      <c r="AE707" s="1">
        <f>(Table2[[#This Row],[Close Price]]/Table2[[#This Row],[Current Week Low]])-1</f>
        <v>2.5340136054421647E-2</v>
      </c>
      <c r="AF707" s="1">
        <f>(Table2[[#This Row],[Current Week High]]/Table2[[#This Row],[Close Price]])-1</f>
        <v>1.973793332227558E-2</v>
      </c>
      <c r="AG707" s="1">
        <f>(Table2[[#This Row],[Close Price]]/Table2[[#This Row],[Current Month Low]])-1</f>
        <v>2.5340136054421647E-2</v>
      </c>
      <c r="AH707" s="1">
        <f>(Table2[[#This Row],[Current Month High]]/Table2[[#This Row],[Close Price]])-1</f>
        <v>2.8197047603250924E-2</v>
      </c>
      <c r="AI707">
        <v>75.495076997673195</v>
      </c>
      <c r="AJ707">
        <v>12.402169535056499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-0.16</v>
      </c>
      <c r="AM707" t="s">
        <v>3179</v>
      </c>
      <c r="AN707">
        <v>-5.5</v>
      </c>
      <c r="AO707" t="s">
        <v>3179</v>
      </c>
      <c r="AP707">
        <v>-4.3320192328073E-2</v>
      </c>
      <c r="AQ707">
        <f>(Table2[[#This Row],[Sharpe Ratio]]-AVERAGE(Table2[Sharpe Ratio]))/_xlfn.STDEV.P(Table2[Sharpe Ratio])</f>
        <v>-1.2527568875948398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722</v>
      </c>
      <c r="AT707">
        <f>_xlfn.RANK.AVG(Table2[[#This Row],[6M Return vs Nifty Z-Score]],Table2[6M Return vs Nifty Z-Score])</f>
        <v>579</v>
      </c>
      <c r="AU707">
        <f>_xlfn.RANK.AVG(Table2[[#This Row],[Sharpe Ratio Z-Score]],Table2[Sharpe Ratio Z-Score])</f>
        <v>656</v>
      </c>
      <c r="AV707">
        <f>(Table2[[#This Row],[Rank 1Y]]+Table2[[#This Row],[Rank 6M]]+Table2[[#This Row],[Rank Sharpe]])/3</f>
        <v>652.33333333333337</v>
      </c>
    </row>
    <row r="708" spans="1:48" x14ac:dyDescent="0.3">
      <c r="A708" t="s">
        <v>1601</v>
      </c>
      <c r="B708" t="s">
        <v>1602</v>
      </c>
      <c r="C708" t="s">
        <v>3135</v>
      </c>
      <c r="D708" t="s">
        <v>742</v>
      </c>
      <c r="E708">
        <v>5940.7836725999996</v>
      </c>
      <c r="F708">
        <v>121.8</v>
      </c>
      <c r="G708">
        <v>-36.087259160800897</v>
      </c>
      <c r="H708">
        <f>(Table2[[#This Row],[1Y Return vs Nifty]]-AVERAGE(Table2[1Y Return vs Nifty]))/_xlfn.STDEV.P(Table2[1Y Return vs Nifty])</f>
        <v>-1.0135280438295884</v>
      </c>
      <c r="I708">
        <v>-2.1728425253926198</v>
      </c>
      <c r="J708">
        <f>(Table2[[#This Row],[1M Return vs Nifty]]-AVERAGE(Table2[1M Return vs Nifty]))/_xlfn.STDEV.P(Table2[1M Return vs Nifty])</f>
        <v>-0.12628326272166882</v>
      </c>
      <c r="K708">
        <v>-16.732912053034699</v>
      </c>
      <c r="L708">
        <f>(Table2[[#This Row],[6M Return vs Nifty]]-AVERAGE(Table2[6M Return vs Nifty]))/_xlfn.STDEV.P(Table2[6M Return vs Nifty])</f>
        <v>-0.77477753706682051</v>
      </c>
      <c r="M708">
        <v>1.68399060884785</v>
      </c>
      <c r="N708">
        <f>(Table2[[#This Row],[1W Return vs Nifty]]-AVERAGE(Table2[1W Return vs Nifty]))/_xlfn.STDEV.P(Table2[1W Return vs Nifty])</f>
        <v>-0.3575484567903493</v>
      </c>
      <c r="O708">
        <v>119.95</v>
      </c>
      <c r="P708">
        <v>124.282961119394</v>
      </c>
      <c r="Q708">
        <v>133.39879350764801</v>
      </c>
      <c r="R708">
        <v>58.829294204605297</v>
      </c>
      <c r="S708" s="1">
        <f>(Table2[[#This Row],[Close Price]]-Table2[[#This Row],[20D EMA]])/Table2[[#This Row],[20D EMA]]</f>
        <v>1.5423092955398034E-2</v>
      </c>
      <c r="T708" s="1">
        <f>(Table2[[#This Row],[Close Price]]-Table2[[#This Row],[50D EMA]])/Table2[[#This Row],[50D EMA]]</f>
        <v>-1.9978290644432885E-2</v>
      </c>
      <c r="U708" s="1">
        <f>(Table2[[#This Row],[Close Price]]-Table2[[#This Row],[200D EMA]])/Table2[[#This Row],[200D EMA]]</f>
        <v>-8.6948263943504328E-2</v>
      </c>
      <c r="V708">
        <v>0.75122972879600802</v>
      </c>
      <c r="W708">
        <v>117.1</v>
      </c>
      <c r="X708">
        <v>122.46</v>
      </c>
      <c r="Y708">
        <v>115.95</v>
      </c>
      <c r="Z708">
        <v>122.46</v>
      </c>
      <c r="AA708">
        <v>115.95</v>
      </c>
      <c r="AB708">
        <v>122.46</v>
      </c>
      <c r="AC708" s="1">
        <f>(Table2[[#This Row],[Close Price]]/Table2[[#This Row],[Day Low]])-1</f>
        <v>4.0136635354397932E-2</v>
      </c>
      <c r="AD708" s="1">
        <f>(Table2[[#This Row],[Day High]]/Table2[[#This Row],[Close Price]])-1</f>
        <v>5.4187192118226868E-3</v>
      </c>
      <c r="AE708" s="1">
        <f>(Table2[[#This Row],[Close Price]]/Table2[[#This Row],[Current Week Low]])-1</f>
        <v>5.045278137128073E-2</v>
      </c>
      <c r="AF708" s="1">
        <f>(Table2[[#This Row],[Current Week High]]/Table2[[#This Row],[Close Price]])-1</f>
        <v>5.4187192118226868E-3</v>
      </c>
      <c r="AG708" s="1">
        <f>(Table2[[#This Row],[Close Price]]/Table2[[#This Row],[Current Month Low]])-1</f>
        <v>5.045278137128073E-2</v>
      </c>
      <c r="AH708" s="1">
        <f>(Table2[[#This Row],[Current Month High]]/Table2[[#This Row],[Close Price]])-1</f>
        <v>5.4187192118226868E-3</v>
      </c>
      <c r="AI708">
        <v>33.743842364532</v>
      </c>
      <c r="AJ708">
        <v>11.2328767123287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-7.0000000000000007E-2</v>
      </c>
      <c r="AM708" t="s">
        <v>3179</v>
      </c>
      <c r="AN708">
        <v>-1.18</v>
      </c>
      <c r="AO708" t="s">
        <v>3179</v>
      </c>
      <c r="AP708">
        <v>-9.8588049065858996E-2</v>
      </c>
      <c r="AQ708">
        <f>(Table2[[#This Row],[Sharpe Ratio]]-AVERAGE(Table2[Sharpe Ratio]))/_xlfn.STDEV.P(Table2[Sharpe Ratio])</f>
        <v>-1.914176741439493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663</v>
      </c>
      <c r="AT708">
        <f>_xlfn.RANK.AVG(Table2[[#This Row],[6M Return vs Nifty Z-Score]],Table2[6M Return vs Nifty Z-Score])</f>
        <v>587</v>
      </c>
      <c r="AU708">
        <f>_xlfn.RANK.AVG(Table2[[#This Row],[Sharpe Ratio Z-Score]],Table2[Sharpe Ratio Z-Score])</f>
        <v>713</v>
      </c>
      <c r="AV708">
        <f>(Table2[[#This Row],[Rank 1Y]]+Table2[[#This Row],[Rank 6M]]+Table2[[#This Row],[Rank Sharpe]])/3</f>
        <v>654.33333333333337</v>
      </c>
    </row>
    <row r="709" spans="1:48" x14ac:dyDescent="0.3">
      <c r="A709" t="s">
        <v>1714</v>
      </c>
      <c r="B709" t="s">
        <v>1715</v>
      </c>
      <c r="C709" t="s">
        <v>3145</v>
      </c>
      <c r="D709" t="s">
        <v>266</v>
      </c>
      <c r="E709">
        <v>4985.5145092800003</v>
      </c>
      <c r="F709">
        <v>1620.8</v>
      </c>
      <c r="G709">
        <v>-61.9191118029241</v>
      </c>
      <c r="H709">
        <f>(Table2[[#This Row],[1Y Return vs Nifty]]-AVERAGE(Table2[1Y Return vs Nifty]))/_xlfn.STDEV.P(Table2[1Y Return vs Nifty])</f>
        <v>-1.4783412659607085</v>
      </c>
      <c r="I709">
        <v>-1.2858165677869899</v>
      </c>
      <c r="J709">
        <f>(Table2[[#This Row],[1M Return vs Nifty]]-AVERAGE(Table2[1M Return vs Nifty]))/_xlfn.STDEV.P(Table2[1M Return vs Nifty])</f>
        <v>-2.7998827812123737E-2</v>
      </c>
      <c r="K709">
        <v>-19.853480876819201</v>
      </c>
      <c r="L709">
        <f>(Table2[[#This Row],[6M Return vs Nifty]]-AVERAGE(Table2[6M Return vs Nifty]))/_xlfn.STDEV.P(Table2[6M Return vs Nifty])</f>
        <v>-0.88145391931156192</v>
      </c>
      <c r="M709">
        <v>7.2311645318226496</v>
      </c>
      <c r="N709">
        <f>(Table2[[#This Row],[1W Return vs Nifty]]-AVERAGE(Table2[1W Return vs Nifty]))/_xlfn.STDEV.P(Table2[1W Return vs Nifty])</f>
        <v>0.92615657233481985</v>
      </c>
      <c r="O709">
        <v>1649.32</v>
      </c>
      <c r="P709">
        <v>1707.82545283942</v>
      </c>
      <c r="Q709">
        <v>1849.0076432829001</v>
      </c>
      <c r="R709">
        <v>46.667034209785598</v>
      </c>
      <c r="S709" s="1">
        <f>(Table2[[#This Row],[Close Price]]-Table2[[#This Row],[20D EMA]])/Table2[[#This Row],[20D EMA]]</f>
        <v>-1.7291974874493722E-2</v>
      </c>
      <c r="T709" s="1">
        <f>(Table2[[#This Row],[Close Price]]-Table2[[#This Row],[50D EMA]])/Table2[[#This Row],[50D EMA]]</f>
        <v>-5.0956877762146045E-2</v>
      </c>
      <c r="U709" s="1">
        <f>(Table2[[#This Row],[Close Price]]-Table2[[#This Row],[200D EMA]])/Table2[[#This Row],[200D EMA]]</f>
        <v>-0.12342168736399545</v>
      </c>
      <c r="V709">
        <v>1.0674233640666699</v>
      </c>
      <c r="W709">
        <v>1596.6</v>
      </c>
      <c r="X709">
        <v>1630</v>
      </c>
      <c r="Y709">
        <v>1596.6</v>
      </c>
      <c r="Z709">
        <v>1674.15</v>
      </c>
      <c r="AA709">
        <v>1596.6</v>
      </c>
      <c r="AB709">
        <v>1689.95</v>
      </c>
      <c r="AC709" s="1">
        <f>(Table2[[#This Row],[Close Price]]/Table2[[#This Row],[Day Low]])-1</f>
        <v>1.5157209069272204E-2</v>
      </c>
      <c r="AD709" s="1">
        <f>(Table2[[#This Row],[Day High]]/Table2[[#This Row],[Close Price]])-1</f>
        <v>5.6762092793682939E-3</v>
      </c>
      <c r="AE709" s="1">
        <f>(Table2[[#This Row],[Close Price]]/Table2[[#This Row],[Current Week Low]])-1</f>
        <v>1.5157209069272204E-2</v>
      </c>
      <c r="AF709" s="1">
        <f>(Table2[[#This Row],[Current Week High]]/Table2[[#This Row],[Close Price]])-1</f>
        <v>3.2915844027640695E-2</v>
      </c>
      <c r="AG709" s="1">
        <f>(Table2[[#This Row],[Close Price]]/Table2[[#This Row],[Current Month Low]])-1</f>
        <v>1.5157209069272204E-2</v>
      </c>
      <c r="AH709" s="1">
        <f>(Table2[[#This Row],[Current Month High]]/Table2[[#This Row],[Close Price]])-1</f>
        <v>4.2664116485686243E-2</v>
      </c>
      <c r="AI709">
        <v>59.3657453109575</v>
      </c>
      <c r="AJ709">
        <v>8.3857161963354105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-0.01</v>
      </c>
      <c r="AM709" t="s">
        <v>3179</v>
      </c>
      <c r="AN709">
        <v>-3.6</v>
      </c>
      <c r="AO709" t="s">
        <v>3179</v>
      </c>
      <c r="AP709">
        <v>-2.7171387670929002E-2</v>
      </c>
      <c r="AQ709">
        <f>(Table2[[#This Row],[Sharpe Ratio]]-AVERAGE(Table2[Sharpe Ratio]))/_xlfn.STDEV.P(Table2[Sharpe Ratio])</f>
        <v>-1.0594955482458241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725</v>
      </c>
      <c r="AT709">
        <f>_xlfn.RANK.AVG(Table2[[#This Row],[6M Return vs Nifty Z-Score]],Table2[6M Return vs Nifty Z-Score])</f>
        <v>622</v>
      </c>
      <c r="AU709">
        <f>_xlfn.RANK.AVG(Table2[[#This Row],[Sharpe Ratio Z-Score]],Table2[Sharpe Ratio Z-Score])</f>
        <v>621</v>
      </c>
      <c r="AV709">
        <f>(Table2[[#This Row],[Rank 1Y]]+Table2[[#This Row],[Rank 6M]]+Table2[[#This Row],[Rank Sharpe]])/3</f>
        <v>656</v>
      </c>
    </row>
    <row r="710" spans="1:48" x14ac:dyDescent="0.3">
      <c r="A710" t="s">
        <v>2350</v>
      </c>
      <c r="B710" t="s">
        <v>2351</v>
      </c>
      <c r="C710" t="s">
        <v>3134</v>
      </c>
      <c r="D710" t="s">
        <v>24</v>
      </c>
      <c r="E710">
        <v>2293.5041349119901</v>
      </c>
      <c r="F710">
        <v>44.54</v>
      </c>
      <c r="G710">
        <v>-61.406285389069502</v>
      </c>
      <c r="H710">
        <f>(Table2[[#This Row],[1Y Return vs Nifty]]-AVERAGE(Table2[1Y Return vs Nifty]))/_xlfn.STDEV.P(Table2[1Y Return vs Nifty])</f>
        <v>-1.4691135693986352</v>
      </c>
      <c r="I710">
        <v>-3.8061146057753601</v>
      </c>
      <c r="J710">
        <f>(Table2[[#This Row],[1M Return vs Nifty]]-AVERAGE(Table2[1M Return vs Nifty]))/_xlfn.STDEV.P(Table2[1M Return vs Nifty])</f>
        <v>-0.30725341595964645</v>
      </c>
      <c r="K710">
        <v>-34.773704229052903</v>
      </c>
      <c r="L710">
        <f>(Table2[[#This Row],[6M Return vs Nifty]]-AVERAGE(Table2[6M Return vs Nifty]))/_xlfn.STDEV.P(Table2[6M Return vs Nifty])</f>
        <v>-1.3915004971561509</v>
      </c>
      <c r="M710">
        <v>4.2267985065339504</v>
      </c>
      <c r="N710">
        <f>(Table2[[#This Row],[1W Return vs Nifty]]-AVERAGE(Table2[1W Return vs Nifty]))/_xlfn.STDEV.P(Table2[1W Return vs Nifty])</f>
        <v>0.23089808043456159</v>
      </c>
      <c r="O710">
        <v>44.94</v>
      </c>
      <c r="P710">
        <v>46.772927303169503</v>
      </c>
      <c r="Q710">
        <v>55.256964971681299</v>
      </c>
      <c r="R710">
        <v>49.277915029830602</v>
      </c>
      <c r="S710" s="1">
        <f>(Table2[[#This Row],[Close Price]]-Table2[[#This Row],[20D EMA]])/Table2[[#This Row],[20D EMA]]</f>
        <v>-8.9007565643079347E-3</v>
      </c>
      <c r="T710" s="1">
        <f>(Table2[[#This Row],[Close Price]]-Table2[[#This Row],[50D EMA]])/Table2[[#This Row],[50D EMA]]</f>
        <v>-4.7739738175809933E-2</v>
      </c>
      <c r="U710" s="1">
        <f>(Table2[[#This Row],[Close Price]]-Table2[[#This Row],[200D EMA]])/Table2[[#This Row],[200D EMA]]</f>
        <v>-0.19394776707648798</v>
      </c>
      <c r="V710">
        <v>0.54018186327789497</v>
      </c>
      <c r="W710">
        <v>44.01</v>
      </c>
      <c r="X710">
        <v>44.9</v>
      </c>
      <c r="Y710">
        <v>44.01</v>
      </c>
      <c r="Z710">
        <v>45.49</v>
      </c>
      <c r="AA710">
        <v>44.01</v>
      </c>
      <c r="AB710">
        <v>45.49</v>
      </c>
      <c r="AC710" s="1">
        <f>(Table2[[#This Row],[Close Price]]/Table2[[#This Row],[Day Low]])-1</f>
        <v>1.2042717564189953E-2</v>
      </c>
      <c r="AD710" s="1">
        <f>(Table2[[#This Row],[Day High]]/Table2[[#This Row],[Close Price]])-1</f>
        <v>8.0826223619219206E-3</v>
      </c>
      <c r="AE710" s="1">
        <f>(Table2[[#This Row],[Close Price]]/Table2[[#This Row],[Current Week Low]])-1</f>
        <v>1.2042717564189953E-2</v>
      </c>
      <c r="AF710" s="1">
        <f>(Table2[[#This Row],[Current Week High]]/Table2[[#This Row],[Close Price]])-1</f>
        <v>2.132914234396055E-2</v>
      </c>
      <c r="AG710" s="1">
        <f>(Table2[[#This Row],[Close Price]]/Table2[[#This Row],[Current Month Low]])-1</f>
        <v>1.2042717564189953E-2</v>
      </c>
      <c r="AH710" s="1">
        <f>(Table2[[#This Row],[Current Month High]]/Table2[[#This Row],[Close Price]])-1</f>
        <v>2.132914234396055E-2</v>
      </c>
      <c r="AI710">
        <v>85.002245172878304</v>
      </c>
      <c r="AJ710">
        <v>6.0223756248512297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-0.16</v>
      </c>
      <c r="AM710" t="s">
        <v>3179</v>
      </c>
      <c r="AN710">
        <v>-5.07</v>
      </c>
      <c r="AO710" t="s">
        <v>3179</v>
      </c>
      <c r="AQ710">
        <f>(Table2[[#This Row],[Sharpe Ratio]]-AVERAGE(Table2[Sharpe Ratio]))/_xlfn.STDEV.P(Table2[Sharpe Ratio])</f>
        <v>-0.73432109200939777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724</v>
      </c>
      <c r="AT710">
        <f>_xlfn.RANK.AVG(Table2[[#This Row],[6M Return vs Nifty Z-Score]],Table2[6M Return vs Nifty Z-Score])</f>
        <v>711</v>
      </c>
      <c r="AU710">
        <f>_xlfn.RANK.AVG(Table2[[#This Row],[Sharpe Ratio Z-Score]],Table2[Sharpe Ratio Z-Score])</f>
        <v>537.5</v>
      </c>
      <c r="AV710">
        <f>(Table2[[#This Row],[Rank 1Y]]+Table2[[#This Row],[Rank 6M]]+Table2[[#This Row],[Rank Sharpe]])/3</f>
        <v>657.5</v>
      </c>
    </row>
    <row r="711" spans="1:48" x14ac:dyDescent="0.3">
      <c r="A711" t="s">
        <v>2358</v>
      </c>
      <c r="B711" t="s">
        <v>2359</v>
      </c>
      <c r="C711" t="s">
        <v>3148</v>
      </c>
      <c r="D711" t="s">
        <v>405</v>
      </c>
      <c r="E711">
        <v>2278.279678764</v>
      </c>
      <c r="F711">
        <v>197.83</v>
      </c>
      <c r="G711">
        <v>-58.437553139962802</v>
      </c>
      <c r="H711">
        <f>(Table2[[#This Row],[1Y Return vs Nifty]]-AVERAGE(Table2[1Y Return vs Nifty]))/_xlfn.STDEV.P(Table2[1Y Return vs Nifty])</f>
        <v>-1.4156947913702378</v>
      </c>
      <c r="I711">
        <v>-1.91999186760646</v>
      </c>
      <c r="J711">
        <f>(Table2[[#This Row],[1M Return vs Nifty]]-AVERAGE(Table2[1M Return vs Nifty]))/_xlfn.STDEV.P(Table2[1M Return vs Nifty])</f>
        <v>-9.826685147244095E-2</v>
      </c>
      <c r="K711">
        <v>-18.917727039742399</v>
      </c>
      <c r="L711">
        <f>(Table2[[#This Row],[6M Return vs Nifty]]-AVERAGE(Table2[6M Return vs Nifty]))/_xlfn.STDEV.P(Table2[6M Return vs Nifty])</f>
        <v>-0.84946525325486288</v>
      </c>
      <c r="M711">
        <v>7.7080919109179797</v>
      </c>
      <c r="N711">
        <f>(Table2[[#This Row],[1W Return vs Nifty]]-AVERAGE(Table2[1W Return vs Nifty]))/_xlfn.STDEV.P(Table2[1W Return vs Nifty])</f>
        <v>1.0365252183468843</v>
      </c>
      <c r="O711">
        <v>194.24</v>
      </c>
      <c r="P711">
        <v>202.35649203726101</v>
      </c>
      <c r="Q711">
        <v>234.417214789713</v>
      </c>
      <c r="R711">
        <v>62.288238484717198</v>
      </c>
      <c r="S711" s="1">
        <f>(Table2[[#This Row],[Close Price]]-Table2[[#This Row],[20D EMA]])/Table2[[#This Row],[20D EMA]]</f>
        <v>1.8482289950576623E-2</v>
      </c>
      <c r="T711" s="1">
        <f>(Table2[[#This Row],[Close Price]]-Table2[[#This Row],[50D EMA]])/Table2[[#This Row],[50D EMA]]</f>
        <v>-2.2368899518318917E-2</v>
      </c>
      <c r="U711" s="1">
        <f>(Table2[[#This Row],[Close Price]]-Table2[[#This Row],[200D EMA]])/Table2[[#This Row],[200D EMA]]</f>
        <v>-0.1560773376756226</v>
      </c>
      <c r="V711">
        <v>0.69672237038606299</v>
      </c>
      <c r="W711">
        <v>191.2</v>
      </c>
      <c r="X711">
        <v>203.38</v>
      </c>
      <c r="Y711">
        <v>184.98</v>
      </c>
      <c r="Z711">
        <v>203.38</v>
      </c>
      <c r="AA711">
        <v>184.98</v>
      </c>
      <c r="AB711">
        <v>203.38</v>
      </c>
      <c r="AC711" s="1">
        <f>(Table2[[#This Row],[Close Price]]/Table2[[#This Row],[Day Low]])-1</f>
        <v>3.4675732217573252E-2</v>
      </c>
      <c r="AD711" s="1">
        <f>(Table2[[#This Row],[Day High]]/Table2[[#This Row],[Close Price]])-1</f>
        <v>2.8054390132942419E-2</v>
      </c>
      <c r="AE711" s="1">
        <f>(Table2[[#This Row],[Close Price]]/Table2[[#This Row],[Current Week Low]])-1</f>
        <v>6.9466969402097734E-2</v>
      </c>
      <c r="AF711" s="1">
        <f>(Table2[[#This Row],[Current Week High]]/Table2[[#This Row],[Close Price]])-1</f>
        <v>2.8054390132942419E-2</v>
      </c>
      <c r="AG711" s="1">
        <f>(Table2[[#This Row],[Close Price]]/Table2[[#This Row],[Current Month Low]])-1</f>
        <v>6.9466969402097734E-2</v>
      </c>
      <c r="AH711" s="1">
        <f>(Table2[[#This Row],[Current Month High]]/Table2[[#This Row],[Close Price]])-1</f>
        <v>2.8054390132942419E-2</v>
      </c>
      <c r="AI711">
        <v>118.242935854016</v>
      </c>
      <c r="AJ711">
        <v>14.0230547550432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-0.01</v>
      </c>
      <c r="AM711" t="s">
        <v>3179</v>
      </c>
      <c r="AN711">
        <v>-1.96</v>
      </c>
      <c r="AO711" t="s">
        <v>3179</v>
      </c>
      <c r="AP711">
        <v>-4.2361743953568003E-2</v>
      </c>
      <c r="AQ711">
        <f>(Table2[[#This Row],[Sharpe Ratio]]-AVERAGE(Table2[Sharpe Ratio]))/_xlfn.STDEV.P(Table2[Sharpe Ratio])</f>
        <v>-1.2412866258332806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720</v>
      </c>
      <c r="AT711">
        <f>_xlfn.RANK.AVG(Table2[[#This Row],[6M Return vs Nifty Z-Score]],Table2[6M Return vs Nifty Z-Score])</f>
        <v>610</v>
      </c>
      <c r="AU711">
        <f>_xlfn.RANK.AVG(Table2[[#This Row],[Sharpe Ratio Z-Score]],Table2[Sharpe Ratio Z-Score])</f>
        <v>651</v>
      </c>
      <c r="AV711">
        <f>(Table2[[#This Row],[Rank 1Y]]+Table2[[#This Row],[Rank 6M]]+Table2[[#This Row],[Rank Sharpe]])/3</f>
        <v>660.33333333333337</v>
      </c>
    </row>
    <row r="712" spans="1:48" x14ac:dyDescent="0.3">
      <c r="A712" t="s">
        <v>1261</v>
      </c>
      <c r="B712" t="s">
        <v>1262</v>
      </c>
      <c r="C712" t="s">
        <v>3144</v>
      </c>
      <c r="D712" t="s">
        <v>1263</v>
      </c>
      <c r="E712">
        <v>9232.2086578350008</v>
      </c>
      <c r="F712">
        <v>849.35</v>
      </c>
      <c r="G712">
        <v>-47.324960830491698</v>
      </c>
      <c r="H712">
        <f>(Table2[[#This Row],[1Y Return vs Nifty]]-AVERAGE(Table2[1Y Return vs Nifty]))/_xlfn.STDEV.P(Table2[1Y Return vs Nifty])</f>
        <v>-1.2157370140805088</v>
      </c>
      <c r="I712">
        <v>-3.0929261292405998</v>
      </c>
      <c r="J712">
        <f>(Table2[[#This Row],[1M Return vs Nifty]]-AVERAGE(Table2[1M Return vs Nifty]))/_xlfn.STDEV.P(Table2[1M Return vs Nifty])</f>
        <v>-0.22823055783559765</v>
      </c>
      <c r="K712">
        <v>-13.7808474870673</v>
      </c>
      <c r="L712">
        <f>(Table2[[#This Row],[6M Return vs Nifty]]-AVERAGE(Table2[6M Return vs Nifty]))/_xlfn.STDEV.P(Table2[6M Return vs Nifty])</f>
        <v>-0.67386145867429925</v>
      </c>
      <c r="M712">
        <v>3.2411194138240198</v>
      </c>
      <c r="N712">
        <f>(Table2[[#This Row],[1W Return vs Nifty]]-AVERAGE(Table2[1W Return vs Nifty]))/_xlfn.STDEV.P(Table2[1W Return vs Nifty])</f>
        <v>2.7961269020294632E-3</v>
      </c>
      <c r="O712">
        <v>860.99</v>
      </c>
      <c r="P712">
        <v>891.983885466488</v>
      </c>
      <c r="Q712">
        <v>967.42250053952</v>
      </c>
      <c r="R712">
        <v>48.264686643963401</v>
      </c>
      <c r="S712" s="1">
        <f>(Table2[[#This Row],[Close Price]]-Table2[[#This Row],[20D EMA]])/Table2[[#This Row],[20D EMA]]</f>
        <v>-1.3519320781890599E-2</v>
      </c>
      <c r="T712" s="1">
        <f>(Table2[[#This Row],[Close Price]]-Table2[[#This Row],[50D EMA]])/Table2[[#This Row],[50D EMA]]</f>
        <v>-4.7796699201792636E-2</v>
      </c>
      <c r="U712" s="1">
        <f>(Table2[[#This Row],[Close Price]]-Table2[[#This Row],[200D EMA]])/Table2[[#This Row],[200D EMA]]</f>
        <v>-0.12204853667727632</v>
      </c>
      <c r="V712">
        <v>0.84282831722301899</v>
      </c>
      <c r="W712">
        <v>846</v>
      </c>
      <c r="X712">
        <v>866.85</v>
      </c>
      <c r="Y712">
        <v>832.6</v>
      </c>
      <c r="Z712">
        <v>875.3</v>
      </c>
      <c r="AA712">
        <v>832.6</v>
      </c>
      <c r="AB712">
        <v>875.3</v>
      </c>
      <c r="AC712" s="1">
        <f>(Table2[[#This Row],[Close Price]]/Table2[[#This Row],[Day Low]])-1</f>
        <v>3.9598108747045391E-3</v>
      </c>
      <c r="AD712" s="1">
        <f>(Table2[[#This Row],[Day High]]/Table2[[#This Row],[Close Price]])-1</f>
        <v>2.0603991287455159E-2</v>
      </c>
      <c r="AE712" s="1">
        <f>(Table2[[#This Row],[Close Price]]/Table2[[#This Row],[Current Week Low]])-1</f>
        <v>2.0117703579149548E-2</v>
      </c>
      <c r="AF712" s="1">
        <f>(Table2[[#This Row],[Current Week High]]/Table2[[#This Row],[Close Price]])-1</f>
        <v>3.0552775651969011E-2</v>
      </c>
      <c r="AG712" s="1">
        <f>(Table2[[#This Row],[Close Price]]/Table2[[#This Row],[Current Month Low]])-1</f>
        <v>2.0117703579149548E-2</v>
      </c>
      <c r="AH712" s="1">
        <f>(Table2[[#This Row],[Current Month High]]/Table2[[#This Row],[Close Price]])-1</f>
        <v>3.0552775651969011E-2</v>
      </c>
      <c r="AI712">
        <v>52.705009713310098</v>
      </c>
      <c r="AJ712">
        <v>5.7721046077210403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-0.02</v>
      </c>
      <c r="AM712" t="s">
        <v>3179</v>
      </c>
      <c r="AN712">
        <v>-4.3499999999999996</v>
      </c>
      <c r="AO712" t="s">
        <v>3179</v>
      </c>
      <c r="AP712">
        <v>-0.126098377288101</v>
      </c>
      <c r="AQ712">
        <f>(Table2[[#This Row],[Sharpe Ratio]]-AVERAGE(Table2[Sharpe Ratio]))/_xlfn.STDEV.P(Table2[Sharpe Ratio])</f>
        <v>-2.2434074796297332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700</v>
      </c>
      <c r="AT712">
        <f>_xlfn.RANK.AVG(Table2[[#This Row],[6M Return vs Nifty Z-Score]],Table2[6M Return vs Nifty Z-Score])</f>
        <v>558</v>
      </c>
      <c r="AU712">
        <f>_xlfn.RANK.AVG(Table2[[#This Row],[Sharpe Ratio Z-Score]],Table2[Sharpe Ratio Z-Score])</f>
        <v>725</v>
      </c>
      <c r="AV712">
        <f>(Table2[[#This Row],[Rank 1Y]]+Table2[[#This Row],[Rank 6M]]+Table2[[#This Row],[Rank Sharpe]])/3</f>
        <v>661</v>
      </c>
    </row>
    <row r="713" spans="1:48" x14ac:dyDescent="0.3">
      <c r="A713" t="s">
        <v>2382</v>
      </c>
      <c r="B713" t="s">
        <v>2383</v>
      </c>
      <c r="C713" t="s">
        <v>3134</v>
      </c>
      <c r="D713" t="s">
        <v>54</v>
      </c>
      <c r="E713">
        <v>2193.6468467700001</v>
      </c>
      <c r="F713">
        <v>217.32</v>
      </c>
      <c r="G713">
        <v>-91.069386246831399</v>
      </c>
      <c r="H713">
        <f>(Table2[[#This Row],[1Y Return vs Nifty]]-AVERAGE(Table2[1Y Return vs Nifty]))/_xlfn.STDEV.P(Table2[1Y Return vs Nifty])</f>
        <v>-2.0028655104271835</v>
      </c>
      <c r="I713">
        <v>-6.2391242820801498</v>
      </c>
      <c r="J713">
        <f>(Table2[[#This Row],[1M Return vs Nifty]]-AVERAGE(Table2[1M Return vs Nifty]))/_xlfn.STDEV.P(Table2[1M Return vs Nifty])</f>
        <v>-0.57683626087497741</v>
      </c>
      <c r="K713">
        <v>-65.986155810309697</v>
      </c>
      <c r="L713">
        <f>(Table2[[#This Row],[6M Return vs Nifty]]-AVERAGE(Table2[6M Return vs Nifty]))/_xlfn.STDEV.P(Table2[6M Return vs Nifty])</f>
        <v>-2.458495523928093</v>
      </c>
      <c r="M713">
        <v>9.0965656630444496</v>
      </c>
      <c r="N713">
        <f>(Table2[[#This Row],[1W Return vs Nifty]]-AVERAGE(Table2[1W Return vs Nifty]))/_xlfn.STDEV.P(Table2[1W Return vs Nifty])</f>
        <v>1.3578403173797258</v>
      </c>
      <c r="O713">
        <v>219.19</v>
      </c>
      <c r="P713">
        <v>258.03240420948401</v>
      </c>
      <c r="Q713">
        <v>386.32638320534198</v>
      </c>
      <c r="R713">
        <v>53.927165281347499</v>
      </c>
      <c r="S713" s="1">
        <f>(Table2[[#This Row],[Close Price]]-Table2[[#This Row],[20D EMA]])/Table2[[#This Row],[20D EMA]]</f>
        <v>-8.531411104521212E-3</v>
      </c>
      <c r="T713" s="1">
        <f>(Table2[[#This Row],[Close Price]]-Table2[[#This Row],[50D EMA]])/Table2[[#This Row],[50D EMA]]</f>
        <v>-0.15778019948390509</v>
      </c>
      <c r="U713" s="1">
        <f>(Table2[[#This Row],[Close Price]]-Table2[[#This Row],[200D EMA]])/Table2[[#This Row],[200D EMA]]</f>
        <v>-0.43747046681901336</v>
      </c>
      <c r="V713">
        <v>0.594638992390079</v>
      </c>
      <c r="W713">
        <v>210.34</v>
      </c>
      <c r="X713">
        <v>220</v>
      </c>
      <c r="Y713">
        <v>210.34</v>
      </c>
      <c r="Z713">
        <v>233</v>
      </c>
      <c r="AA713">
        <v>210.34</v>
      </c>
      <c r="AB713">
        <v>233</v>
      </c>
      <c r="AC713" s="1">
        <f>(Table2[[#This Row],[Close Price]]/Table2[[#This Row],[Day Low]])-1</f>
        <v>3.3184368165826816E-2</v>
      </c>
      <c r="AD713" s="1">
        <f>(Table2[[#This Row],[Day High]]/Table2[[#This Row],[Close Price]])-1</f>
        <v>1.23320449107307E-2</v>
      </c>
      <c r="AE713" s="1">
        <f>(Table2[[#This Row],[Close Price]]/Table2[[#This Row],[Current Week Low]])-1</f>
        <v>3.3184368165826816E-2</v>
      </c>
      <c r="AF713" s="1">
        <f>(Table2[[#This Row],[Current Week High]]/Table2[[#This Row],[Close Price]])-1</f>
        <v>7.2151665746364779E-2</v>
      </c>
      <c r="AG713" s="1">
        <f>(Table2[[#This Row],[Close Price]]/Table2[[#This Row],[Current Month Low]])-1</f>
        <v>3.3184368165826816E-2</v>
      </c>
      <c r="AH713" s="1">
        <f>(Table2[[#This Row],[Current Month High]]/Table2[[#This Row],[Close Price]])-1</f>
        <v>7.2151665746364779E-2</v>
      </c>
      <c r="AI713">
        <v>210.53285477636601</v>
      </c>
      <c r="AJ713">
        <v>17.470270270270198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-0.27</v>
      </c>
      <c r="AM713" t="s">
        <v>3179</v>
      </c>
      <c r="AN713">
        <v>4.6399999999999997</v>
      </c>
      <c r="AO713" t="s">
        <v>3180</v>
      </c>
      <c r="AQ713">
        <f>(Table2[[#This Row],[Sharpe Ratio]]-AVERAGE(Table2[Sharpe Ratio]))/_xlfn.STDEV.P(Table2[Sharpe Ratio])</f>
        <v>-0.73432109200939777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731</v>
      </c>
      <c r="AT713">
        <f>_xlfn.RANK.AVG(Table2[[#This Row],[6M Return vs Nifty Z-Score]],Table2[6M Return vs Nifty Z-Score])</f>
        <v>731</v>
      </c>
      <c r="AU713">
        <f>_xlfn.RANK.AVG(Table2[[#This Row],[Sharpe Ratio Z-Score]],Table2[Sharpe Ratio Z-Score])</f>
        <v>537.5</v>
      </c>
      <c r="AV713">
        <f>(Table2[[#This Row],[Rank 1Y]]+Table2[[#This Row],[Rank 6M]]+Table2[[#This Row],[Rank Sharpe]])/3</f>
        <v>666.5</v>
      </c>
    </row>
    <row r="714" spans="1:48" x14ac:dyDescent="0.3">
      <c r="A714" t="s">
        <v>1657</v>
      </c>
      <c r="B714" t="s">
        <v>1658</v>
      </c>
      <c r="C714" t="s">
        <v>3143</v>
      </c>
      <c r="D714" t="s">
        <v>438</v>
      </c>
      <c r="E714">
        <v>5500.6313913120002</v>
      </c>
      <c r="F714">
        <v>55.97</v>
      </c>
      <c r="G714">
        <v>-41.107237707328103</v>
      </c>
      <c r="H714">
        <f>(Table2[[#This Row],[1Y Return vs Nifty]]-AVERAGE(Table2[1Y Return vs Nifty]))/_xlfn.STDEV.P(Table2[1Y Return vs Nifty])</f>
        <v>-1.1038565400302629</v>
      </c>
      <c r="I714">
        <v>-9.0820700197617992</v>
      </c>
      <c r="J714">
        <f>(Table2[[#This Row],[1M Return vs Nifty]]-AVERAGE(Table2[1M Return vs Nifty]))/_xlfn.STDEV.P(Table2[1M Return vs Nifty])</f>
        <v>-0.89184092664685455</v>
      </c>
      <c r="K714">
        <v>-28.283881287846</v>
      </c>
      <c r="L714">
        <f>(Table2[[#This Row],[6M Return vs Nifty]]-AVERAGE(Table2[6M Return vs Nifty]))/_xlfn.STDEV.P(Table2[6M Return vs Nifty])</f>
        <v>-1.1696464468624379</v>
      </c>
      <c r="M714">
        <v>1.9788413728946599</v>
      </c>
      <c r="N714">
        <f>(Table2[[#This Row],[1W Return vs Nifty]]-AVERAGE(Table2[1W Return vs Nifty]))/_xlfn.STDEV.P(Table2[1W Return vs Nifty])</f>
        <v>-0.28931526022864706</v>
      </c>
      <c r="O714">
        <v>58.28</v>
      </c>
      <c r="P714">
        <v>61.425960006962697</v>
      </c>
      <c r="Q714">
        <v>66.488446721381493</v>
      </c>
      <c r="R714">
        <v>35.990644680981497</v>
      </c>
      <c r="S714" s="1">
        <f>(Table2[[#This Row],[Close Price]]-Table2[[#This Row],[20D EMA]])/Table2[[#This Row],[20D EMA]]</f>
        <v>-3.9636238846945816E-2</v>
      </c>
      <c r="T714" s="1">
        <f>(Table2[[#This Row],[Close Price]]-Table2[[#This Row],[50D EMA]])/Table2[[#This Row],[50D EMA]]</f>
        <v>-8.8821729547967326E-2</v>
      </c>
      <c r="U714" s="1">
        <f>(Table2[[#This Row],[Close Price]]-Table2[[#This Row],[200D EMA]])/Table2[[#This Row],[200D EMA]]</f>
        <v>-0.15819961572359834</v>
      </c>
      <c r="V714">
        <v>0.303254761446207</v>
      </c>
      <c r="W714">
        <v>55.2</v>
      </c>
      <c r="X714">
        <v>56.26</v>
      </c>
      <c r="Y714">
        <v>55.2</v>
      </c>
      <c r="Z714">
        <v>57.08</v>
      </c>
      <c r="AA714">
        <v>55.2</v>
      </c>
      <c r="AB714">
        <v>57.08</v>
      </c>
      <c r="AC714" s="1">
        <f>(Table2[[#This Row],[Close Price]]/Table2[[#This Row],[Day Low]])-1</f>
        <v>1.3949275362318714E-2</v>
      </c>
      <c r="AD714" s="1">
        <f>(Table2[[#This Row],[Day High]]/Table2[[#This Row],[Close Price]])-1</f>
        <v>5.1813471502590858E-3</v>
      </c>
      <c r="AE714" s="1">
        <f>(Table2[[#This Row],[Close Price]]/Table2[[#This Row],[Current Week Low]])-1</f>
        <v>1.3949275362318714E-2</v>
      </c>
      <c r="AF714" s="1">
        <f>(Table2[[#This Row],[Current Week High]]/Table2[[#This Row],[Close Price]])-1</f>
        <v>1.9832052885474294E-2</v>
      </c>
      <c r="AG714" s="1">
        <f>(Table2[[#This Row],[Close Price]]/Table2[[#This Row],[Current Month Low]])-1</f>
        <v>1.3949275362318714E-2</v>
      </c>
      <c r="AH714" s="1">
        <f>(Table2[[#This Row],[Current Month High]]/Table2[[#This Row],[Close Price]])-1</f>
        <v>1.9832052885474294E-2</v>
      </c>
      <c r="AI714">
        <v>75.093800250133995</v>
      </c>
      <c r="AJ714">
        <v>3.76344086021505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-0.04</v>
      </c>
      <c r="AM714" t="s">
        <v>3179</v>
      </c>
      <c r="AN714">
        <v>-7.26</v>
      </c>
      <c r="AO714" t="s">
        <v>3179</v>
      </c>
      <c r="AP714">
        <v>-3.4203193709899E-2</v>
      </c>
      <c r="AQ714">
        <f>(Table2[[#This Row],[Sharpe Ratio]]-AVERAGE(Table2[Sharpe Ratio]))/_xlfn.STDEV.P(Table2[Sharpe Ratio])</f>
        <v>-1.1436489132772507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681</v>
      </c>
      <c r="AT714">
        <f>_xlfn.RANK.AVG(Table2[[#This Row],[6M Return vs Nifty Z-Score]],Table2[6M Return vs Nifty Z-Score])</f>
        <v>685</v>
      </c>
      <c r="AU714">
        <f>_xlfn.RANK.AVG(Table2[[#This Row],[Sharpe Ratio Z-Score]],Table2[Sharpe Ratio Z-Score])</f>
        <v>637</v>
      </c>
      <c r="AV714">
        <f>(Table2[[#This Row],[Rank 1Y]]+Table2[[#This Row],[Rank 6M]]+Table2[[#This Row],[Rank Sharpe]])/3</f>
        <v>667.66666666666663</v>
      </c>
    </row>
    <row r="715" spans="1:48" x14ac:dyDescent="0.3">
      <c r="A715" t="s">
        <v>1394</v>
      </c>
      <c r="B715" t="s">
        <v>1395</v>
      </c>
      <c r="C715" t="s">
        <v>3134</v>
      </c>
      <c r="D715" t="s">
        <v>24</v>
      </c>
      <c r="E715">
        <v>7884.5573466799997</v>
      </c>
      <c r="F715">
        <v>69.23</v>
      </c>
      <c r="G715">
        <v>-55.768424038727197</v>
      </c>
      <c r="H715">
        <f>(Table2[[#This Row],[1Y Return vs Nifty]]-AVERAGE(Table2[1Y Return vs Nifty]))/_xlfn.STDEV.P(Table2[1Y Return vs Nifty])</f>
        <v>-1.3676670128358333</v>
      </c>
      <c r="I715">
        <v>-6.1487169142748401</v>
      </c>
      <c r="J715">
        <f>(Table2[[#This Row],[1M Return vs Nifty]]-AVERAGE(Table2[1M Return vs Nifty]))/_xlfn.STDEV.P(Table2[1M Return vs Nifty])</f>
        <v>-0.56681892487684105</v>
      </c>
      <c r="K715">
        <v>-35.502858479333902</v>
      </c>
      <c r="L715">
        <f>(Table2[[#This Row],[6M Return vs Nifty]]-AVERAGE(Table2[6M Return vs Nifty]))/_xlfn.STDEV.P(Table2[6M Return vs Nifty])</f>
        <v>-1.4164265737501036</v>
      </c>
      <c r="M715">
        <v>0.31801253435961002</v>
      </c>
      <c r="N715">
        <f>(Table2[[#This Row],[1W Return vs Nifty]]-AVERAGE(Table2[1W Return vs Nifty]))/_xlfn.STDEV.P(Table2[1W Return vs Nifty])</f>
        <v>-0.673657695159949</v>
      </c>
      <c r="O715">
        <v>71.44</v>
      </c>
      <c r="P715">
        <v>75.790542347962699</v>
      </c>
      <c r="Q715">
        <v>85.9399635946275</v>
      </c>
      <c r="R715">
        <v>40.250218540581102</v>
      </c>
      <c r="S715" s="1">
        <f>(Table2[[#This Row],[Close Price]]-Table2[[#This Row],[20D EMA]])/Table2[[#This Row],[20D EMA]]</f>
        <v>-3.0935050391937204E-2</v>
      </c>
      <c r="T715" s="1">
        <f>(Table2[[#This Row],[Close Price]]-Table2[[#This Row],[50D EMA]])/Table2[[#This Row],[50D EMA]]</f>
        <v>-8.6561490981850023E-2</v>
      </c>
      <c r="U715" s="1">
        <f>(Table2[[#This Row],[Close Price]]-Table2[[#This Row],[200D EMA]])/Table2[[#This Row],[200D EMA]]</f>
        <v>-0.19443763873868003</v>
      </c>
      <c r="V715">
        <v>0.800595010245303</v>
      </c>
      <c r="W715">
        <v>68</v>
      </c>
      <c r="X715">
        <v>69.7</v>
      </c>
      <c r="Y715">
        <v>68</v>
      </c>
      <c r="Z715">
        <v>71</v>
      </c>
      <c r="AA715">
        <v>68</v>
      </c>
      <c r="AB715">
        <v>71.040000000000006</v>
      </c>
      <c r="AC715" s="1">
        <f>(Table2[[#This Row],[Close Price]]/Table2[[#This Row],[Day Low]])-1</f>
        <v>1.8088235294117627E-2</v>
      </c>
      <c r="AD715" s="1">
        <f>(Table2[[#This Row],[Day High]]/Table2[[#This Row],[Close Price]])-1</f>
        <v>6.7889643218257412E-3</v>
      </c>
      <c r="AE715" s="1">
        <f>(Table2[[#This Row],[Close Price]]/Table2[[#This Row],[Current Week Low]])-1</f>
        <v>1.8088235294117627E-2</v>
      </c>
      <c r="AF715" s="1">
        <f>(Table2[[#This Row],[Current Week High]]/Table2[[#This Row],[Close Price]])-1</f>
        <v>2.5566950743897143E-2</v>
      </c>
      <c r="AG715" s="1">
        <f>(Table2[[#This Row],[Close Price]]/Table2[[#This Row],[Current Month Low]])-1</f>
        <v>1.8088235294117627E-2</v>
      </c>
      <c r="AH715" s="1">
        <f>(Table2[[#This Row],[Current Month High]]/Table2[[#This Row],[Close Price]])-1</f>
        <v>2.6144734941499381E-2</v>
      </c>
      <c r="AI715">
        <v>68.2796475516394</v>
      </c>
      <c r="AJ715">
        <v>5.5335365853658596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-0.18</v>
      </c>
      <c r="AM715" t="s">
        <v>3179</v>
      </c>
      <c r="AN715">
        <v>-1.52</v>
      </c>
      <c r="AO715" t="s">
        <v>3179</v>
      </c>
      <c r="AP715">
        <v>-6.0380471395649997E-3</v>
      </c>
      <c r="AQ715">
        <f>(Table2[[#This Row],[Sharpe Ratio]]-AVERAGE(Table2[Sharpe Ratio]))/_xlfn.STDEV.P(Table2[Sharpe Ratio])</f>
        <v>-0.80658161543634976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716</v>
      </c>
      <c r="AT715">
        <f>_xlfn.RANK.AVG(Table2[[#This Row],[6M Return vs Nifty Z-Score]],Table2[6M Return vs Nifty Z-Score])</f>
        <v>715</v>
      </c>
      <c r="AU715">
        <f>_xlfn.RANK.AVG(Table2[[#This Row],[Sharpe Ratio Z-Score]],Table2[Sharpe Ratio Z-Score])</f>
        <v>573</v>
      </c>
      <c r="AV715">
        <f>(Table2[[#This Row],[Rank 1Y]]+Table2[[#This Row],[Rank 6M]]+Table2[[#This Row],[Rank Sharpe]])/3</f>
        <v>668</v>
      </c>
    </row>
    <row r="716" spans="1:48" x14ac:dyDescent="0.3">
      <c r="A716" t="s">
        <v>1501</v>
      </c>
      <c r="B716" t="s">
        <v>1502</v>
      </c>
      <c r="C716" t="s">
        <v>3144</v>
      </c>
      <c r="D716" t="s">
        <v>469</v>
      </c>
      <c r="E716">
        <v>6788.2428143999996</v>
      </c>
      <c r="F716">
        <v>478</v>
      </c>
      <c r="G716">
        <v>-45.3235698732936</v>
      </c>
      <c r="H716">
        <f>(Table2[[#This Row],[1Y Return vs Nifty]]-AVERAGE(Table2[1Y Return vs Nifty]))/_xlfn.STDEV.P(Table2[1Y Return vs Nifty])</f>
        <v>-1.179724382991</v>
      </c>
      <c r="I716">
        <v>-12.367021387871601</v>
      </c>
      <c r="J716">
        <f>(Table2[[#This Row],[1M Return vs Nifty]]-AVERAGE(Table2[1M Return vs Nifty]))/_xlfn.STDEV.P(Table2[1M Return vs Nifty])</f>
        <v>-1.2558207923449356</v>
      </c>
      <c r="K716">
        <v>-21.183130790570701</v>
      </c>
      <c r="L716">
        <f>(Table2[[#This Row],[6M Return vs Nifty]]-AVERAGE(Table2[6M Return vs Nifty]))/_xlfn.STDEV.P(Table2[6M Return vs Nifty])</f>
        <v>-0.9269078895524816</v>
      </c>
      <c r="M716">
        <v>1.50107250388576</v>
      </c>
      <c r="N716">
        <f>(Table2[[#This Row],[1W Return vs Nifty]]-AVERAGE(Table2[1W Return vs Nifty]))/_xlfn.STDEV.P(Table2[1W Return vs Nifty])</f>
        <v>-0.39987864050522309</v>
      </c>
      <c r="O716">
        <v>494.91</v>
      </c>
      <c r="P716">
        <v>500.97554816610301</v>
      </c>
      <c r="Q716">
        <v>517.78791045295702</v>
      </c>
      <c r="R716">
        <v>41.149863692539697</v>
      </c>
      <c r="S716" s="1">
        <f>(Table2[[#This Row],[Close Price]]-Table2[[#This Row],[20D EMA]])/Table2[[#This Row],[20D EMA]]</f>
        <v>-3.4167828494069678E-2</v>
      </c>
      <c r="T716" s="1">
        <f>(Table2[[#This Row],[Close Price]]-Table2[[#This Row],[50D EMA]])/Table2[[#This Row],[50D EMA]]</f>
        <v>-4.5861615901631306E-2</v>
      </c>
      <c r="U716" s="1">
        <f>(Table2[[#This Row],[Close Price]]-Table2[[#This Row],[200D EMA]])/Table2[[#This Row],[200D EMA]]</f>
        <v>-7.6842100114216369E-2</v>
      </c>
      <c r="V716">
        <v>0.52038911955307099</v>
      </c>
      <c r="W716">
        <v>474</v>
      </c>
      <c r="X716">
        <v>486.6</v>
      </c>
      <c r="Y716">
        <v>471.2</v>
      </c>
      <c r="Z716">
        <v>486.6</v>
      </c>
      <c r="AA716">
        <v>471.2</v>
      </c>
      <c r="AB716">
        <v>486.6</v>
      </c>
      <c r="AC716" s="1">
        <f>(Table2[[#This Row],[Close Price]]/Table2[[#This Row],[Day Low]])-1</f>
        <v>8.4388185654007408E-3</v>
      </c>
      <c r="AD716" s="1">
        <f>(Table2[[#This Row],[Day High]]/Table2[[#This Row],[Close Price]])-1</f>
        <v>1.7991631799163299E-2</v>
      </c>
      <c r="AE716" s="1">
        <f>(Table2[[#This Row],[Close Price]]/Table2[[#This Row],[Current Week Low]])-1</f>
        <v>1.4431239388794648E-2</v>
      </c>
      <c r="AF716" s="1">
        <f>(Table2[[#This Row],[Current Week High]]/Table2[[#This Row],[Close Price]])-1</f>
        <v>1.7991631799163299E-2</v>
      </c>
      <c r="AG716" s="1">
        <f>(Table2[[#This Row],[Close Price]]/Table2[[#This Row],[Current Month Low]])-1</f>
        <v>1.4431239388794648E-2</v>
      </c>
      <c r="AH716" s="1">
        <f>(Table2[[#This Row],[Current Month High]]/Table2[[#This Row],[Close Price]])-1</f>
        <v>1.7991631799163299E-2</v>
      </c>
      <c r="AI716">
        <v>39.707112970711201</v>
      </c>
      <c r="AJ716">
        <v>11.5519253208868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0.13</v>
      </c>
      <c r="AM716" t="s">
        <v>3180</v>
      </c>
      <c r="AN716">
        <v>-8.11</v>
      </c>
      <c r="AO716" t="s">
        <v>3179</v>
      </c>
      <c r="AP716">
        <v>-5.9041374739001999E-2</v>
      </c>
      <c r="AQ716">
        <f>(Table2[[#This Row],[Sharpe Ratio]]-AVERAGE(Table2[Sharpe Ratio]))/_xlfn.STDEV.P(Table2[Sharpe Ratio])</f>
        <v>-1.4409006439528202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692</v>
      </c>
      <c r="AT716">
        <f>_xlfn.RANK.AVG(Table2[[#This Row],[6M Return vs Nifty Z-Score]],Table2[6M Return vs Nifty Z-Score])</f>
        <v>637</v>
      </c>
      <c r="AU716">
        <f>_xlfn.RANK.AVG(Table2[[#This Row],[Sharpe Ratio Z-Score]],Table2[Sharpe Ratio Z-Score])</f>
        <v>679</v>
      </c>
      <c r="AV716">
        <f>(Table2[[#This Row],[Rank 1Y]]+Table2[[#This Row],[Rank 6M]]+Table2[[#This Row],[Rank Sharpe]])/3</f>
        <v>669.33333333333337</v>
      </c>
    </row>
    <row r="717" spans="1:48" x14ac:dyDescent="0.3">
      <c r="A717" t="s">
        <v>1930</v>
      </c>
      <c r="B717" t="s">
        <v>1931</v>
      </c>
      <c r="C717" t="s">
        <v>3143</v>
      </c>
      <c r="D717" t="s">
        <v>438</v>
      </c>
      <c r="E717">
        <v>3729.1946432999998</v>
      </c>
      <c r="F717">
        <v>971.65</v>
      </c>
      <c r="G717">
        <v>-52.990943432497303</v>
      </c>
      <c r="H717">
        <f>(Table2[[#This Row],[1Y Return vs Nifty]]-AVERAGE(Table2[1Y Return vs Nifty]))/_xlfn.STDEV.P(Table2[1Y Return vs Nifty])</f>
        <v>-1.3176895788563903</v>
      </c>
      <c r="I717">
        <v>-6.7069158263669104</v>
      </c>
      <c r="J717">
        <f>(Table2[[#This Row],[1M Return vs Nifty]]-AVERAGE(Table2[1M Return vs Nifty]))/_xlfn.STDEV.P(Table2[1M Return vs Nifty])</f>
        <v>-0.62866859699938293</v>
      </c>
      <c r="K717">
        <v>-14.851646896490401</v>
      </c>
      <c r="L717">
        <f>(Table2[[#This Row],[6M Return vs Nifty]]-AVERAGE(Table2[6M Return vs Nifty]))/_xlfn.STDEV.P(Table2[6M Return vs Nifty])</f>
        <v>-0.71046664624024092</v>
      </c>
      <c r="M717">
        <v>0.27810341540411998</v>
      </c>
      <c r="N717">
        <f>(Table2[[#This Row],[1W Return vs Nifty]]-AVERAGE(Table2[1W Return vs Nifty]))/_xlfn.STDEV.P(Table2[1W Return vs Nifty])</f>
        <v>-0.68289330547657001</v>
      </c>
      <c r="O717">
        <v>1005.09</v>
      </c>
      <c r="P717">
        <v>1049.08447603944</v>
      </c>
      <c r="Q717">
        <v>1149.81393718508</v>
      </c>
      <c r="R717">
        <v>34.426709544743296</v>
      </c>
      <c r="S717" s="1">
        <f>(Table2[[#This Row],[Close Price]]-Table2[[#This Row],[20D EMA]])/Table2[[#This Row],[20D EMA]]</f>
        <v>-3.3270652379388962E-2</v>
      </c>
      <c r="T717" s="1">
        <f>(Table2[[#This Row],[Close Price]]-Table2[[#This Row],[50D EMA]])/Table2[[#This Row],[50D EMA]]</f>
        <v>-7.3811478301323091E-2</v>
      </c>
      <c r="U717" s="1">
        <f>(Table2[[#This Row],[Close Price]]-Table2[[#This Row],[200D EMA]])/Table2[[#This Row],[200D EMA]]</f>
        <v>-0.15495023274918074</v>
      </c>
      <c r="V717">
        <v>0.64712554734090899</v>
      </c>
      <c r="W717">
        <v>963</v>
      </c>
      <c r="X717">
        <v>992.5</v>
      </c>
      <c r="Y717">
        <v>963</v>
      </c>
      <c r="Z717">
        <v>1000</v>
      </c>
      <c r="AA717">
        <v>963</v>
      </c>
      <c r="AB717">
        <v>1001.95</v>
      </c>
      <c r="AC717" s="1">
        <f>(Table2[[#This Row],[Close Price]]/Table2[[#This Row],[Day Low]])-1</f>
        <v>8.9823468328140699E-3</v>
      </c>
      <c r="AD717" s="1">
        <f>(Table2[[#This Row],[Day High]]/Table2[[#This Row],[Close Price]])-1</f>
        <v>2.1458344053928879E-2</v>
      </c>
      <c r="AE717" s="1">
        <f>(Table2[[#This Row],[Close Price]]/Table2[[#This Row],[Current Week Low]])-1</f>
        <v>8.9823468328140699E-3</v>
      </c>
      <c r="AF717" s="1">
        <f>(Table2[[#This Row],[Current Week High]]/Table2[[#This Row],[Close Price]])-1</f>
        <v>2.9177172850306299E-2</v>
      </c>
      <c r="AG717" s="1">
        <f>(Table2[[#This Row],[Close Price]]/Table2[[#This Row],[Current Month Low]])-1</f>
        <v>8.9823468328140699E-3</v>
      </c>
      <c r="AH717" s="1">
        <f>(Table2[[#This Row],[Current Month High]]/Table2[[#This Row],[Close Price]])-1</f>
        <v>3.1184068337364312E-2</v>
      </c>
      <c r="AI717">
        <v>48.999125199402997</v>
      </c>
      <c r="AJ717">
        <v>0.89823468328140699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-0.02</v>
      </c>
      <c r="AM717" t="s">
        <v>3179</v>
      </c>
      <c r="AN717">
        <v>-5.4</v>
      </c>
      <c r="AO717" t="s">
        <v>3179</v>
      </c>
      <c r="AP717">
        <v>-0.12687653573727001</v>
      </c>
      <c r="AQ717">
        <f>(Table2[[#This Row],[Sharpe Ratio]]-AVERAGE(Table2[Sharpe Ratio]))/_xlfn.STDEV.P(Table2[Sharpe Ratio])</f>
        <v>-2.2527201159087054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713</v>
      </c>
      <c r="AT717">
        <f>_xlfn.RANK.AVG(Table2[[#This Row],[6M Return vs Nifty Z-Score]],Table2[6M Return vs Nifty Z-Score])</f>
        <v>572</v>
      </c>
      <c r="AU717">
        <f>_xlfn.RANK.AVG(Table2[[#This Row],[Sharpe Ratio Z-Score]],Table2[Sharpe Ratio Z-Score])</f>
        <v>726</v>
      </c>
      <c r="AV717">
        <f>(Table2[[#This Row],[Rank 1Y]]+Table2[[#This Row],[Rank 6M]]+Table2[[#This Row],[Rank Sharpe]])/3</f>
        <v>670.33333333333337</v>
      </c>
    </row>
    <row r="718" spans="1:48" x14ac:dyDescent="0.3">
      <c r="A718" t="s">
        <v>667</v>
      </c>
      <c r="B718" t="s">
        <v>668</v>
      </c>
      <c r="C718" t="s">
        <v>3134</v>
      </c>
      <c r="D718" t="s">
        <v>43</v>
      </c>
      <c r="E718">
        <v>28232.62707205</v>
      </c>
      <c r="F718">
        <v>480.5</v>
      </c>
      <c r="G718">
        <v>-37.444834888753</v>
      </c>
      <c r="H718">
        <f>(Table2[[#This Row],[1Y Return vs Nifty]]-AVERAGE(Table2[1Y Return vs Nifty]))/_xlfn.STDEV.P(Table2[1Y Return vs Nifty])</f>
        <v>-1.0379559916480672</v>
      </c>
      <c r="I718">
        <v>-12.7815452716143</v>
      </c>
      <c r="J718">
        <f>(Table2[[#This Row],[1M Return vs Nifty]]-AVERAGE(Table2[1M Return vs Nifty]))/_xlfn.STDEV.P(Table2[1M Return vs Nifty])</f>
        <v>-1.3017509540508398</v>
      </c>
      <c r="K718">
        <v>-20.5173014510057</v>
      </c>
      <c r="L718">
        <f>(Table2[[#This Row],[6M Return vs Nifty]]-AVERAGE(Table2[6M Return vs Nifty]))/_xlfn.STDEV.P(Table2[6M Return vs Nifty])</f>
        <v>-0.90414656969443741</v>
      </c>
      <c r="M718">
        <v>-8.0833428864321206</v>
      </c>
      <c r="N718">
        <f>(Table2[[#This Row],[1W Return vs Nifty]]-AVERAGE(Table2[1W Return vs Nifty]))/_xlfn.STDEV.P(Table2[1W Return vs Nifty])</f>
        <v>-2.6178661073877585</v>
      </c>
      <c r="O718">
        <v>534.88</v>
      </c>
      <c r="P718">
        <v>562.20805746587598</v>
      </c>
      <c r="Q718">
        <v>571.02331874301399</v>
      </c>
      <c r="R718">
        <v>14.501650049183599</v>
      </c>
      <c r="S718" s="1">
        <f>(Table2[[#This Row],[Close Price]]-Table2[[#This Row],[20D EMA]])/Table2[[#This Row],[20D EMA]]</f>
        <v>-0.10166766377505235</v>
      </c>
      <c r="T718" s="1">
        <f>(Table2[[#This Row],[Close Price]]-Table2[[#This Row],[50D EMA]])/Table2[[#This Row],[50D EMA]]</f>
        <v>-0.14533419857796215</v>
      </c>
      <c r="U718" s="1">
        <f>(Table2[[#This Row],[Close Price]]-Table2[[#This Row],[200D EMA]])/Table2[[#This Row],[200D EMA]]</f>
        <v>-0.15852823478782227</v>
      </c>
      <c r="V718">
        <v>1.0935900607901701</v>
      </c>
      <c r="W718">
        <v>472.75</v>
      </c>
      <c r="X718">
        <v>491</v>
      </c>
      <c r="Y718">
        <v>472.75</v>
      </c>
      <c r="Z718">
        <v>514.95000000000005</v>
      </c>
      <c r="AA718">
        <v>472.75</v>
      </c>
      <c r="AB718">
        <v>518.95000000000005</v>
      </c>
      <c r="AC718" s="1">
        <f>(Table2[[#This Row],[Close Price]]/Table2[[#This Row],[Day Low]])-1</f>
        <v>1.6393442622950838E-2</v>
      </c>
      <c r="AD718" s="1">
        <f>(Table2[[#This Row],[Day High]]/Table2[[#This Row],[Close Price]])-1</f>
        <v>2.1852237252861562E-2</v>
      </c>
      <c r="AE718" s="1">
        <f>(Table2[[#This Row],[Close Price]]/Table2[[#This Row],[Current Week Low]])-1</f>
        <v>1.6393442622950838E-2</v>
      </c>
      <c r="AF718" s="1">
        <f>(Table2[[#This Row],[Current Week High]]/Table2[[#This Row],[Close Price]])-1</f>
        <v>7.1696149843912593E-2</v>
      </c>
      <c r="AG718" s="1">
        <f>(Table2[[#This Row],[Close Price]]/Table2[[#This Row],[Current Month Low]])-1</f>
        <v>1.6393442622950838E-2</v>
      </c>
      <c r="AH718" s="1">
        <f>(Table2[[#This Row],[Current Month High]]/Table2[[#This Row],[Close Price]])-1</f>
        <v>8.002081165452668E-2</v>
      </c>
      <c r="AI718">
        <v>34.651404786680502</v>
      </c>
      <c r="AJ718">
        <v>5.6508355321020103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-0.22</v>
      </c>
      <c r="AM718" t="s">
        <v>3179</v>
      </c>
      <c r="AN718">
        <v>-12.71</v>
      </c>
      <c r="AO718" t="s">
        <v>3179</v>
      </c>
      <c r="AP718">
        <v>-0.10912765094662399</v>
      </c>
      <c r="AQ718">
        <f>(Table2[[#This Row],[Sharpe Ratio]]-AVERAGE(Table2[Sharpe Ratio]))/_xlfn.STDEV.P(Table2[Sharpe Ratio])</f>
        <v>-2.0403097660767653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669</v>
      </c>
      <c r="AT718">
        <f>_xlfn.RANK.AVG(Table2[[#This Row],[6M Return vs Nifty Z-Score]],Table2[6M Return vs Nifty Z-Score])</f>
        <v>629</v>
      </c>
      <c r="AU718">
        <f>_xlfn.RANK.AVG(Table2[[#This Row],[Sharpe Ratio Z-Score]],Table2[Sharpe Ratio Z-Score])</f>
        <v>720</v>
      </c>
      <c r="AV718">
        <f>(Table2[[#This Row],[Rank 1Y]]+Table2[[#This Row],[Rank 6M]]+Table2[[#This Row],[Rank Sharpe]])/3</f>
        <v>672.66666666666663</v>
      </c>
    </row>
    <row r="719" spans="1:48" x14ac:dyDescent="0.3">
      <c r="A719" t="s">
        <v>2328</v>
      </c>
      <c r="B719" t="s">
        <v>2329</v>
      </c>
      <c r="C719" t="s">
        <v>3151</v>
      </c>
      <c r="D719" t="s">
        <v>1998</v>
      </c>
      <c r="E719">
        <v>2334.7128032720002</v>
      </c>
      <c r="F719">
        <v>12.68</v>
      </c>
      <c r="G719">
        <v>-56.430815955563901</v>
      </c>
      <c r="H719">
        <f>(Table2[[#This Row],[1Y Return vs Nifty]]-AVERAGE(Table2[1Y Return vs Nifty]))/_xlfn.STDEV.P(Table2[1Y Return vs Nifty])</f>
        <v>-1.3795859613310884</v>
      </c>
      <c r="I719">
        <v>-11.409465357079901</v>
      </c>
      <c r="J719">
        <f>(Table2[[#This Row],[1M Return vs Nifty]]-AVERAGE(Table2[1M Return vs Nifty]))/_xlfn.STDEV.P(Table2[1M Return vs Nifty])</f>
        <v>-1.1497214695758136</v>
      </c>
      <c r="K719">
        <v>-33.794437127336799</v>
      </c>
      <c r="L719">
        <f>(Table2[[#This Row],[6M Return vs Nifty]]-AVERAGE(Table2[6M Return vs Nifty]))/_xlfn.STDEV.P(Table2[6M Return vs Nifty])</f>
        <v>-1.3580243338149827</v>
      </c>
      <c r="M719">
        <v>2.39521300641983</v>
      </c>
      <c r="N719">
        <f>(Table2[[#This Row],[1W Return vs Nifty]]-AVERAGE(Table2[1W Return vs Nifty]))/_xlfn.STDEV.P(Table2[1W Return vs Nifty])</f>
        <v>-0.19296018512858859</v>
      </c>
      <c r="O719">
        <v>13.16</v>
      </c>
      <c r="P719">
        <v>13.7781549209445</v>
      </c>
      <c r="Q719">
        <v>15.711233578894401</v>
      </c>
      <c r="R719">
        <v>39.219620619294901</v>
      </c>
      <c r="S719" s="1">
        <f>(Table2[[#This Row],[Close Price]]-Table2[[#This Row],[20D EMA]])/Table2[[#This Row],[20D EMA]]</f>
        <v>-3.6474164133738635E-2</v>
      </c>
      <c r="T719" s="1">
        <f>(Table2[[#This Row],[Close Price]]-Table2[[#This Row],[50D EMA]])/Table2[[#This Row],[50D EMA]]</f>
        <v>-7.9702610926167552E-2</v>
      </c>
      <c r="U719" s="1">
        <f>(Table2[[#This Row],[Close Price]]-Table2[[#This Row],[200D EMA]])/Table2[[#This Row],[200D EMA]]</f>
        <v>-0.19293415527641267</v>
      </c>
      <c r="V719">
        <v>0.55040173819185301</v>
      </c>
      <c r="W719">
        <v>12.51</v>
      </c>
      <c r="X719">
        <v>12.8</v>
      </c>
      <c r="Y719">
        <v>12.51</v>
      </c>
      <c r="Z719">
        <v>13.08</v>
      </c>
      <c r="AA719">
        <v>12.51</v>
      </c>
      <c r="AB719">
        <v>13.24</v>
      </c>
      <c r="AC719" s="1">
        <f>(Table2[[#This Row],[Close Price]]/Table2[[#This Row],[Day Low]])-1</f>
        <v>1.358912869704243E-2</v>
      </c>
      <c r="AD719" s="1">
        <f>(Table2[[#This Row],[Day High]]/Table2[[#This Row],[Close Price]])-1</f>
        <v>9.4637223974765039E-3</v>
      </c>
      <c r="AE719" s="1">
        <f>(Table2[[#This Row],[Close Price]]/Table2[[#This Row],[Current Week Low]])-1</f>
        <v>1.358912869704243E-2</v>
      </c>
      <c r="AF719" s="1">
        <f>(Table2[[#This Row],[Current Week High]]/Table2[[#This Row],[Close Price]])-1</f>
        <v>3.1545741324921162E-2</v>
      </c>
      <c r="AG719" s="1">
        <f>(Table2[[#This Row],[Close Price]]/Table2[[#This Row],[Current Month Low]])-1</f>
        <v>1.358912869704243E-2</v>
      </c>
      <c r="AH719" s="1">
        <f>(Table2[[#This Row],[Current Month High]]/Table2[[#This Row],[Close Price]])-1</f>
        <v>4.4164037854889537E-2</v>
      </c>
      <c r="AI719">
        <v>105.441640378548</v>
      </c>
      <c r="AJ719">
        <v>4.1906327033689399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-0.08</v>
      </c>
      <c r="AM719" t="s">
        <v>3179</v>
      </c>
      <c r="AN719">
        <v>-8.51</v>
      </c>
      <c r="AO719" t="s">
        <v>3179</v>
      </c>
      <c r="AP719">
        <v>-1.6189489289390999E-2</v>
      </c>
      <c r="AQ719">
        <f>(Table2[[#This Row],[Sharpe Ratio]]-AVERAGE(Table2[Sharpe Ratio]))/_xlfn.STDEV.P(Table2[Sharpe Ratio])</f>
        <v>-0.92806932600392511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717</v>
      </c>
      <c r="AT719">
        <f>_xlfn.RANK.AVG(Table2[[#This Row],[6M Return vs Nifty Z-Score]],Table2[6M Return vs Nifty Z-Score])</f>
        <v>708</v>
      </c>
      <c r="AU719">
        <f>_xlfn.RANK.AVG(Table2[[#This Row],[Sharpe Ratio Z-Score]],Table2[Sharpe Ratio Z-Score])</f>
        <v>597</v>
      </c>
      <c r="AV719">
        <f>(Table2[[#This Row],[Rank 1Y]]+Table2[[#This Row],[Rank 6M]]+Table2[[#This Row],[Rank Sharpe]])/3</f>
        <v>674</v>
      </c>
    </row>
    <row r="720" spans="1:48" x14ac:dyDescent="0.3">
      <c r="A720" t="s">
        <v>1169</v>
      </c>
      <c r="B720" t="s">
        <v>1170</v>
      </c>
      <c r="C720" t="s">
        <v>3134</v>
      </c>
      <c r="D720" t="s">
        <v>24</v>
      </c>
      <c r="E720">
        <v>10405.950746256</v>
      </c>
      <c r="F720">
        <v>171.24</v>
      </c>
      <c r="G720">
        <v>-51.603476949390803</v>
      </c>
      <c r="H720">
        <f>(Table2[[#This Row],[1Y Return vs Nifty]]-AVERAGE(Table2[1Y Return vs Nifty]))/_xlfn.STDEV.P(Table2[1Y Return vs Nifty])</f>
        <v>-1.2927237827307176</v>
      </c>
      <c r="I720">
        <v>-10.5016940794587</v>
      </c>
      <c r="J720">
        <f>(Table2[[#This Row],[1M Return vs Nifty]]-AVERAGE(Table2[1M Return vs Nifty]))/_xlfn.STDEV.P(Table2[1M Return vs Nifty])</f>
        <v>-1.0491384073969474</v>
      </c>
      <c r="K720">
        <v>-40.3527642326654</v>
      </c>
      <c r="L720">
        <f>(Table2[[#This Row],[6M Return vs Nifty]]-AVERAGE(Table2[6M Return vs Nifty]))/_xlfn.STDEV.P(Table2[6M Return vs Nifty])</f>
        <v>-1.5822201931857791</v>
      </c>
      <c r="M720">
        <v>4.0063600169551199</v>
      </c>
      <c r="N720">
        <f>(Table2[[#This Row],[1W Return vs Nifty]]-AVERAGE(Table2[1W Return vs Nifty]))/_xlfn.STDEV.P(Table2[1W Return vs Nifty])</f>
        <v>0.17988507784722835</v>
      </c>
      <c r="O720">
        <v>181.19</v>
      </c>
      <c r="P720">
        <v>197.024021356351</v>
      </c>
      <c r="Q720">
        <v>223.85790063094601</v>
      </c>
      <c r="R720">
        <v>40.242674540375901</v>
      </c>
      <c r="S720" s="1">
        <f>(Table2[[#This Row],[Close Price]]-Table2[[#This Row],[20D EMA]])/Table2[[#This Row],[20D EMA]]</f>
        <v>-5.4914730393509512E-2</v>
      </c>
      <c r="T720" s="1">
        <f>(Table2[[#This Row],[Close Price]]-Table2[[#This Row],[50D EMA]])/Table2[[#This Row],[50D EMA]]</f>
        <v>-0.13086739971526751</v>
      </c>
      <c r="U720" s="1">
        <f>(Table2[[#This Row],[Close Price]]-Table2[[#This Row],[200D EMA]])/Table2[[#This Row],[200D EMA]]</f>
        <v>-0.23505045157058049</v>
      </c>
      <c r="V720">
        <v>1.2459948876087401</v>
      </c>
      <c r="W720">
        <v>166.5</v>
      </c>
      <c r="X720">
        <v>172.39</v>
      </c>
      <c r="Y720">
        <v>166.5</v>
      </c>
      <c r="Z720">
        <v>175.69</v>
      </c>
      <c r="AA720">
        <v>166.5</v>
      </c>
      <c r="AB720">
        <v>176.75</v>
      </c>
      <c r="AC720" s="1">
        <f>(Table2[[#This Row],[Close Price]]/Table2[[#This Row],[Day Low]])-1</f>
        <v>2.8468468468468622E-2</v>
      </c>
      <c r="AD720" s="1">
        <f>(Table2[[#This Row],[Day High]]/Table2[[#This Row],[Close Price]])-1</f>
        <v>6.7157206260217706E-3</v>
      </c>
      <c r="AE720" s="1">
        <f>(Table2[[#This Row],[Close Price]]/Table2[[#This Row],[Current Week Low]])-1</f>
        <v>2.8468468468468622E-2</v>
      </c>
      <c r="AF720" s="1">
        <f>(Table2[[#This Row],[Current Week High]]/Table2[[#This Row],[Close Price]])-1</f>
        <v>2.5986918944171933E-2</v>
      </c>
      <c r="AG720" s="1">
        <f>(Table2[[#This Row],[Close Price]]/Table2[[#This Row],[Current Month Low]])-1</f>
        <v>2.8468468468468622E-2</v>
      </c>
      <c r="AH720" s="1">
        <f>(Table2[[#This Row],[Current Month High]]/Table2[[#This Row],[Close Price]])-1</f>
        <v>3.2177061434244258E-2</v>
      </c>
      <c r="AI720">
        <v>75.601494977808898</v>
      </c>
      <c r="AJ720">
        <v>8.1060606060606002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-0.21</v>
      </c>
      <c r="AM720" t="s">
        <v>3179</v>
      </c>
      <c r="AN720">
        <v>-16.57</v>
      </c>
      <c r="AO720" t="s">
        <v>3179</v>
      </c>
      <c r="AP720">
        <v>-1.2206948257269999E-2</v>
      </c>
      <c r="AQ720">
        <f>(Table2[[#This Row],[Sharpe Ratio]]-AVERAGE(Table2[Sharpe Ratio]))/_xlfn.STDEV.P(Table2[Sharpe Ratio])</f>
        <v>-0.88040813805713636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711</v>
      </c>
      <c r="AT720">
        <f>_xlfn.RANK.AVG(Table2[[#This Row],[6M Return vs Nifty Z-Score]],Table2[6M Return vs Nifty Z-Score])</f>
        <v>725</v>
      </c>
      <c r="AU720">
        <f>_xlfn.RANK.AVG(Table2[[#This Row],[Sharpe Ratio Z-Score]],Table2[Sharpe Ratio Z-Score])</f>
        <v>590</v>
      </c>
      <c r="AV720">
        <f>(Table2[[#This Row],[Rank 1Y]]+Table2[[#This Row],[Rank 6M]]+Table2[[#This Row],[Rank Sharpe]])/3</f>
        <v>675.33333333333337</v>
      </c>
    </row>
    <row r="721" spans="1:48" x14ac:dyDescent="0.3">
      <c r="A721" t="s">
        <v>1278</v>
      </c>
      <c r="B721" t="s">
        <v>1279</v>
      </c>
      <c r="C721" t="s">
        <v>3142</v>
      </c>
      <c r="D721" t="s">
        <v>75</v>
      </c>
      <c r="E721">
        <v>9022.7165079899896</v>
      </c>
      <c r="F721">
        <v>1171.7</v>
      </c>
      <c r="G721">
        <v>-36.505056457956798</v>
      </c>
      <c r="H721">
        <f>(Table2[[#This Row],[1Y Return vs Nifty]]-AVERAGE(Table2[1Y Return vs Nifty]))/_xlfn.STDEV.P(Table2[1Y Return vs Nifty])</f>
        <v>-1.0210458053536704</v>
      </c>
      <c r="I721">
        <v>-2.8447999415990401</v>
      </c>
      <c r="J721">
        <f>(Table2[[#This Row],[1M Return vs Nifty]]-AVERAGE(Table2[1M Return vs Nifty]))/_xlfn.STDEV.P(Table2[1M Return vs Nifty])</f>
        <v>-0.20073762831137187</v>
      </c>
      <c r="K721">
        <v>-31.862646317995001</v>
      </c>
      <c r="L721">
        <f>(Table2[[#This Row],[6M Return vs Nifty]]-AVERAGE(Table2[6M Return vs Nifty]))/_xlfn.STDEV.P(Table2[6M Return vs Nifty])</f>
        <v>-1.2919862278057381</v>
      </c>
      <c r="M721">
        <v>4.2056078931793204</v>
      </c>
      <c r="N721">
        <f>(Table2[[#This Row],[1W Return vs Nifty]]-AVERAGE(Table2[1W Return vs Nifty]))/_xlfn.STDEV.P(Table2[1W Return vs Nifty])</f>
        <v>0.22599423258134743</v>
      </c>
      <c r="O721">
        <v>1188.23</v>
      </c>
      <c r="P721">
        <v>1250.1509913249899</v>
      </c>
      <c r="Q721">
        <v>1359.70338796325</v>
      </c>
      <c r="R721">
        <v>47.993910293354602</v>
      </c>
      <c r="S721" s="1">
        <f>(Table2[[#This Row],[Close Price]]-Table2[[#This Row],[20D EMA]])/Table2[[#This Row],[20D EMA]]</f>
        <v>-1.3911448120313384E-2</v>
      </c>
      <c r="T721" s="1">
        <f>(Table2[[#This Row],[Close Price]]-Table2[[#This Row],[50D EMA]])/Table2[[#This Row],[50D EMA]]</f>
        <v>-6.2753212907380507E-2</v>
      </c>
      <c r="U721" s="1">
        <f>(Table2[[#This Row],[Close Price]]-Table2[[#This Row],[200D EMA]])/Table2[[#This Row],[200D EMA]]</f>
        <v>-0.13826794110211577</v>
      </c>
      <c r="V721">
        <v>0.85655228327800204</v>
      </c>
      <c r="W721">
        <v>1164.95</v>
      </c>
      <c r="X721">
        <v>1176.95</v>
      </c>
      <c r="Y721">
        <v>1156.4000000000001</v>
      </c>
      <c r="Z721">
        <v>1203.1500000000001</v>
      </c>
      <c r="AA721">
        <v>1156.4000000000001</v>
      </c>
      <c r="AB721">
        <v>1203.1500000000001</v>
      </c>
      <c r="AC721" s="1">
        <f>(Table2[[#This Row],[Close Price]]/Table2[[#This Row],[Day Low]])-1</f>
        <v>5.7942400961414897E-3</v>
      </c>
      <c r="AD721" s="1">
        <f>(Table2[[#This Row],[Day High]]/Table2[[#This Row],[Close Price]])-1</f>
        <v>4.4806691132541765E-3</v>
      </c>
      <c r="AE721" s="1">
        <f>(Table2[[#This Row],[Close Price]]/Table2[[#This Row],[Current Week Low]])-1</f>
        <v>1.3230716015219635E-2</v>
      </c>
      <c r="AF721" s="1">
        <f>(Table2[[#This Row],[Current Week High]]/Table2[[#This Row],[Close Price]])-1</f>
        <v>2.6841341640351679E-2</v>
      </c>
      <c r="AG721" s="1">
        <f>(Table2[[#This Row],[Close Price]]/Table2[[#This Row],[Current Month Low]])-1</f>
        <v>1.3230716015219635E-2</v>
      </c>
      <c r="AH721" s="1">
        <f>(Table2[[#This Row],[Current Month High]]/Table2[[#This Row],[Close Price]])-1</f>
        <v>2.6841341640351679E-2</v>
      </c>
      <c r="AI721">
        <v>53.793633182555197</v>
      </c>
      <c r="AJ721">
        <v>6.5181818181818203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-0.05</v>
      </c>
      <c r="AM721" t="s">
        <v>3179</v>
      </c>
      <c r="AN721">
        <v>-4.42</v>
      </c>
      <c r="AO721" t="s">
        <v>3179</v>
      </c>
      <c r="AP721">
        <v>-4.4289532914856003E-2</v>
      </c>
      <c r="AQ721">
        <f>(Table2[[#This Row],[Sharpe Ratio]]-AVERAGE(Table2[Sharpe Ratio]))/_xlfn.STDEV.P(Table2[Sharpe Ratio])</f>
        <v>-1.2643575022573106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667</v>
      </c>
      <c r="AT721">
        <f>_xlfn.RANK.AVG(Table2[[#This Row],[6M Return vs Nifty Z-Score]],Table2[6M Return vs Nifty Z-Score])</f>
        <v>701</v>
      </c>
      <c r="AU721">
        <f>_xlfn.RANK.AVG(Table2[[#This Row],[Sharpe Ratio Z-Score]],Table2[Sharpe Ratio Z-Score])</f>
        <v>658</v>
      </c>
      <c r="AV721">
        <f>(Table2[[#This Row],[Rank 1Y]]+Table2[[#This Row],[Rank 6M]]+Table2[[#This Row],[Rank Sharpe]])/3</f>
        <v>675.33333333333337</v>
      </c>
    </row>
    <row r="722" spans="1:48" x14ac:dyDescent="0.3">
      <c r="A722" t="s">
        <v>305</v>
      </c>
      <c r="B722" t="s">
        <v>306</v>
      </c>
      <c r="C722" t="s">
        <v>3134</v>
      </c>
      <c r="D722" t="s">
        <v>24</v>
      </c>
      <c r="E722">
        <v>84918.036522879993</v>
      </c>
      <c r="F722">
        <v>1063.8</v>
      </c>
      <c r="G722">
        <v>-53.555226350776799</v>
      </c>
      <c r="H722">
        <f>(Table2[[#This Row],[1Y Return vs Nifty]]-AVERAGE(Table2[1Y Return vs Nifty]))/_xlfn.STDEV.P(Table2[1Y Return vs Nifty])</f>
        <v>-1.3278431735316456</v>
      </c>
      <c r="I722">
        <v>-20.004640137196599</v>
      </c>
      <c r="J722">
        <f>(Table2[[#This Row],[1M Return vs Nifty]]-AVERAGE(Table2[1M Return vs Nifty]))/_xlfn.STDEV.P(Table2[1M Return vs Nifty])</f>
        <v>-2.1020858158153031</v>
      </c>
      <c r="K722">
        <v>-36.691899856764401</v>
      </c>
      <c r="L722">
        <f>(Table2[[#This Row],[6M Return vs Nifty]]-AVERAGE(Table2[6M Return vs Nifty]))/_xlfn.STDEV.P(Table2[6M Return vs Nifty])</f>
        <v>-1.4570738530271425</v>
      </c>
      <c r="M722">
        <v>2.3650613883229701</v>
      </c>
      <c r="N722">
        <f>(Table2[[#This Row],[1W Return vs Nifty]]-AVERAGE(Table2[1W Return vs Nifty]))/_xlfn.STDEV.P(Table2[1W Return vs Nifty])</f>
        <v>-0.19993775322446034</v>
      </c>
      <c r="O722">
        <v>1190.3900000000001</v>
      </c>
      <c r="P722">
        <v>1305.2077817162999</v>
      </c>
      <c r="Q722">
        <v>1401.70729496886</v>
      </c>
      <c r="R722">
        <v>31.1934382667561</v>
      </c>
      <c r="S722" s="1">
        <f>(Table2[[#This Row],[Close Price]]-Table2[[#This Row],[20D EMA]])/Table2[[#This Row],[20D EMA]]</f>
        <v>-0.10634329925486617</v>
      </c>
      <c r="T722" s="1">
        <f>(Table2[[#This Row],[Close Price]]-Table2[[#This Row],[50D EMA]])/Table2[[#This Row],[50D EMA]]</f>
        <v>-0.18495735705686467</v>
      </c>
      <c r="U722" s="1">
        <f>(Table2[[#This Row],[Close Price]]-Table2[[#This Row],[200D EMA]])/Table2[[#This Row],[200D EMA]]</f>
        <v>-0.24106837153641758</v>
      </c>
      <c r="V722">
        <v>2.3098798817208501</v>
      </c>
      <c r="W722">
        <v>1062</v>
      </c>
      <c r="X722">
        <v>1092.4000000000001</v>
      </c>
      <c r="Y722">
        <v>1054.0999999999999</v>
      </c>
      <c r="Z722">
        <v>1092.4000000000001</v>
      </c>
      <c r="AA722">
        <v>1054.0999999999999</v>
      </c>
      <c r="AB722">
        <v>1092.4000000000001</v>
      </c>
      <c r="AC722" s="1">
        <f>(Table2[[#This Row],[Close Price]]/Table2[[#This Row],[Day Low]])-1</f>
        <v>1.6949152542371504E-3</v>
      </c>
      <c r="AD722" s="1">
        <f>(Table2[[#This Row],[Day High]]/Table2[[#This Row],[Close Price]])-1</f>
        <v>2.688475277307778E-2</v>
      </c>
      <c r="AE722" s="1">
        <f>(Table2[[#This Row],[Close Price]]/Table2[[#This Row],[Current Week Low]])-1</f>
        <v>9.202162982639317E-3</v>
      </c>
      <c r="AF722" s="1">
        <f>(Table2[[#This Row],[Current Week High]]/Table2[[#This Row],[Close Price]])-1</f>
        <v>2.688475277307778E-2</v>
      </c>
      <c r="AG722" s="1">
        <f>(Table2[[#This Row],[Close Price]]/Table2[[#This Row],[Current Month Low]])-1</f>
        <v>9.202162982639317E-3</v>
      </c>
      <c r="AH722" s="1">
        <f>(Table2[[#This Row],[Current Month High]]/Table2[[#This Row],[Close Price]])-1</f>
        <v>2.688475277307778E-2</v>
      </c>
      <c r="AI722">
        <v>59.2874600488813</v>
      </c>
      <c r="AJ722">
        <v>4.4887535605539597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-0.22</v>
      </c>
      <c r="AM722" t="s">
        <v>3179</v>
      </c>
      <c r="AN722">
        <v>-19.09</v>
      </c>
      <c r="AO722" t="s">
        <v>3179</v>
      </c>
      <c r="AP722">
        <v>-1.666572482387E-2</v>
      </c>
      <c r="AQ722">
        <f>(Table2[[#This Row],[Sharpe Ratio]]-AVERAGE(Table2[Sharpe Ratio]))/_xlfn.STDEV.P(Table2[Sharpe Ratio])</f>
        <v>-0.9337686900864729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714</v>
      </c>
      <c r="AT722">
        <f>_xlfn.RANK.AVG(Table2[[#This Row],[6M Return vs Nifty Z-Score]],Table2[6M Return vs Nifty Z-Score])</f>
        <v>719</v>
      </c>
      <c r="AU722">
        <f>_xlfn.RANK.AVG(Table2[[#This Row],[Sharpe Ratio Z-Score]],Table2[Sharpe Ratio Z-Score])</f>
        <v>598</v>
      </c>
      <c r="AV722">
        <f>(Table2[[#This Row],[Rank 1Y]]+Table2[[#This Row],[Rank 6M]]+Table2[[#This Row],[Rank Sharpe]])/3</f>
        <v>677</v>
      </c>
    </row>
    <row r="723" spans="1:48" x14ac:dyDescent="0.3">
      <c r="A723" t="s">
        <v>1198</v>
      </c>
      <c r="B723" t="s">
        <v>1199</v>
      </c>
      <c r="C723" t="s">
        <v>3133</v>
      </c>
      <c r="D723" t="s">
        <v>274</v>
      </c>
      <c r="E723">
        <v>9947.2191772799997</v>
      </c>
      <c r="F723">
        <v>739.2</v>
      </c>
      <c r="G723">
        <v>-46.8218391867346</v>
      </c>
      <c r="H723">
        <f>(Table2[[#This Row],[1Y Return vs Nifty]]-AVERAGE(Table2[1Y Return vs Nifty]))/_xlfn.STDEV.P(Table2[1Y Return vs Nifty])</f>
        <v>-1.2066839432226604</v>
      </c>
      <c r="I723">
        <v>-12.2810510307407</v>
      </c>
      <c r="J723">
        <f>(Table2[[#This Row],[1M Return vs Nifty]]-AVERAGE(Table2[1M Return vs Nifty]))/_xlfn.STDEV.P(Table2[1M Return vs Nifty])</f>
        <v>-1.2462950869277114</v>
      </c>
      <c r="K723">
        <v>-24.985572273797199</v>
      </c>
      <c r="L723">
        <f>(Table2[[#This Row],[6M Return vs Nifty]]-AVERAGE(Table2[6M Return vs Nifty]))/_xlfn.STDEV.P(Table2[6M Return vs Nifty])</f>
        <v>-1.0568940311931581</v>
      </c>
      <c r="M723">
        <v>3.4133493170434601</v>
      </c>
      <c r="N723">
        <f>(Table2[[#This Row],[1W Return vs Nifty]]-AVERAGE(Table2[1W Return vs Nifty]))/_xlfn.STDEV.P(Table2[1W Return vs Nifty])</f>
        <v>4.2652889282029045E-2</v>
      </c>
      <c r="O723">
        <v>788.89</v>
      </c>
      <c r="P723">
        <v>846.00409163065694</v>
      </c>
      <c r="Q723">
        <v>912.61221358399303</v>
      </c>
      <c r="R723">
        <v>31.360617231093801</v>
      </c>
      <c r="S723" s="1">
        <f>(Table2[[#This Row],[Close Price]]-Table2[[#This Row],[20D EMA]])/Table2[[#This Row],[20D EMA]]</f>
        <v>-6.2987235229246083E-2</v>
      </c>
      <c r="T723" s="1">
        <f>(Table2[[#This Row],[Close Price]]-Table2[[#This Row],[50D EMA]])/Table2[[#This Row],[50D EMA]]</f>
        <v>-0.12624536061615732</v>
      </c>
      <c r="U723" s="1">
        <f>(Table2[[#This Row],[Close Price]]-Table2[[#This Row],[200D EMA]])/Table2[[#This Row],[200D EMA]]</f>
        <v>-0.19001741484805676</v>
      </c>
      <c r="V723">
        <v>0.694257356293009</v>
      </c>
      <c r="W723">
        <v>737.05</v>
      </c>
      <c r="X723">
        <v>753.95</v>
      </c>
      <c r="Y723">
        <v>737.05</v>
      </c>
      <c r="Z723">
        <v>774</v>
      </c>
      <c r="AA723">
        <v>737.05</v>
      </c>
      <c r="AB723">
        <v>784</v>
      </c>
      <c r="AC723" s="1">
        <f>(Table2[[#This Row],[Close Price]]/Table2[[#This Row],[Day Low]])-1</f>
        <v>2.9170341225155383E-3</v>
      </c>
      <c r="AD723" s="1">
        <f>(Table2[[#This Row],[Day High]]/Table2[[#This Row],[Close Price]])-1</f>
        <v>1.9954004329004293E-2</v>
      </c>
      <c r="AE723" s="1">
        <f>(Table2[[#This Row],[Close Price]]/Table2[[#This Row],[Current Week Low]])-1</f>
        <v>2.9170341225155383E-3</v>
      </c>
      <c r="AF723" s="1">
        <f>(Table2[[#This Row],[Current Week High]]/Table2[[#This Row],[Close Price]])-1</f>
        <v>4.7077922077922052E-2</v>
      </c>
      <c r="AG723" s="1">
        <f>(Table2[[#This Row],[Close Price]]/Table2[[#This Row],[Current Month Low]])-1</f>
        <v>2.9170341225155383E-3</v>
      </c>
      <c r="AH723" s="1">
        <f>(Table2[[#This Row],[Current Month High]]/Table2[[#This Row],[Close Price]])-1</f>
        <v>6.0606060606060552E-2</v>
      </c>
      <c r="AI723">
        <v>68.831168831168796</v>
      </c>
      <c r="AJ723">
        <v>2.7951606174384702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-0.19</v>
      </c>
      <c r="AM723" t="s">
        <v>3179</v>
      </c>
      <c r="AN723">
        <v>-10.3</v>
      </c>
      <c r="AO723" t="s">
        <v>3179</v>
      </c>
      <c r="AP723">
        <v>-4.9233610028012999E-2</v>
      </c>
      <c r="AQ723">
        <f>(Table2[[#This Row],[Sharpe Ratio]]-AVERAGE(Table2[Sharpe Ratio]))/_xlfn.STDEV.P(Table2[Sharpe Ratio])</f>
        <v>-1.3235259041929202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698</v>
      </c>
      <c r="AT723">
        <f>_xlfn.RANK.AVG(Table2[[#This Row],[6M Return vs Nifty Z-Score]],Table2[6M Return vs Nifty Z-Score])</f>
        <v>666</v>
      </c>
      <c r="AU723">
        <f>_xlfn.RANK.AVG(Table2[[#This Row],[Sharpe Ratio Z-Score]],Table2[Sharpe Ratio Z-Score])</f>
        <v>667</v>
      </c>
      <c r="AV723">
        <f>(Table2[[#This Row],[Rank 1Y]]+Table2[[#This Row],[Rank 6M]]+Table2[[#This Row],[Rank Sharpe]])/3</f>
        <v>677</v>
      </c>
    </row>
    <row r="724" spans="1:48" x14ac:dyDescent="0.3">
      <c r="A724" t="s">
        <v>391</v>
      </c>
      <c r="B724" t="s">
        <v>392</v>
      </c>
      <c r="C724" t="s">
        <v>3135</v>
      </c>
      <c r="D724" t="s">
        <v>27</v>
      </c>
      <c r="E724">
        <v>56735.650744959901</v>
      </c>
      <c r="F724">
        <v>8.14</v>
      </c>
      <c r="G724">
        <v>-65.836467272351101</v>
      </c>
      <c r="H724">
        <f>(Table2[[#This Row],[1Y Return vs Nifty]]-AVERAGE(Table2[1Y Return vs Nifty]))/_xlfn.STDEV.P(Table2[1Y Return vs Nifty])</f>
        <v>-1.5488293816682184</v>
      </c>
      <c r="I724">
        <v>-16.141604214090801</v>
      </c>
      <c r="J724">
        <f>(Table2[[#This Row],[1M Return vs Nifty]]-AVERAGE(Table2[1M Return vs Nifty]))/_xlfn.STDEV.P(Table2[1M Return vs Nifty])</f>
        <v>-1.6740529048477424</v>
      </c>
      <c r="K724">
        <v>-44.136547185645902</v>
      </c>
      <c r="L724">
        <f>(Table2[[#This Row],[6M Return vs Nifty]]-AVERAGE(Table2[6M Return vs Nifty]))/_xlfn.STDEV.P(Table2[6M Return vs Nifty])</f>
        <v>-1.711568494542506</v>
      </c>
      <c r="M724">
        <v>-3.0999529046469401</v>
      </c>
      <c r="N724">
        <f>(Table2[[#This Row],[1W Return vs Nifty]]-AVERAGE(Table2[1W Return vs Nifty]))/_xlfn.STDEV.P(Table2[1W Return vs Nifty])</f>
        <v>-1.4646297260271084</v>
      </c>
      <c r="O724">
        <v>8.69</v>
      </c>
      <c r="P724">
        <v>10.4953478123649</v>
      </c>
      <c r="Q724">
        <v>12.8409116011316</v>
      </c>
      <c r="R724">
        <v>44.915479991115099</v>
      </c>
      <c r="S724" s="1">
        <f>(Table2[[#This Row],[Close Price]]-Table2[[#This Row],[20D EMA]])/Table2[[#This Row],[20D EMA]]</f>
        <v>-6.3291139240506208E-2</v>
      </c>
      <c r="T724" s="1">
        <f>(Table2[[#This Row],[Close Price]]-Table2[[#This Row],[50D EMA]])/Table2[[#This Row],[50D EMA]]</f>
        <v>-0.22441827126395847</v>
      </c>
      <c r="U724" s="1">
        <f>(Table2[[#This Row],[Close Price]]-Table2[[#This Row],[200D EMA]])/Table2[[#This Row],[200D EMA]]</f>
        <v>-0.36608861949624616</v>
      </c>
      <c r="V724">
        <v>0.94162699058348498</v>
      </c>
      <c r="W724">
        <v>7.81</v>
      </c>
      <c r="X724">
        <v>8.1999999999999993</v>
      </c>
      <c r="Y724">
        <v>7.81</v>
      </c>
      <c r="Z724">
        <v>8.49</v>
      </c>
      <c r="AA724">
        <v>7.81</v>
      </c>
      <c r="AB724">
        <v>8.5299999999999994</v>
      </c>
      <c r="AC724" s="1">
        <f>(Table2[[#This Row],[Close Price]]/Table2[[#This Row],[Day Low]])-1</f>
        <v>4.2253521126760729E-2</v>
      </c>
      <c r="AD724" s="1">
        <f>(Table2[[#This Row],[Day High]]/Table2[[#This Row],[Close Price]])-1</f>
        <v>7.3710073710071544E-3</v>
      </c>
      <c r="AE724" s="1">
        <f>(Table2[[#This Row],[Close Price]]/Table2[[#This Row],[Current Week Low]])-1</f>
        <v>4.2253521126760729E-2</v>
      </c>
      <c r="AF724" s="1">
        <f>(Table2[[#This Row],[Current Week High]]/Table2[[#This Row],[Close Price]])-1</f>
        <v>4.2997542997542881E-2</v>
      </c>
      <c r="AG724" s="1">
        <f>(Table2[[#This Row],[Close Price]]/Table2[[#This Row],[Current Month Low]])-1</f>
        <v>4.2253521126760729E-2</v>
      </c>
      <c r="AH724" s="1">
        <f>(Table2[[#This Row],[Current Month High]]/Table2[[#This Row],[Close Price]])-1</f>
        <v>4.7911547911547725E-2</v>
      </c>
      <c r="AI724">
        <v>135.626535626535</v>
      </c>
      <c r="AJ724">
        <v>7.3878627968337804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-0.5</v>
      </c>
      <c r="AM724" t="s">
        <v>3179</v>
      </c>
      <c r="AN724">
        <v>-9.76</v>
      </c>
      <c r="AO724" t="s">
        <v>3179</v>
      </c>
      <c r="AP724">
        <v>-1.0398086339151E-2</v>
      </c>
      <c r="AQ724">
        <f>(Table2[[#This Row],[Sharpe Ratio]]-AVERAGE(Table2[Sharpe Ratio]))/_xlfn.STDEV.P(Table2[Sharpe Ratio])</f>
        <v>-0.85876052484890708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726</v>
      </c>
      <c r="AT724">
        <f>_xlfn.RANK.AVG(Table2[[#This Row],[6M Return vs Nifty Z-Score]],Table2[6M Return vs Nifty Z-Score])</f>
        <v>728</v>
      </c>
      <c r="AU724">
        <f>_xlfn.RANK.AVG(Table2[[#This Row],[Sharpe Ratio Z-Score]],Table2[Sharpe Ratio Z-Score])</f>
        <v>584</v>
      </c>
      <c r="AV724">
        <f>(Table2[[#This Row],[Rank 1Y]]+Table2[[#This Row],[Rank 6M]]+Table2[[#This Row],[Rank Sharpe]])/3</f>
        <v>679.33333333333337</v>
      </c>
    </row>
    <row r="725" spans="1:48" x14ac:dyDescent="0.3">
      <c r="A725" t="s">
        <v>848</v>
      </c>
      <c r="B725" t="s">
        <v>849</v>
      </c>
      <c r="C725" t="s">
        <v>3148</v>
      </c>
      <c r="D725" t="s">
        <v>475</v>
      </c>
      <c r="E725">
        <v>18517.48329</v>
      </c>
      <c r="F725">
        <v>510.8</v>
      </c>
      <c r="G725">
        <v>-25.753405265260401</v>
      </c>
      <c r="H725">
        <f>(Table2[[#This Row],[1Y Return vs Nifty]]-AVERAGE(Table2[1Y Return vs Nifty]))/_xlfn.STDEV.P(Table2[1Y Return vs Nifty])</f>
        <v>-0.82758273077891742</v>
      </c>
      <c r="I725">
        <v>-5.37663273179552</v>
      </c>
      <c r="J725">
        <f>(Table2[[#This Row],[1M Return vs Nifty]]-AVERAGE(Table2[1M Return vs Nifty]))/_xlfn.STDEV.P(Table2[1M Return vs Nifty])</f>
        <v>-0.48127029247558289</v>
      </c>
      <c r="K725">
        <v>-39.605463896768804</v>
      </c>
      <c r="L725">
        <f>(Table2[[#This Row],[6M Return vs Nifty]]-AVERAGE(Table2[6M Return vs Nifty]))/_xlfn.STDEV.P(Table2[6M Return vs Nifty])</f>
        <v>-1.5566737941843789</v>
      </c>
      <c r="M725">
        <v>-1.19000902987039</v>
      </c>
      <c r="N725">
        <f>(Table2[[#This Row],[1W Return vs Nifty]]-AVERAGE(Table2[1W Return vs Nifty]))/_xlfn.STDEV.P(Table2[1W Return vs Nifty])</f>
        <v>-1.0226380756043949</v>
      </c>
      <c r="O725">
        <v>520.75</v>
      </c>
      <c r="P725">
        <v>556.83755586439304</v>
      </c>
      <c r="Q725">
        <v>612.03639017451997</v>
      </c>
      <c r="R725">
        <v>47.0482962374453</v>
      </c>
      <c r="S725" s="1">
        <f>(Table2[[#This Row],[Close Price]]-Table2[[#This Row],[20D EMA]])/Table2[[#This Row],[20D EMA]]</f>
        <v>-1.9107057129140639E-2</v>
      </c>
      <c r="T725" s="1">
        <f>(Table2[[#This Row],[Close Price]]-Table2[[#This Row],[50D EMA]])/Table2[[#This Row],[50D EMA]]</f>
        <v>-8.2676815490520861E-2</v>
      </c>
      <c r="U725" s="1">
        <f>(Table2[[#This Row],[Close Price]]-Table2[[#This Row],[200D EMA]])/Table2[[#This Row],[200D EMA]]</f>
        <v>-0.16540910279150683</v>
      </c>
      <c r="V725">
        <v>0.65557047989030104</v>
      </c>
      <c r="W725">
        <v>501.6</v>
      </c>
      <c r="X725">
        <v>513.25</v>
      </c>
      <c r="Y725">
        <v>497.05</v>
      </c>
      <c r="Z725">
        <v>529.5</v>
      </c>
      <c r="AA725">
        <v>497.05</v>
      </c>
      <c r="AB725">
        <v>529.5</v>
      </c>
      <c r="AC725" s="1">
        <f>(Table2[[#This Row],[Close Price]]/Table2[[#This Row],[Day Low]])-1</f>
        <v>1.8341307814992103E-2</v>
      </c>
      <c r="AD725" s="1">
        <f>(Table2[[#This Row],[Day High]]/Table2[[#This Row],[Close Price]])-1</f>
        <v>4.7963978073610747E-3</v>
      </c>
      <c r="AE725" s="1">
        <f>(Table2[[#This Row],[Close Price]]/Table2[[#This Row],[Current Week Low]])-1</f>
        <v>2.7663212956442917E-2</v>
      </c>
      <c r="AF725" s="1">
        <f>(Table2[[#This Row],[Current Week High]]/Table2[[#This Row],[Close Price]])-1</f>
        <v>3.6609240407204258E-2</v>
      </c>
      <c r="AG725" s="1">
        <f>(Table2[[#This Row],[Close Price]]/Table2[[#This Row],[Current Month Low]])-1</f>
        <v>2.7663212956442917E-2</v>
      </c>
      <c r="AH725" s="1">
        <f>(Table2[[#This Row],[Current Month High]]/Table2[[#This Row],[Close Price]])-1</f>
        <v>3.6609240407204258E-2</v>
      </c>
      <c r="AI725">
        <v>50.597102584181599</v>
      </c>
      <c r="AJ725">
        <v>7.5368421052631502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-0.13</v>
      </c>
      <c r="AM725" t="s">
        <v>3179</v>
      </c>
      <c r="AN725">
        <v>-2.57</v>
      </c>
      <c r="AO725" t="s">
        <v>3179</v>
      </c>
      <c r="AP725">
        <v>-0.100833809869345</v>
      </c>
      <c r="AQ725">
        <f>(Table2[[#This Row],[Sharpe Ratio]]-AVERAGE(Table2[Sharpe Ratio]))/_xlfn.STDEV.P(Table2[Sharpe Ratio])</f>
        <v>-1.9410529561163001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607</v>
      </c>
      <c r="AT725">
        <f>_xlfn.RANK.AVG(Table2[[#This Row],[6M Return vs Nifty Z-Score]],Table2[6M Return vs Nifty Z-Score])</f>
        <v>724</v>
      </c>
      <c r="AU725">
        <f>_xlfn.RANK.AVG(Table2[[#This Row],[Sharpe Ratio Z-Score]],Table2[Sharpe Ratio Z-Score])</f>
        <v>717</v>
      </c>
      <c r="AV725">
        <f>(Table2[[#This Row],[Rank 1Y]]+Table2[[#This Row],[Rank 6M]]+Table2[[#This Row],[Rank Sharpe]])/3</f>
        <v>682.66666666666663</v>
      </c>
    </row>
    <row r="726" spans="1:48" x14ac:dyDescent="0.3">
      <c r="A726" t="s">
        <v>1770</v>
      </c>
      <c r="B726" t="s">
        <v>1771</v>
      </c>
      <c r="C726" t="s">
        <v>3146</v>
      </c>
      <c r="D726" t="s">
        <v>529</v>
      </c>
      <c r="E726">
        <v>4538.1065873540001</v>
      </c>
      <c r="F726">
        <v>91.09</v>
      </c>
      <c r="G726">
        <v>-47.654254264654</v>
      </c>
      <c r="H726">
        <f>(Table2[[#This Row],[1Y Return vs Nifty]]-AVERAGE(Table2[1Y Return vs Nifty]))/_xlfn.STDEV.P(Table2[1Y Return vs Nifty])</f>
        <v>-1.2216622546848164</v>
      </c>
      <c r="I726">
        <v>-14.4712989551911</v>
      </c>
      <c r="J726">
        <f>(Table2[[#This Row],[1M Return vs Nifty]]-AVERAGE(Table2[1M Return vs Nifty]))/_xlfn.STDEV.P(Table2[1M Return vs Nifty])</f>
        <v>-1.4889793936502427</v>
      </c>
      <c r="K726">
        <v>-20.017249520744599</v>
      </c>
      <c r="L726">
        <f>(Table2[[#This Row],[6M Return vs Nifty]]-AVERAGE(Table2[6M Return vs Nifty]))/_xlfn.STDEV.P(Table2[6M Return vs Nifty])</f>
        <v>-0.88705233660200367</v>
      </c>
      <c r="M726">
        <v>-2.5015602498088398</v>
      </c>
      <c r="N726">
        <f>(Table2[[#This Row],[1W Return vs Nifty]]-AVERAGE(Table2[1W Return vs Nifty]))/_xlfn.STDEV.P(Table2[1W Return vs Nifty])</f>
        <v>-1.3261520667588935</v>
      </c>
      <c r="O726">
        <v>97.2</v>
      </c>
      <c r="P726">
        <v>102.27858703225399</v>
      </c>
      <c r="Q726">
        <v>106.803167003025</v>
      </c>
      <c r="R726">
        <v>22.079322040425399</v>
      </c>
      <c r="S726" s="1">
        <f>(Table2[[#This Row],[Close Price]]-Table2[[#This Row],[20D EMA]])/Table2[[#This Row],[20D EMA]]</f>
        <v>-6.2860082304526735E-2</v>
      </c>
      <c r="T726" s="1">
        <f>(Table2[[#This Row],[Close Price]]-Table2[[#This Row],[50D EMA]])/Table2[[#This Row],[50D EMA]]</f>
        <v>-0.10939324991579735</v>
      </c>
      <c r="U726" s="1">
        <f>(Table2[[#This Row],[Close Price]]-Table2[[#This Row],[200D EMA]])/Table2[[#This Row],[200D EMA]]</f>
        <v>-0.14712266914875236</v>
      </c>
      <c r="V726">
        <v>0.52701877669245201</v>
      </c>
      <c r="W726">
        <v>90.61</v>
      </c>
      <c r="X726">
        <v>91.56</v>
      </c>
      <c r="Y726">
        <v>90.5</v>
      </c>
      <c r="Z726">
        <v>92.36</v>
      </c>
      <c r="AA726">
        <v>90.5</v>
      </c>
      <c r="AB726">
        <v>92.36</v>
      </c>
      <c r="AC726" s="1">
        <f>(Table2[[#This Row],[Close Price]]/Table2[[#This Row],[Day Low]])-1</f>
        <v>5.2974285398963428E-3</v>
      </c>
      <c r="AD726" s="1">
        <f>(Table2[[#This Row],[Day High]]/Table2[[#This Row],[Close Price]])-1</f>
        <v>5.1597321330552059E-3</v>
      </c>
      <c r="AE726" s="1">
        <f>(Table2[[#This Row],[Close Price]]/Table2[[#This Row],[Current Week Low]])-1</f>
        <v>6.519337016574589E-3</v>
      </c>
      <c r="AF726" s="1">
        <f>(Table2[[#This Row],[Current Week High]]/Table2[[#This Row],[Close Price]])-1</f>
        <v>1.3942254912723717E-2</v>
      </c>
      <c r="AG726" s="1">
        <f>(Table2[[#This Row],[Close Price]]/Table2[[#This Row],[Current Month Low]])-1</f>
        <v>6.519337016574589E-3</v>
      </c>
      <c r="AH726" s="1">
        <f>(Table2[[#This Row],[Current Month High]]/Table2[[#This Row],[Close Price]])-1</f>
        <v>1.3942254912723717E-2</v>
      </c>
      <c r="AI726">
        <v>46.777911955209099</v>
      </c>
      <c r="AJ726">
        <v>1.3236929922135701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-0.16</v>
      </c>
      <c r="AM726" t="s">
        <v>3179</v>
      </c>
      <c r="AN726">
        <v>-11.55</v>
      </c>
      <c r="AO726" t="s">
        <v>3179</v>
      </c>
      <c r="AP726">
        <v>-0.110056267831858</v>
      </c>
      <c r="AQ726">
        <f>(Table2[[#This Row],[Sharpe Ratio]]-AVERAGE(Table2[Sharpe Ratio]))/_xlfn.STDEV.P(Table2[Sharpe Ratio])</f>
        <v>-2.0514230185305959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702</v>
      </c>
      <c r="AT726">
        <f>_xlfn.RANK.AVG(Table2[[#This Row],[6M Return vs Nifty Z-Score]],Table2[6M Return vs Nifty Z-Score])</f>
        <v>625</v>
      </c>
      <c r="AU726">
        <f>_xlfn.RANK.AVG(Table2[[#This Row],[Sharpe Ratio Z-Score]],Table2[Sharpe Ratio Z-Score])</f>
        <v>721</v>
      </c>
      <c r="AV726">
        <f>(Table2[[#This Row],[Rank 1Y]]+Table2[[#This Row],[Rank 6M]]+Table2[[#This Row],[Rank Sharpe]])/3</f>
        <v>682.66666666666663</v>
      </c>
    </row>
    <row r="727" spans="1:48" x14ac:dyDescent="0.3">
      <c r="A727" t="s">
        <v>1092</v>
      </c>
      <c r="B727" t="s">
        <v>1093</v>
      </c>
      <c r="C727" t="s">
        <v>3151</v>
      </c>
      <c r="D727" t="s">
        <v>636</v>
      </c>
      <c r="E727">
        <v>11664.54783648</v>
      </c>
      <c r="F727">
        <v>121.44</v>
      </c>
      <c r="G727">
        <v>-80.655935981291904</v>
      </c>
      <c r="H727">
        <f>(Table2[[#This Row],[1Y Return vs Nifty]]-AVERAGE(Table2[1Y Return vs Nifty]))/_xlfn.STDEV.P(Table2[1Y Return vs Nifty])</f>
        <v>-1.8154879561152393</v>
      </c>
      <c r="I727">
        <v>-6.2259511413076698</v>
      </c>
      <c r="J727">
        <f>(Table2[[#This Row],[1M Return vs Nifty]]-AVERAGE(Table2[1M Return vs Nifty]))/_xlfn.STDEV.P(Table2[1M Return vs Nifty])</f>
        <v>-0.57537664778732678</v>
      </c>
      <c r="K727">
        <v>-18.698039121129799</v>
      </c>
      <c r="L727">
        <f>(Table2[[#This Row],[6M Return vs Nifty]]-AVERAGE(Table2[6M Return vs Nifty]))/_xlfn.STDEV.P(Table2[6M Return vs Nifty])</f>
        <v>-0.84195524027202229</v>
      </c>
      <c r="M727">
        <v>0.78785293174665205</v>
      </c>
      <c r="N727">
        <f>(Table2[[#This Row],[1W Return vs Nifty]]-AVERAGE(Table2[1W Return vs Nifty]))/_xlfn.STDEV.P(Table2[1W Return vs Nifty])</f>
        <v>-0.56492909039890205</v>
      </c>
      <c r="O727">
        <v>124.68</v>
      </c>
      <c r="P727">
        <v>129.885472259615</v>
      </c>
      <c r="Q727">
        <v>155.37701547147799</v>
      </c>
      <c r="R727">
        <v>42.354287222876501</v>
      </c>
      <c r="S727" s="1">
        <f>(Table2[[#This Row],[Close Price]]-Table2[[#This Row],[20D EMA]])/Table2[[#This Row],[20D EMA]]</f>
        <v>-2.5986525505293623E-2</v>
      </c>
      <c r="T727" s="1">
        <f>(Table2[[#This Row],[Close Price]]-Table2[[#This Row],[50D EMA]])/Table2[[#This Row],[50D EMA]]</f>
        <v>-6.5022454880359501E-2</v>
      </c>
      <c r="U727" s="1">
        <f>(Table2[[#This Row],[Close Price]]-Table2[[#This Row],[200D EMA]])/Table2[[#This Row],[200D EMA]]</f>
        <v>-0.21841721807114831</v>
      </c>
      <c r="V727">
        <v>0.58021278951258104</v>
      </c>
      <c r="W727">
        <v>119.56</v>
      </c>
      <c r="X727">
        <v>123.28</v>
      </c>
      <c r="Y727">
        <v>119.56</v>
      </c>
      <c r="Z727">
        <v>123.28</v>
      </c>
      <c r="AA727">
        <v>119.56</v>
      </c>
      <c r="AB727">
        <v>123.5</v>
      </c>
      <c r="AC727" s="1">
        <f>(Table2[[#This Row],[Close Price]]/Table2[[#This Row],[Day Low]])-1</f>
        <v>1.572432251589162E-2</v>
      </c>
      <c r="AD727" s="1">
        <f>(Table2[[#This Row],[Day High]]/Table2[[#This Row],[Close Price]])-1</f>
        <v>1.5151515151515138E-2</v>
      </c>
      <c r="AE727" s="1">
        <f>(Table2[[#This Row],[Close Price]]/Table2[[#This Row],[Current Week Low]])-1</f>
        <v>1.572432251589162E-2</v>
      </c>
      <c r="AF727" s="1">
        <f>(Table2[[#This Row],[Current Week High]]/Table2[[#This Row],[Close Price]])-1</f>
        <v>1.5151515151515138E-2</v>
      </c>
      <c r="AG727" s="1">
        <f>(Table2[[#This Row],[Close Price]]/Table2[[#This Row],[Current Month Low]])-1</f>
        <v>1.572432251589162E-2</v>
      </c>
      <c r="AH727" s="1">
        <f>(Table2[[#This Row],[Current Month High]]/Table2[[#This Row],[Close Price]])-1</f>
        <v>1.6963109354413808E-2</v>
      </c>
      <c r="AI727">
        <v>146.78853754940701</v>
      </c>
      <c r="AJ727">
        <v>3.81261754146007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-0.05</v>
      </c>
      <c r="AM727" t="s">
        <v>3179</v>
      </c>
      <c r="AN727">
        <v>-8.32</v>
      </c>
      <c r="AO727" t="s">
        <v>3179</v>
      </c>
      <c r="AP727">
        <v>-0.110647627820953</v>
      </c>
      <c r="AQ727">
        <f>(Table2[[#This Row],[Sharpe Ratio]]-AVERAGE(Table2[Sharpe Ratio]))/_xlfn.STDEV.P(Table2[Sharpe Ratio])</f>
        <v>-2.0585001382280819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729</v>
      </c>
      <c r="AT727">
        <f>_xlfn.RANK.AVG(Table2[[#This Row],[6M Return vs Nifty Z-Score]],Table2[6M Return vs Nifty Z-Score])</f>
        <v>605</v>
      </c>
      <c r="AU727">
        <f>_xlfn.RANK.AVG(Table2[[#This Row],[Sharpe Ratio Z-Score]],Table2[Sharpe Ratio Z-Score])</f>
        <v>722</v>
      </c>
      <c r="AV727">
        <f>(Table2[[#This Row],[Rank 1Y]]+Table2[[#This Row],[Rank 6M]]+Table2[[#This Row],[Rank Sharpe]])/3</f>
        <v>685.33333333333337</v>
      </c>
    </row>
    <row r="728" spans="1:48" x14ac:dyDescent="0.3">
      <c r="A728" t="s">
        <v>685</v>
      </c>
      <c r="B728" t="s">
        <v>686</v>
      </c>
      <c r="C728" t="s">
        <v>3143</v>
      </c>
      <c r="D728" t="s">
        <v>438</v>
      </c>
      <c r="E728">
        <v>26220.519868939999</v>
      </c>
      <c r="F728">
        <v>353.9</v>
      </c>
      <c r="G728">
        <v>-38.126564674131203</v>
      </c>
      <c r="H728">
        <f>(Table2[[#This Row],[1Y Return vs Nifty]]-AVERAGE(Table2[1Y Return vs Nifty]))/_xlfn.STDEV.P(Table2[1Y Return vs Nifty])</f>
        <v>-1.0502229019062836</v>
      </c>
      <c r="I728">
        <v>-10.5859904224126</v>
      </c>
      <c r="J728">
        <f>(Table2[[#This Row],[1M Return vs Nifty]]-AVERAGE(Table2[1M Return vs Nifty]))/_xlfn.STDEV.P(Table2[1M Return vs Nifty])</f>
        <v>-1.0584786283466581</v>
      </c>
      <c r="K728">
        <v>-29.0858527412014</v>
      </c>
      <c r="L728">
        <f>(Table2[[#This Row],[6M Return vs Nifty]]-AVERAGE(Table2[6M Return vs Nifty]))/_xlfn.STDEV.P(Table2[6M Return vs Nifty])</f>
        <v>-1.1970617734065767</v>
      </c>
      <c r="M728">
        <v>0.36204813502997002</v>
      </c>
      <c r="N728">
        <f>(Table2[[#This Row],[1W Return vs Nifty]]-AVERAGE(Table2[1W Return vs Nifty]))/_xlfn.STDEV.P(Table2[1W Return vs Nifty])</f>
        <v>-0.6634671507807719</v>
      </c>
      <c r="O728">
        <v>376.44</v>
      </c>
      <c r="P728">
        <v>394.76764125367401</v>
      </c>
      <c r="Q728">
        <v>410.36382373716799</v>
      </c>
      <c r="R728">
        <v>26.846549578697299</v>
      </c>
      <c r="S728" s="1">
        <f>(Table2[[#This Row],[Close Price]]-Table2[[#This Row],[20D EMA]])/Table2[[#This Row],[20D EMA]]</f>
        <v>-5.9876739985123849E-2</v>
      </c>
      <c r="T728" s="1">
        <f>(Table2[[#This Row],[Close Price]]-Table2[[#This Row],[50D EMA]])/Table2[[#This Row],[50D EMA]]</f>
        <v>-0.1035232804894788</v>
      </c>
      <c r="U728" s="1">
        <f>(Table2[[#This Row],[Close Price]]-Table2[[#This Row],[200D EMA]])/Table2[[#This Row],[200D EMA]]</f>
        <v>-0.13759454530605081</v>
      </c>
      <c r="V728">
        <v>0.53989278048142797</v>
      </c>
      <c r="W728">
        <v>347.4</v>
      </c>
      <c r="X728">
        <v>355.5</v>
      </c>
      <c r="Y728">
        <v>347.4</v>
      </c>
      <c r="Z728">
        <v>364.45</v>
      </c>
      <c r="AA728">
        <v>347.4</v>
      </c>
      <c r="AB728">
        <v>367</v>
      </c>
      <c r="AC728" s="1">
        <f>(Table2[[#This Row],[Close Price]]/Table2[[#This Row],[Day Low]])-1</f>
        <v>1.8710420264824501E-2</v>
      </c>
      <c r="AD728" s="1">
        <f>(Table2[[#This Row],[Day High]]/Table2[[#This Row],[Close Price]])-1</f>
        <v>4.5210511443911638E-3</v>
      </c>
      <c r="AE728" s="1">
        <f>(Table2[[#This Row],[Close Price]]/Table2[[#This Row],[Current Week Low]])-1</f>
        <v>1.8710420264824501E-2</v>
      </c>
      <c r="AF728" s="1">
        <f>(Table2[[#This Row],[Current Week High]]/Table2[[#This Row],[Close Price]])-1</f>
        <v>2.981068098332873E-2</v>
      </c>
      <c r="AG728" s="1">
        <f>(Table2[[#This Row],[Close Price]]/Table2[[#This Row],[Current Month Low]])-1</f>
        <v>1.8710420264824501E-2</v>
      </c>
      <c r="AH728" s="1">
        <f>(Table2[[#This Row],[Current Month High]]/Table2[[#This Row],[Close Price]])-1</f>
        <v>3.7016106244701863E-2</v>
      </c>
      <c r="AI728">
        <v>37.892059903927603</v>
      </c>
      <c r="AJ728">
        <v>1.8710420264824501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-0.14000000000000001</v>
      </c>
      <c r="AM728" t="s">
        <v>3179</v>
      </c>
      <c r="AN728">
        <v>-10.79</v>
      </c>
      <c r="AO728" t="s">
        <v>3179</v>
      </c>
      <c r="AP728">
        <v>-8.3860629407311996E-2</v>
      </c>
      <c r="AQ728">
        <f>(Table2[[#This Row],[Sharpe Ratio]]-AVERAGE(Table2[Sharpe Ratio]))/_xlfn.STDEV.P(Table2[Sharpe Ratio])</f>
        <v>-1.7379258727966129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672</v>
      </c>
      <c r="AT728">
        <f>_xlfn.RANK.AVG(Table2[[#This Row],[6M Return vs Nifty Z-Score]],Table2[6M Return vs Nifty Z-Score])</f>
        <v>691</v>
      </c>
      <c r="AU728">
        <f>_xlfn.RANK.AVG(Table2[[#This Row],[Sharpe Ratio Z-Score]],Table2[Sharpe Ratio Z-Score])</f>
        <v>701</v>
      </c>
      <c r="AV728">
        <f>(Table2[[#This Row],[Rank 1Y]]+Table2[[#This Row],[Rank 6M]]+Table2[[#This Row],[Rank Sharpe]])/3</f>
        <v>688</v>
      </c>
    </row>
    <row r="729" spans="1:48" x14ac:dyDescent="0.3">
      <c r="A729" t="s">
        <v>1415</v>
      </c>
      <c r="B729" t="s">
        <v>1416</v>
      </c>
      <c r="C729" t="s">
        <v>3144</v>
      </c>
      <c r="D729" t="s">
        <v>86</v>
      </c>
      <c r="E729">
        <v>7650.1855376899903</v>
      </c>
      <c r="F729">
        <v>259.10000000000002</v>
      </c>
      <c r="G729">
        <v>-66.244177048930695</v>
      </c>
      <c r="H729">
        <f>(Table2[[#This Row],[1Y Return vs Nifty]]-AVERAGE(Table2[1Y Return vs Nifty]))/_xlfn.STDEV.P(Table2[1Y Return vs Nifty])</f>
        <v>-1.556165630352035</v>
      </c>
      <c r="I729">
        <v>-7.3627748230476397</v>
      </c>
      <c r="J729">
        <f>(Table2[[#This Row],[1M Return vs Nifty]]-AVERAGE(Table2[1M Return vs Nifty]))/_xlfn.STDEV.P(Table2[1M Return vs Nifty])</f>
        <v>-0.70133922215572797</v>
      </c>
      <c r="K729">
        <v>-21.721998430459202</v>
      </c>
      <c r="L729">
        <f>(Table2[[#This Row],[6M Return vs Nifty]]-AVERAGE(Table2[6M Return vs Nifty]))/_xlfn.STDEV.P(Table2[6M Return vs Nifty])</f>
        <v>-0.94532903440720473</v>
      </c>
      <c r="M729">
        <v>5.64251029505406</v>
      </c>
      <c r="N729">
        <f>(Table2[[#This Row],[1W Return vs Nifty]]-AVERAGE(Table2[1W Return vs Nifty]))/_xlfn.STDEV.P(Table2[1W Return vs Nifty])</f>
        <v>0.55851649801979086</v>
      </c>
      <c r="O729">
        <v>262.83</v>
      </c>
      <c r="P729">
        <v>275.392330043225</v>
      </c>
      <c r="Q729">
        <v>317.14645565192899</v>
      </c>
      <c r="R729">
        <v>49.989406752123102</v>
      </c>
      <c r="S729" s="1">
        <f>(Table2[[#This Row],[Close Price]]-Table2[[#This Row],[20D EMA]])/Table2[[#This Row],[20D EMA]]</f>
        <v>-1.4191682836814525E-2</v>
      </c>
      <c r="T729" s="1">
        <f>(Table2[[#This Row],[Close Price]]-Table2[[#This Row],[50D EMA]])/Table2[[#This Row],[50D EMA]]</f>
        <v>-5.9160435008003921E-2</v>
      </c>
      <c r="U729" s="1">
        <f>(Table2[[#This Row],[Close Price]]-Table2[[#This Row],[200D EMA]])/Table2[[#This Row],[200D EMA]]</f>
        <v>-0.18302728792162654</v>
      </c>
      <c r="V729">
        <v>1.4395871507564699</v>
      </c>
      <c r="W729">
        <v>252</v>
      </c>
      <c r="X729">
        <v>261.5</v>
      </c>
      <c r="Y729">
        <v>250.9</v>
      </c>
      <c r="Z729">
        <v>263.85000000000002</v>
      </c>
      <c r="AA729">
        <v>250.9</v>
      </c>
      <c r="AB729">
        <v>263.85000000000002</v>
      </c>
      <c r="AC729" s="1">
        <f>(Table2[[#This Row],[Close Price]]/Table2[[#This Row],[Day Low]])-1</f>
        <v>2.8174603174603297E-2</v>
      </c>
      <c r="AD729" s="1">
        <f>(Table2[[#This Row],[Day High]]/Table2[[#This Row],[Close Price]])-1</f>
        <v>9.2628328830566264E-3</v>
      </c>
      <c r="AE729" s="1">
        <f>(Table2[[#This Row],[Close Price]]/Table2[[#This Row],[Current Week Low]])-1</f>
        <v>3.2682343563172678E-2</v>
      </c>
      <c r="AF729" s="1">
        <f>(Table2[[#This Row],[Current Week High]]/Table2[[#This Row],[Close Price]])-1</f>
        <v>1.8332690081049874E-2</v>
      </c>
      <c r="AG729" s="1">
        <f>(Table2[[#This Row],[Close Price]]/Table2[[#This Row],[Current Month Low]])-1</f>
        <v>3.2682343563172678E-2</v>
      </c>
      <c r="AH729" s="1">
        <f>(Table2[[#This Row],[Current Month High]]/Table2[[#This Row],[Close Price]])-1</f>
        <v>1.8332690081049874E-2</v>
      </c>
      <c r="AI729">
        <v>71.825549980702405</v>
      </c>
      <c r="AJ729">
        <v>10.0679694137638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-0.09</v>
      </c>
      <c r="AM729" t="s">
        <v>3179</v>
      </c>
      <c r="AN729">
        <v>-7.4</v>
      </c>
      <c r="AO729" t="s">
        <v>3179</v>
      </c>
      <c r="AP729">
        <v>-0.10330615708559</v>
      </c>
      <c r="AQ729">
        <f>(Table2[[#This Row],[Sharpe Ratio]]-AVERAGE(Table2[Sharpe Ratio]))/_xlfn.STDEV.P(Table2[Sharpe Ratio])</f>
        <v>-1.9706408509785953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727</v>
      </c>
      <c r="AT729">
        <f>_xlfn.RANK.AVG(Table2[[#This Row],[6M Return vs Nifty Z-Score]],Table2[6M Return vs Nifty Z-Score])</f>
        <v>641</v>
      </c>
      <c r="AU729">
        <f>_xlfn.RANK.AVG(Table2[[#This Row],[Sharpe Ratio Z-Score]],Table2[Sharpe Ratio Z-Score])</f>
        <v>719</v>
      </c>
      <c r="AV729">
        <f>(Table2[[#This Row],[Rank 1Y]]+Table2[[#This Row],[Rank 6M]]+Table2[[#This Row],[Rank Sharpe]])/3</f>
        <v>695.66666666666663</v>
      </c>
    </row>
    <row r="730" spans="1:48" x14ac:dyDescent="0.3">
      <c r="A730" t="s">
        <v>2148</v>
      </c>
      <c r="B730" t="s">
        <v>2149</v>
      </c>
      <c r="C730" t="s">
        <v>3134</v>
      </c>
      <c r="D730" t="s">
        <v>54</v>
      </c>
      <c r="E730">
        <v>2824.75327956</v>
      </c>
      <c r="F730">
        <v>396.15</v>
      </c>
      <c r="G730">
        <v>-82.073817860972596</v>
      </c>
      <c r="H730">
        <f>(Table2[[#This Row],[1Y Return vs Nifty]]-AVERAGE(Table2[1Y Return vs Nifty]))/_xlfn.STDEV.P(Table2[1Y Return vs Nifty])</f>
        <v>-1.8410010408415365</v>
      </c>
      <c r="I730">
        <v>-26.6063774481959</v>
      </c>
      <c r="J730">
        <f>(Table2[[#This Row],[1M Return vs Nifty]]-AVERAGE(Table2[1M Return vs Nifty]))/_xlfn.STDEV.P(Table2[1M Return vs Nifty])</f>
        <v>-2.8335728883968958</v>
      </c>
      <c r="K730">
        <v>-60.645255288694599</v>
      </c>
      <c r="L730">
        <f>(Table2[[#This Row],[6M Return vs Nifty]]-AVERAGE(Table2[6M Return vs Nifty]))/_xlfn.STDEV.P(Table2[6M Return vs Nifty])</f>
        <v>-2.2759172897188624</v>
      </c>
      <c r="M730">
        <v>-1.2483030957549299</v>
      </c>
      <c r="N730">
        <f>(Table2[[#This Row],[1W Return vs Nifty]]-AVERAGE(Table2[1W Return vs Nifty]))/_xlfn.STDEV.P(Table2[1W Return vs Nifty])</f>
        <v>-1.0361282575570832</v>
      </c>
      <c r="O730">
        <v>462.35</v>
      </c>
      <c r="P730">
        <v>530.47535810162105</v>
      </c>
      <c r="Q730">
        <v>689.75402635169996</v>
      </c>
      <c r="R730">
        <v>26.663452254540999</v>
      </c>
      <c r="S730" s="1">
        <f>(Table2[[#This Row],[Close Price]]-Table2[[#This Row],[20D EMA]])/Table2[[#This Row],[20D EMA]]</f>
        <v>-0.14318157240186016</v>
      </c>
      <c r="T730" s="1">
        <f>(Table2[[#This Row],[Close Price]]-Table2[[#This Row],[50D EMA]])/Table2[[#This Row],[50D EMA]]</f>
        <v>-0.25321696107114727</v>
      </c>
      <c r="U730" s="1">
        <f>(Table2[[#This Row],[Close Price]]-Table2[[#This Row],[200D EMA]])/Table2[[#This Row],[200D EMA]]</f>
        <v>-0.42566482417602253</v>
      </c>
      <c r="V730">
        <v>2.2374290453709298</v>
      </c>
      <c r="W730">
        <v>393.8</v>
      </c>
      <c r="X730">
        <v>402.75</v>
      </c>
      <c r="Y730">
        <v>393.8</v>
      </c>
      <c r="Z730">
        <v>420.45</v>
      </c>
      <c r="AA730">
        <v>393.8</v>
      </c>
      <c r="AB730">
        <v>421</v>
      </c>
      <c r="AC730" s="1">
        <f>(Table2[[#This Row],[Close Price]]/Table2[[#This Row],[Day Low]])-1</f>
        <v>5.9674961909597091E-3</v>
      </c>
      <c r="AD730" s="1">
        <f>(Table2[[#This Row],[Day High]]/Table2[[#This Row],[Close Price]])-1</f>
        <v>1.6660355925785852E-2</v>
      </c>
      <c r="AE730" s="1">
        <f>(Table2[[#This Row],[Close Price]]/Table2[[#This Row],[Current Week Low]])-1</f>
        <v>5.9674961909597091E-3</v>
      </c>
      <c r="AF730" s="1">
        <f>(Table2[[#This Row],[Current Week High]]/Table2[[#This Row],[Close Price]])-1</f>
        <v>6.1340401363120023E-2</v>
      </c>
      <c r="AG730" s="1">
        <f>(Table2[[#This Row],[Close Price]]/Table2[[#This Row],[Current Month Low]])-1</f>
        <v>5.9674961909597091E-3</v>
      </c>
      <c r="AH730" s="1">
        <f>(Table2[[#This Row],[Current Month High]]/Table2[[#This Row],[Close Price]])-1</f>
        <v>6.272876435693564E-2</v>
      </c>
      <c r="AI730">
        <v>213.820522529344</v>
      </c>
      <c r="AJ730">
        <v>6.3775510204081503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-0.38</v>
      </c>
      <c r="AM730" t="s">
        <v>3179</v>
      </c>
      <c r="AN730">
        <v>-20.62</v>
      </c>
      <c r="AO730" t="s">
        <v>3179</v>
      </c>
      <c r="AP730">
        <v>-2.9884192138357E-2</v>
      </c>
      <c r="AQ730">
        <f>(Table2[[#This Row],[Sharpe Ratio]]-AVERAGE(Table2[Sharpe Ratio]))/_xlfn.STDEV.P(Table2[Sharpe Ratio])</f>
        <v>-1.0919611229987636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730</v>
      </c>
      <c r="AT730">
        <f>_xlfn.RANK.AVG(Table2[[#This Row],[6M Return vs Nifty Z-Score]],Table2[6M Return vs Nifty Z-Score])</f>
        <v>730</v>
      </c>
      <c r="AU730">
        <f>_xlfn.RANK.AVG(Table2[[#This Row],[Sharpe Ratio Z-Score]],Table2[Sharpe Ratio Z-Score])</f>
        <v>628</v>
      </c>
      <c r="AV730">
        <f>(Table2[[#This Row],[Rank 1Y]]+Table2[[#This Row],[Rank 6M]]+Table2[[#This Row],[Rank Sharpe]])/3</f>
        <v>696</v>
      </c>
    </row>
    <row r="731" spans="1:48" x14ac:dyDescent="0.3">
      <c r="A731" t="s">
        <v>1738</v>
      </c>
      <c r="B731" t="s">
        <v>1739</v>
      </c>
      <c r="C731" t="s">
        <v>3144</v>
      </c>
      <c r="D731" t="s">
        <v>469</v>
      </c>
      <c r="E731">
        <v>4772.1280322100001</v>
      </c>
      <c r="F731">
        <v>287.7</v>
      </c>
      <c r="G731">
        <v>-58.682788164582099</v>
      </c>
      <c r="H731">
        <f>(Table2[[#This Row],[1Y Return vs Nifty]]-AVERAGE(Table2[1Y Return vs Nifty]))/_xlfn.STDEV.P(Table2[1Y Return vs Nifty])</f>
        <v>-1.4201075016605877</v>
      </c>
      <c r="I731">
        <v>-2.6351182480172901</v>
      </c>
      <c r="J731">
        <f>(Table2[[#This Row],[1M Return vs Nifty]]-AVERAGE(Table2[1M Return vs Nifty]))/_xlfn.STDEV.P(Table2[1M Return vs Nifty])</f>
        <v>-0.177504433625404</v>
      </c>
      <c r="K731">
        <v>-34.857956760114</v>
      </c>
      <c r="L731">
        <f>(Table2[[#This Row],[6M Return vs Nifty]]-AVERAGE(Table2[6M Return vs Nifty]))/_xlfn.STDEV.P(Table2[6M Return vs Nifty])</f>
        <v>-1.3943806628298117</v>
      </c>
      <c r="M731">
        <v>0.66774976816524101</v>
      </c>
      <c r="N731">
        <f>(Table2[[#This Row],[1W Return vs Nifty]]-AVERAGE(Table2[1W Return vs Nifty]))/_xlfn.STDEV.P(Table2[1W Return vs Nifty])</f>
        <v>-0.59272288905099457</v>
      </c>
      <c r="O731">
        <v>290.60000000000002</v>
      </c>
      <c r="P731">
        <v>300.17640733951902</v>
      </c>
      <c r="Q731">
        <v>339.02089196319798</v>
      </c>
      <c r="R731">
        <v>48.484724395531202</v>
      </c>
      <c r="S731" s="1">
        <f>(Table2[[#This Row],[Close Price]]-Table2[[#This Row],[20D EMA]])/Table2[[#This Row],[20D EMA]]</f>
        <v>-9.9793530626291604E-3</v>
      </c>
      <c r="T731" s="1">
        <f>(Table2[[#This Row],[Close Price]]-Table2[[#This Row],[50D EMA]])/Table2[[#This Row],[50D EMA]]</f>
        <v>-4.1563584060779972E-2</v>
      </c>
      <c r="U731" s="1">
        <f>(Table2[[#This Row],[Close Price]]-Table2[[#This Row],[200D EMA]])/Table2[[#This Row],[200D EMA]]</f>
        <v>-0.15137973257638965</v>
      </c>
      <c r="V731">
        <v>0.39553772015606598</v>
      </c>
      <c r="W731">
        <v>280.25</v>
      </c>
      <c r="X731">
        <v>289</v>
      </c>
      <c r="Y731">
        <v>280.25</v>
      </c>
      <c r="Z731">
        <v>294.3</v>
      </c>
      <c r="AA731">
        <v>280.25</v>
      </c>
      <c r="AB731">
        <v>298.60000000000002</v>
      </c>
      <c r="AC731" s="1">
        <f>(Table2[[#This Row],[Close Price]]/Table2[[#This Row],[Day Low]])-1</f>
        <v>2.6583407671721737E-2</v>
      </c>
      <c r="AD731" s="1">
        <f>(Table2[[#This Row],[Day High]]/Table2[[#This Row],[Close Price]])-1</f>
        <v>4.5185957594717774E-3</v>
      </c>
      <c r="AE731" s="1">
        <f>(Table2[[#This Row],[Close Price]]/Table2[[#This Row],[Current Week Low]])-1</f>
        <v>2.6583407671721737E-2</v>
      </c>
      <c r="AF731" s="1">
        <f>(Table2[[#This Row],[Current Week High]]/Table2[[#This Row],[Close Price]])-1</f>
        <v>2.294056308654846E-2</v>
      </c>
      <c r="AG731" s="1">
        <f>(Table2[[#This Row],[Close Price]]/Table2[[#This Row],[Current Month Low]])-1</f>
        <v>2.6583407671721737E-2</v>
      </c>
      <c r="AH731" s="1">
        <f>(Table2[[#This Row],[Current Month High]]/Table2[[#This Row],[Close Price]])-1</f>
        <v>3.7886687521724083E-2</v>
      </c>
      <c r="AI731">
        <v>88.529718456725703</v>
      </c>
      <c r="AJ731">
        <v>9.5374071958880702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-0.02</v>
      </c>
      <c r="AM731" t="s">
        <v>3179</v>
      </c>
      <c r="AN731">
        <v>-1.01</v>
      </c>
      <c r="AO731" t="s">
        <v>3179</v>
      </c>
      <c r="AP731">
        <v>-8.0833264993699999E-2</v>
      </c>
      <c r="AQ731">
        <f>(Table2[[#This Row],[Sharpe Ratio]]-AVERAGE(Table2[Sharpe Ratio]))/_xlfn.STDEV.P(Table2[Sharpe Ratio])</f>
        <v>-1.7016957917662268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721</v>
      </c>
      <c r="AT731">
        <f>_xlfn.RANK.AVG(Table2[[#This Row],[6M Return vs Nifty Z-Score]],Table2[6M Return vs Nifty Z-Score])</f>
        <v>713</v>
      </c>
      <c r="AU731">
        <f>_xlfn.RANK.AVG(Table2[[#This Row],[Sharpe Ratio Z-Score]],Table2[Sharpe Ratio Z-Score])</f>
        <v>696</v>
      </c>
      <c r="AV731">
        <f>(Table2[[#This Row],[Rank 1Y]]+Table2[[#This Row],[Rank 6M]]+Table2[[#This Row],[Rank Sharpe]])/3</f>
        <v>710</v>
      </c>
    </row>
    <row r="732" spans="1:48" x14ac:dyDescent="0.3">
      <c r="A732" t="s">
        <v>1681</v>
      </c>
      <c r="B732" t="s">
        <v>1682</v>
      </c>
      <c r="C732" t="s">
        <v>3145</v>
      </c>
      <c r="D732" t="s">
        <v>472</v>
      </c>
      <c r="E732">
        <v>5247.7816147349904</v>
      </c>
      <c r="F732">
        <v>474.65</v>
      </c>
      <c r="G732">
        <v>-49.155740196645603</v>
      </c>
      <c r="H732">
        <f>(Table2[[#This Row],[1Y Return vs Nifty]]-AVERAGE(Table2[1Y Return vs Nifty]))/_xlfn.STDEV.P(Table2[1Y Return vs Nifty])</f>
        <v>-1.2486796941113445</v>
      </c>
      <c r="I732">
        <v>-12.281061119095201</v>
      </c>
      <c r="J732">
        <f>(Table2[[#This Row],[1M Return vs Nifty]]-AVERAGE(Table2[1M Return vs Nifty]))/_xlfn.STDEV.P(Table2[1M Return vs Nifty])</f>
        <v>-1.2462962047396682</v>
      </c>
      <c r="K732">
        <v>-31.646302635673901</v>
      </c>
      <c r="L732">
        <f>(Table2[[#This Row],[6M Return vs Nifty]]-AVERAGE(Table2[6M Return vs Nifty]))/_xlfn.STDEV.P(Table2[6M Return vs Nifty])</f>
        <v>-1.2845905372586761</v>
      </c>
      <c r="M732">
        <v>-1.2594599460145</v>
      </c>
      <c r="N732">
        <f>(Table2[[#This Row],[1W Return vs Nifty]]-AVERAGE(Table2[1W Return vs Nifty]))/_xlfn.STDEV.P(Table2[1W Return vs Nifty])</f>
        <v>-1.0387101316764593</v>
      </c>
      <c r="O732">
        <v>508.27</v>
      </c>
      <c r="P732">
        <v>543.82738200421898</v>
      </c>
      <c r="Q732">
        <v>603.69711055504501</v>
      </c>
      <c r="R732">
        <v>24.061288507952</v>
      </c>
      <c r="S732" s="1">
        <f>(Table2[[#This Row],[Close Price]]-Table2[[#This Row],[20D EMA]])/Table2[[#This Row],[20D EMA]]</f>
        <v>-6.6145946052295054E-2</v>
      </c>
      <c r="T732" s="1">
        <f>(Table2[[#This Row],[Close Price]]-Table2[[#This Row],[50D EMA]])/Table2[[#This Row],[50D EMA]]</f>
        <v>-0.12720466878529174</v>
      </c>
      <c r="U732" s="1">
        <f>(Table2[[#This Row],[Close Price]]-Table2[[#This Row],[200D EMA]])/Table2[[#This Row],[200D EMA]]</f>
        <v>-0.21376135200713131</v>
      </c>
      <c r="V732">
        <v>1.02814066265398</v>
      </c>
      <c r="W732">
        <v>470.7</v>
      </c>
      <c r="X732">
        <v>477.25</v>
      </c>
      <c r="Y732">
        <v>470.7</v>
      </c>
      <c r="Z732">
        <v>483.6</v>
      </c>
      <c r="AA732">
        <v>470.7</v>
      </c>
      <c r="AB732">
        <v>487.35</v>
      </c>
      <c r="AC732" s="1">
        <f>(Table2[[#This Row],[Close Price]]/Table2[[#This Row],[Day Low]])-1</f>
        <v>8.3917569577225404E-3</v>
      </c>
      <c r="AD732" s="1">
        <f>(Table2[[#This Row],[Day High]]/Table2[[#This Row],[Close Price]])-1</f>
        <v>5.4777204255767042E-3</v>
      </c>
      <c r="AE732" s="1">
        <f>(Table2[[#This Row],[Close Price]]/Table2[[#This Row],[Current Week Low]])-1</f>
        <v>8.3917569577225404E-3</v>
      </c>
      <c r="AF732" s="1">
        <f>(Table2[[#This Row],[Current Week High]]/Table2[[#This Row],[Close Price]])-1</f>
        <v>1.8855999157273873E-2</v>
      </c>
      <c r="AG732" s="1">
        <f>(Table2[[#This Row],[Close Price]]/Table2[[#This Row],[Current Month Low]])-1</f>
        <v>8.3917569577225404E-3</v>
      </c>
      <c r="AH732" s="1">
        <f>(Table2[[#This Row],[Current Month High]]/Table2[[#This Row],[Close Price]])-1</f>
        <v>2.6756557463394115E-2</v>
      </c>
      <c r="AI732">
        <v>63.488886547982702</v>
      </c>
      <c r="AJ732">
        <v>0.91421282024024497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-0.18</v>
      </c>
      <c r="AM732" t="s">
        <v>3179</v>
      </c>
      <c r="AN732">
        <v>-11.91</v>
      </c>
      <c r="AO732" t="s">
        <v>3179</v>
      </c>
      <c r="AP732">
        <v>-0.13172189731248199</v>
      </c>
      <c r="AQ732">
        <f>(Table2[[#This Row],[Sharpe Ratio]]-AVERAGE(Table2[Sharpe Ratio]))/_xlfn.STDEV.P(Table2[Sharpe Ratio])</f>
        <v>-2.310707136467621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707</v>
      </c>
      <c r="AT732">
        <f>_xlfn.RANK.AVG(Table2[[#This Row],[6M Return vs Nifty Z-Score]],Table2[6M Return vs Nifty Z-Score])</f>
        <v>699</v>
      </c>
      <c r="AU732">
        <f>_xlfn.RANK.AVG(Table2[[#This Row],[Sharpe Ratio Z-Score]],Table2[Sharpe Ratio Z-Score])</f>
        <v>729</v>
      </c>
      <c r="AV732">
        <f>(Table2[[#This Row],[Rank 1Y]]+Table2[[#This Row],[Rank 6M]]+Table2[[#This Row],[Rank Sharpe]])/3</f>
        <v>711.66666666666663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ED4B-91F4-4950-993C-CB481303FD37}">
  <dimension ref="A1:R1477"/>
  <sheetViews>
    <sheetView topLeftCell="A254" workbookViewId="0">
      <selection activeCell="C1" sqref="C1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42.44140625" bestFit="1" customWidth="1"/>
    <col min="4" max="4" width="12.77734375" customWidth="1"/>
    <col min="5" max="5" width="12.33203125" customWidth="1"/>
    <col min="6" max="6" width="18.21875" customWidth="1"/>
    <col min="7" max="8" width="18.88671875" customWidth="1"/>
    <col min="9" max="9" width="19" customWidth="1"/>
    <col min="10" max="11" width="12" bestFit="1" customWidth="1"/>
    <col min="12" max="12" width="23.21875" customWidth="1"/>
    <col min="13" max="13" width="17.21875" customWidth="1"/>
    <col min="14" max="14" width="23.109375" customWidth="1"/>
    <col min="15" max="15" width="22.6640625" customWidth="1"/>
    <col min="16" max="16" width="13.77734375" customWidth="1"/>
  </cols>
  <sheetData>
    <row r="1" spans="1:17" x14ac:dyDescent="0.3">
      <c r="A1" t="s">
        <v>0</v>
      </c>
      <c r="B1" t="s">
        <v>1</v>
      </c>
      <c r="C1" t="s">
        <v>3131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3132</v>
      </c>
      <c r="D2" t="s">
        <v>18</v>
      </c>
      <c r="E2">
        <v>1766380.6343759301</v>
      </c>
      <c r="F2">
        <v>1305.3</v>
      </c>
      <c r="G2">
        <v>-14.2984680958651</v>
      </c>
      <c r="H2">
        <v>-3.4006980712949502</v>
      </c>
      <c r="I2">
        <v>-15.777002949898</v>
      </c>
      <c r="J2">
        <v>-0.63628160458168503</v>
      </c>
      <c r="K2">
        <v>1401.4849432367</v>
      </c>
      <c r="L2">
        <v>1415.9896822278099</v>
      </c>
      <c r="M2">
        <v>27.469651793362999</v>
      </c>
      <c r="N2">
        <v>0.94303767245415304</v>
      </c>
      <c r="O2">
        <v>23.251359840649599</v>
      </c>
      <c r="P2">
        <v>13.6006614303431</v>
      </c>
      <c r="Q2">
        <v>-3.3009422112877003E-2</v>
      </c>
    </row>
    <row r="3" spans="1:17" x14ac:dyDescent="0.3">
      <c r="A3" t="s">
        <v>19</v>
      </c>
      <c r="B3" t="s">
        <v>20</v>
      </c>
      <c r="C3" t="s">
        <v>3133</v>
      </c>
      <c r="D3" t="s">
        <v>21</v>
      </c>
      <c r="E3">
        <v>1436869.1864609299</v>
      </c>
      <c r="F3">
        <v>3971.35</v>
      </c>
      <c r="G3">
        <v>-8.4233957375976001</v>
      </c>
      <c r="H3">
        <v>-4.1113773143110501</v>
      </c>
      <c r="I3">
        <v>-6.4474775327468397</v>
      </c>
      <c r="J3">
        <v>-1.63617715275162</v>
      </c>
      <c r="K3">
        <v>4178.3749971023699</v>
      </c>
      <c r="L3">
        <v>4053.3328355685499</v>
      </c>
      <c r="M3">
        <v>29.6900061068973</v>
      </c>
      <c r="N3">
        <v>0.85592695737343805</v>
      </c>
      <c r="O3">
        <v>15.6344819771614</v>
      </c>
      <c r="P3">
        <v>19.534365735097101</v>
      </c>
      <c r="Q3">
        <v>-2.1577458672771999E-2</v>
      </c>
    </row>
    <row r="4" spans="1:17" x14ac:dyDescent="0.3">
      <c r="A4" t="s">
        <v>22</v>
      </c>
      <c r="B4" t="s">
        <v>23</v>
      </c>
      <c r="C4" t="s">
        <v>3134</v>
      </c>
      <c r="D4" t="s">
        <v>24</v>
      </c>
      <c r="E4">
        <v>1343274.3306342899</v>
      </c>
      <c r="F4">
        <v>1757.85</v>
      </c>
      <c r="G4">
        <v>-8.2889899909540095</v>
      </c>
      <c r="H4">
        <v>6.8996389955815598</v>
      </c>
      <c r="I4">
        <v>7.7164568287368702</v>
      </c>
      <c r="J4">
        <v>0.117224992206918</v>
      </c>
      <c r="K4">
        <v>1694.70297797991</v>
      </c>
      <c r="L4">
        <v>1619.5705691757501</v>
      </c>
      <c r="M4">
        <v>62.507664308524902</v>
      </c>
      <c r="N4">
        <v>0.76055381712117198</v>
      </c>
      <c r="O4">
        <v>2.0564894615581601</v>
      </c>
      <c r="P4">
        <v>28.9171647537677</v>
      </c>
      <c r="Q4">
        <v>-3.2618800277067997E-2</v>
      </c>
    </row>
    <row r="5" spans="1:17" x14ac:dyDescent="0.3">
      <c r="A5" t="s">
        <v>25</v>
      </c>
      <c r="B5" t="s">
        <v>26</v>
      </c>
      <c r="C5" t="s">
        <v>3135</v>
      </c>
      <c r="D5" t="s">
        <v>27</v>
      </c>
      <c r="E5">
        <v>944109.61182303994</v>
      </c>
      <c r="F5">
        <v>1578.4</v>
      </c>
      <c r="G5">
        <v>42.147653625075897</v>
      </c>
      <c r="H5">
        <v>-0.57305098253895503</v>
      </c>
      <c r="I5">
        <v>15.2555217328518</v>
      </c>
      <c r="J5">
        <v>-2.64397588398595</v>
      </c>
      <c r="K5">
        <v>1629.27344549184</v>
      </c>
      <c r="L5">
        <v>1415.0049479556901</v>
      </c>
      <c r="M5">
        <v>15.1364850786552</v>
      </c>
      <c r="N5">
        <v>0.67825366416894095</v>
      </c>
      <c r="O5">
        <v>12.709072478459101</v>
      </c>
      <c r="P5">
        <v>69.903121636167896</v>
      </c>
      <c r="Q5">
        <v>0.14711772212476801</v>
      </c>
    </row>
    <row r="6" spans="1:17" x14ac:dyDescent="0.3">
      <c r="A6" t="s">
        <v>28</v>
      </c>
      <c r="B6" t="s">
        <v>29</v>
      </c>
      <c r="C6" t="s">
        <v>3134</v>
      </c>
      <c r="D6" t="s">
        <v>24</v>
      </c>
      <c r="E6">
        <v>914781.31373162998</v>
      </c>
      <c r="F6">
        <v>1296.7</v>
      </c>
      <c r="G6">
        <v>11.2413529108959</v>
      </c>
      <c r="H6">
        <v>5.8473861551762099</v>
      </c>
      <c r="I6">
        <v>5.3901773847108698</v>
      </c>
      <c r="J6">
        <v>-1.1951079851506601</v>
      </c>
      <c r="K6">
        <v>1257.8469370898599</v>
      </c>
      <c r="L6">
        <v>1165.12754599195</v>
      </c>
      <c r="M6">
        <v>57.427107831125603</v>
      </c>
      <c r="N6">
        <v>1.1474541519997601</v>
      </c>
      <c r="O6">
        <v>5.0628518547080903</v>
      </c>
      <c r="P6">
        <v>41.754577753484497</v>
      </c>
      <c r="Q6">
        <v>0.100637917758958</v>
      </c>
    </row>
    <row r="7" spans="1:17" x14ac:dyDescent="0.3">
      <c r="A7" t="s">
        <v>30</v>
      </c>
      <c r="B7" t="s">
        <v>31</v>
      </c>
      <c r="C7" t="s">
        <v>3134</v>
      </c>
      <c r="D7" t="s">
        <v>32</v>
      </c>
      <c r="E7">
        <v>757878.73328727996</v>
      </c>
      <c r="F7">
        <v>849.2</v>
      </c>
      <c r="G7">
        <v>21.943827924176201</v>
      </c>
      <c r="H7">
        <v>6.7469065219196596</v>
      </c>
      <c r="I7">
        <v>-2.6052662373914002</v>
      </c>
      <c r="J7">
        <v>5.4265133576728797</v>
      </c>
      <c r="K7">
        <v>808.26435810825001</v>
      </c>
      <c r="L7">
        <v>775.78038117493099</v>
      </c>
      <c r="M7">
        <v>72.787302108735105</v>
      </c>
      <c r="N7">
        <v>0.99554935050108895</v>
      </c>
      <c r="O7">
        <v>7.3951954780970102</v>
      </c>
      <c r="P7">
        <v>52.967666396469397</v>
      </c>
      <c r="Q7">
        <v>7.5210321212216005E-2</v>
      </c>
    </row>
    <row r="8" spans="1:17" x14ac:dyDescent="0.3">
      <c r="A8" t="s">
        <v>33</v>
      </c>
      <c r="B8" t="s">
        <v>34</v>
      </c>
      <c r="C8" t="s">
        <v>3133</v>
      </c>
      <c r="D8" t="s">
        <v>21</v>
      </c>
      <c r="E8">
        <v>726575.96618641994</v>
      </c>
      <c r="F8">
        <v>1763.65</v>
      </c>
      <c r="G8">
        <v>-0.23151079522273199</v>
      </c>
      <c r="H8">
        <v>-5.3210483376463298</v>
      </c>
      <c r="I8">
        <v>15.956497119705</v>
      </c>
      <c r="J8">
        <v>-3.2847544935670401</v>
      </c>
      <c r="K8">
        <v>1860.98578358946</v>
      </c>
      <c r="L8">
        <v>1708.5848320790701</v>
      </c>
      <c r="M8">
        <v>21.0341642962969</v>
      </c>
      <c r="N8">
        <v>0.82868592860683798</v>
      </c>
      <c r="O8">
        <v>12.916394976327499</v>
      </c>
      <c r="P8">
        <v>29.837670703426902</v>
      </c>
      <c r="Q8">
        <v>-4.474367599114E-2</v>
      </c>
    </row>
    <row r="9" spans="1:17" x14ac:dyDescent="0.3">
      <c r="A9" t="s">
        <v>35</v>
      </c>
      <c r="B9" t="s">
        <v>36</v>
      </c>
      <c r="C9" t="s">
        <v>3136</v>
      </c>
      <c r="D9" t="s">
        <v>37</v>
      </c>
      <c r="E9">
        <v>600715.42621482001</v>
      </c>
      <c r="F9">
        <v>480.2</v>
      </c>
      <c r="G9">
        <v>-15.608212193199799</v>
      </c>
      <c r="H9">
        <v>-1.65580493492046</v>
      </c>
      <c r="I9">
        <v>2.7239868856594098</v>
      </c>
      <c r="J9">
        <v>0.97443171023591602</v>
      </c>
      <c r="K9">
        <v>492.98528315471498</v>
      </c>
      <c r="L9">
        <v>467.30726152590199</v>
      </c>
      <c r="M9">
        <v>37.0402269998497</v>
      </c>
      <c r="N9">
        <v>0.88216469286361499</v>
      </c>
      <c r="O9">
        <v>10.0583090379008</v>
      </c>
      <c r="P9">
        <v>20.245398773006102</v>
      </c>
      <c r="Q9">
        <v>0.126472842742507</v>
      </c>
    </row>
    <row r="10" spans="1:17" x14ac:dyDescent="0.3">
      <c r="A10" t="s">
        <v>38</v>
      </c>
      <c r="B10" t="s">
        <v>39</v>
      </c>
      <c r="C10" t="s">
        <v>3136</v>
      </c>
      <c r="D10" t="s">
        <v>40</v>
      </c>
      <c r="E10">
        <v>592414.19284437003</v>
      </c>
      <c r="F10">
        <v>2521.35</v>
      </c>
      <c r="G10">
        <v>-24.951270653106899</v>
      </c>
      <c r="H10">
        <v>-8.1978708706144108</v>
      </c>
      <c r="I10">
        <v>4.0217638018551796</v>
      </c>
      <c r="J10">
        <v>-0.41184381894231198</v>
      </c>
      <c r="K10">
        <v>2713.9978996918499</v>
      </c>
      <c r="L10">
        <v>2618.5072671763801</v>
      </c>
      <c r="M10">
        <v>25.848538934049898</v>
      </c>
      <c r="N10">
        <v>1.17375071832223</v>
      </c>
      <c r="O10">
        <v>20.3720229242271</v>
      </c>
      <c r="P10">
        <v>16.081581915701701</v>
      </c>
      <c r="Q10">
        <v>-4.1826679392801998E-2</v>
      </c>
    </row>
    <row r="11" spans="1:17" x14ac:dyDescent="0.3">
      <c r="A11" t="s">
        <v>41</v>
      </c>
      <c r="B11" t="s">
        <v>42</v>
      </c>
      <c r="C11" t="s">
        <v>3134</v>
      </c>
      <c r="D11" t="s">
        <v>43</v>
      </c>
      <c r="E11">
        <v>587370.91150336503</v>
      </c>
      <c r="F11">
        <v>928.65</v>
      </c>
      <c r="G11">
        <v>25.978838957256801</v>
      </c>
      <c r="H11">
        <v>-1.67748215343943</v>
      </c>
      <c r="I11">
        <v>-8.3031023248322207</v>
      </c>
      <c r="J11">
        <v>1.6791066955214899</v>
      </c>
      <c r="K11">
        <v>976.01026742220301</v>
      </c>
      <c r="L11">
        <v>962.85050441879196</v>
      </c>
      <c r="M11">
        <v>48.150877601504597</v>
      </c>
      <c r="N11">
        <v>0.57273503141539595</v>
      </c>
      <c r="O11">
        <v>31.588865557529701</v>
      </c>
      <c r="P11">
        <v>55.227747597158299</v>
      </c>
      <c r="Q11">
        <v>-3.1569652053777E-2</v>
      </c>
    </row>
    <row r="12" spans="1:17" x14ac:dyDescent="0.3">
      <c r="A12" t="s">
        <v>44</v>
      </c>
      <c r="B12" t="s">
        <v>45</v>
      </c>
      <c r="C12" t="s">
        <v>3137</v>
      </c>
      <c r="D12" t="s">
        <v>46</v>
      </c>
      <c r="E12">
        <v>491581.69939979998</v>
      </c>
      <c r="F12">
        <v>3574.8</v>
      </c>
      <c r="G12">
        <v>-5.7670963892591498</v>
      </c>
      <c r="H12">
        <v>5.1876940022124103</v>
      </c>
      <c r="I12">
        <v>-4.5108244284490304</v>
      </c>
      <c r="J12">
        <v>8.1872938715397705</v>
      </c>
      <c r="K12">
        <v>3563.3108843028199</v>
      </c>
      <c r="L12">
        <v>3485.0838799326898</v>
      </c>
      <c r="M12">
        <v>58.9951720131508</v>
      </c>
      <c r="N12">
        <v>1.0923310205707299</v>
      </c>
      <c r="O12">
        <v>9.6536869195479493</v>
      </c>
      <c r="P12">
        <v>22.121445042275099</v>
      </c>
      <c r="Q12">
        <v>9.9827816250877E-2</v>
      </c>
    </row>
    <row r="13" spans="1:17" x14ac:dyDescent="0.3">
      <c r="A13" t="s">
        <v>47</v>
      </c>
      <c r="B13" t="s">
        <v>48</v>
      </c>
      <c r="C13" t="s">
        <v>3133</v>
      </c>
      <c r="D13" t="s">
        <v>21</v>
      </c>
      <c r="E13">
        <v>479946.262376395</v>
      </c>
      <c r="F13">
        <v>1773.55</v>
      </c>
      <c r="G13">
        <v>13.772334179134999</v>
      </c>
      <c r="H13">
        <v>1.6234269528535299</v>
      </c>
      <c r="I13">
        <v>22.792958628307499</v>
      </c>
      <c r="J13">
        <v>-4.3924475498976001</v>
      </c>
      <c r="K13">
        <v>1777.72862712083</v>
      </c>
      <c r="L13">
        <v>1598.40589105189</v>
      </c>
      <c r="M13">
        <v>33.734868853389401</v>
      </c>
      <c r="N13">
        <v>0.85803950805130402</v>
      </c>
      <c r="O13">
        <v>6.4813509627582997</v>
      </c>
      <c r="P13">
        <v>43.6072874493927</v>
      </c>
      <c r="Q13">
        <v>4.7427636534511999E-2</v>
      </c>
    </row>
    <row r="14" spans="1:17" x14ac:dyDescent="0.3">
      <c r="A14" t="s">
        <v>49</v>
      </c>
      <c r="B14" t="s">
        <v>50</v>
      </c>
      <c r="C14" t="s">
        <v>3138</v>
      </c>
      <c r="D14" t="s">
        <v>51</v>
      </c>
      <c r="E14">
        <v>432744.05518919998</v>
      </c>
      <c r="F14">
        <v>1803.6</v>
      </c>
      <c r="G14">
        <v>30.924514598337101</v>
      </c>
      <c r="H14">
        <v>-2.1641831690826101</v>
      </c>
      <c r="I14">
        <v>10.2175823552754</v>
      </c>
      <c r="J14">
        <v>-3.6857245663472602</v>
      </c>
      <c r="K14">
        <v>1841.2587564246201</v>
      </c>
      <c r="L14">
        <v>1633.37163047166</v>
      </c>
      <c r="M14">
        <v>29.238327904031799</v>
      </c>
      <c r="N14">
        <v>1.0724249911036701</v>
      </c>
      <c r="O14">
        <v>8.6909514304723796</v>
      </c>
      <c r="P14">
        <v>58.210526315789402</v>
      </c>
      <c r="Q14">
        <v>0.14325839229842599</v>
      </c>
    </row>
    <row r="15" spans="1:17" x14ac:dyDescent="0.3">
      <c r="A15" t="s">
        <v>52</v>
      </c>
      <c r="B15" t="s">
        <v>53</v>
      </c>
      <c r="C15" t="s">
        <v>3134</v>
      </c>
      <c r="D15" t="s">
        <v>54</v>
      </c>
      <c r="E15">
        <v>428756.37352869997</v>
      </c>
      <c r="F15">
        <v>6930.35</v>
      </c>
      <c r="G15">
        <v>-34.263822932634802</v>
      </c>
      <c r="H15">
        <v>-2.4008086753198201</v>
      </c>
      <c r="I15">
        <v>-6.7025779206474203</v>
      </c>
      <c r="J15">
        <v>0.34917698422068499</v>
      </c>
      <c r="K15">
        <v>7092.8047215838596</v>
      </c>
      <c r="L15">
        <v>7049.8965614935096</v>
      </c>
      <c r="M15">
        <v>47.0674933540678</v>
      </c>
      <c r="N15">
        <v>0.90021610948787101</v>
      </c>
      <c r="O15">
        <v>12.9813068604038</v>
      </c>
      <c r="P15">
        <v>12.0002262516564</v>
      </c>
      <c r="Q15">
        <v>-5.8906047784081997E-2</v>
      </c>
    </row>
    <row r="16" spans="1:17" x14ac:dyDescent="0.3">
      <c r="A16" t="s">
        <v>55</v>
      </c>
      <c r="B16" t="s">
        <v>56</v>
      </c>
      <c r="C16" t="s">
        <v>3139</v>
      </c>
      <c r="D16" t="s">
        <v>57</v>
      </c>
      <c r="E16">
        <v>390872.61186154</v>
      </c>
      <c r="F16">
        <v>400.95</v>
      </c>
      <c r="G16">
        <v>44.091851981161497</v>
      </c>
      <c r="H16">
        <v>-3.7148367338384398</v>
      </c>
      <c r="I16">
        <v>4.6435817381208802</v>
      </c>
      <c r="J16">
        <v>-1.32580871510468</v>
      </c>
      <c r="K16">
        <v>412.414093643287</v>
      </c>
      <c r="L16">
        <v>369.17993349775702</v>
      </c>
      <c r="M16">
        <v>39.221845413629197</v>
      </c>
      <c r="N16">
        <v>0.86066602230536005</v>
      </c>
      <c r="O16">
        <v>11.8468636987155</v>
      </c>
      <c r="P16">
        <v>70.944361543380893</v>
      </c>
      <c r="Q16">
        <v>0.19150282416717301</v>
      </c>
    </row>
    <row r="17" spans="1:17" x14ac:dyDescent="0.3">
      <c r="A17" t="s">
        <v>58</v>
      </c>
      <c r="B17" t="s">
        <v>59</v>
      </c>
      <c r="C17" t="s">
        <v>3134</v>
      </c>
      <c r="D17" t="s">
        <v>24</v>
      </c>
      <c r="E17">
        <v>362507.10705132002</v>
      </c>
      <c r="F17">
        <v>1171.7</v>
      </c>
      <c r="G17">
        <v>-9.83140928240128</v>
      </c>
      <c r="H17">
        <v>-0.38487368085709001</v>
      </c>
      <c r="I17">
        <v>-5.2776237278572697</v>
      </c>
      <c r="J17">
        <v>-1.5086100429251199</v>
      </c>
      <c r="K17">
        <v>1183.9633333919901</v>
      </c>
      <c r="L17">
        <v>1149.8247631674601</v>
      </c>
      <c r="M17">
        <v>50.882974614531797</v>
      </c>
      <c r="N17">
        <v>0.97078646675552305</v>
      </c>
      <c r="O17">
        <v>14.333873858496201</v>
      </c>
      <c r="P17">
        <v>19.518539297189701</v>
      </c>
      <c r="Q17">
        <v>6.0070156951042002E-2</v>
      </c>
    </row>
    <row r="18" spans="1:17" x14ac:dyDescent="0.3">
      <c r="A18" t="s">
        <v>60</v>
      </c>
      <c r="B18" t="s">
        <v>61</v>
      </c>
      <c r="C18" t="s">
        <v>3140</v>
      </c>
      <c r="D18" t="s">
        <v>62</v>
      </c>
      <c r="E18">
        <v>351190.81918374001</v>
      </c>
      <c r="F18">
        <v>11170.1</v>
      </c>
      <c r="G18">
        <v>-17.302947534124002</v>
      </c>
      <c r="H18">
        <v>-9.0405073396245701</v>
      </c>
      <c r="I18">
        <v>-17.933443664949401</v>
      </c>
      <c r="J18">
        <v>-2.47788580828658</v>
      </c>
      <c r="K18">
        <v>12104.8404759635</v>
      </c>
      <c r="L18">
        <v>11926.1564385617</v>
      </c>
      <c r="M18">
        <v>31.2422206985229</v>
      </c>
      <c r="N18">
        <v>1.3822922666194499</v>
      </c>
      <c r="O18">
        <v>22.469807790440498</v>
      </c>
      <c r="P18">
        <v>14.710428080697</v>
      </c>
      <c r="Q18">
        <v>4.2215081610979997E-2</v>
      </c>
    </row>
    <row r="19" spans="1:17" x14ac:dyDescent="0.3">
      <c r="A19" t="s">
        <v>63</v>
      </c>
      <c r="B19" t="s">
        <v>64</v>
      </c>
      <c r="C19" t="s">
        <v>3134</v>
      </c>
      <c r="D19" t="s">
        <v>24</v>
      </c>
      <c r="E19">
        <v>349350.26361725002</v>
      </c>
      <c r="F19">
        <v>1757.15</v>
      </c>
      <c r="G19">
        <v>-24.936242036332501</v>
      </c>
      <c r="H19">
        <v>-2.07150436518749</v>
      </c>
      <c r="I19">
        <v>0.448610651576268</v>
      </c>
      <c r="J19">
        <v>0.47566532560639901</v>
      </c>
      <c r="K19">
        <v>1803.30187121065</v>
      </c>
      <c r="L19">
        <v>1788.6620513144501</v>
      </c>
      <c r="M19">
        <v>44.587153297785299</v>
      </c>
      <c r="N19">
        <v>0.73846411300245896</v>
      </c>
      <c r="O19">
        <v>10.519875935463601</v>
      </c>
      <c r="P19">
        <v>13.816109077954399</v>
      </c>
      <c r="Q19">
        <v>-0.110787387720575</v>
      </c>
    </row>
    <row r="20" spans="1:17" x14ac:dyDescent="0.3">
      <c r="A20" t="s">
        <v>65</v>
      </c>
      <c r="B20" t="s">
        <v>66</v>
      </c>
      <c r="C20" t="s">
        <v>3140</v>
      </c>
      <c r="D20" t="s">
        <v>62</v>
      </c>
      <c r="E20">
        <v>347552.74465076497</v>
      </c>
      <c r="F20">
        <v>2899.45</v>
      </c>
      <c r="G20">
        <v>68.905965275941298</v>
      </c>
      <c r="H20">
        <v>-1.4531769595723101</v>
      </c>
      <c r="I20">
        <v>22.584990798353701</v>
      </c>
      <c r="J20">
        <v>5.6826951437913102</v>
      </c>
      <c r="K20">
        <v>2890.2374304289501</v>
      </c>
      <c r="L20">
        <v>2516.9244817628201</v>
      </c>
      <c r="M20">
        <v>55.835209370498902</v>
      </c>
      <c r="N20">
        <v>1.34827043359076</v>
      </c>
      <c r="O20">
        <v>11.1279725465174</v>
      </c>
      <c r="P20">
        <v>96.766312646330206</v>
      </c>
      <c r="Q20">
        <v>0.182629016316573</v>
      </c>
    </row>
    <row r="21" spans="1:17" x14ac:dyDescent="0.3">
      <c r="A21" t="s">
        <v>67</v>
      </c>
      <c r="B21" t="s">
        <v>68</v>
      </c>
      <c r="C21" t="s">
        <v>3141</v>
      </c>
      <c r="D21" t="s">
        <v>69</v>
      </c>
      <c r="E21">
        <v>336507.16244359501</v>
      </c>
      <c r="F21">
        <v>2915.55</v>
      </c>
      <c r="G21">
        <v>3.90050670023812</v>
      </c>
      <c r="H21">
        <v>-3.9312861289007199</v>
      </c>
      <c r="I21">
        <v>-6.3075152817619697</v>
      </c>
      <c r="J21">
        <v>4.69813087319615</v>
      </c>
      <c r="K21">
        <v>3000.0417157864699</v>
      </c>
      <c r="L21">
        <v>3001.1826544424898</v>
      </c>
      <c r="M21">
        <v>48.8498457785781</v>
      </c>
      <c r="N21">
        <v>0.87888252125240895</v>
      </c>
      <c r="O21">
        <v>28.4114489547426</v>
      </c>
      <c r="P21">
        <v>36.113445378151198</v>
      </c>
      <c r="Q21">
        <v>6.3863526747649002E-2</v>
      </c>
    </row>
    <row r="22" spans="1:17" x14ac:dyDescent="0.3">
      <c r="A22" t="s">
        <v>70</v>
      </c>
      <c r="B22" t="s">
        <v>71</v>
      </c>
      <c r="C22" t="s">
        <v>3132</v>
      </c>
      <c r="D22" t="s">
        <v>72</v>
      </c>
      <c r="E22">
        <v>336396.66596844001</v>
      </c>
      <c r="F22">
        <v>267.39999999999998</v>
      </c>
      <c r="G22">
        <v>12.4239275405985</v>
      </c>
      <c r="H22">
        <v>-7.12284955111312</v>
      </c>
      <c r="I22">
        <v>-12.958012939677401</v>
      </c>
      <c r="J22">
        <v>1.8724840971868899</v>
      </c>
      <c r="K22">
        <v>286.37122621929399</v>
      </c>
      <c r="L22">
        <v>275.03657370099</v>
      </c>
      <c r="M22">
        <v>42.722837543711599</v>
      </c>
      <c r="N22">
        <v>0.64135665531652797</v>
      </c>
      <c r="O22">
        <v>29.020194465220602</v>
      </c>
      <c r="P22">
        <v>42.120648418814703</v>
      </c>
      <c r="Q22">
        <v>6.4998633181504006E-2</v>
      </c>
    </row>
    <row r="23" spans="1:17" x14ac:dyDescent="0.3">
      <c r="A23" t="s">
        <v>73</v>
      </c>
      <c r="B23" t="s">
        <v>74</v>
      </c>
      <c r="C23" t="s">
        <v>3142</v>
      </c>
      <c r="D23" t="s">
        <v>75</v>
      </c>
      <c r="E23">
        <v>322107.44418094499</v>
      </c>
      <c r="F23">
        <v>11176.35</v>
      </c>
      <c r="G23">
        <v>3.43141317053017</v>
      </c>
      <c r="H23">
        <v>-1.1109368276570799</v>
      </c>
      <c r="I23">
        <v>6.5835446251530003</v>
      </c>
      <c r="J23">
        <v>0.38297980657887598</v>
      </c>
      <c r="K23">
        <v>11289.6698339544</v>
      </c>
      <c r="L23">
        <v>10656.618545765201</v>
      </c>
      <c r="M23">
        <v>53.4894909570761</v>
      </c>
      <c r="N23">
        <v>1.12020299320295</v>
      </c>
      <c r="O23">
        <v>8.6043296782938903</v>
      </c>
      <c r="P23">
        <v>31.159343754400702</v>
      </c>
      <c r="Q23">
        <v>3.1345580686265001E-2</v>
      </c>
    </row>
    <row r="24" spans="1:17" x14ac:dyDescent="0.3">
      <c r="A24" t="s">
        <v>76</v>
      </c>
      <c r="B24" t="s">
        <v>77</v>
      </c>
      <c r="C24" t="s">
        <v>3140</v>
      </c>
      <c r="D24" t="s">
        <v>62</v>
      </c>
      <c r="E24">
        <v>307602.07751074497</v>
      </c>
      <c r="F24">
        <v>835.65</v>
      </c>
      <c r="G24">
        <v>3.4373057068460602</v>
      </c>
      <c r="H24">
        <v>-9.2754303024841498</v>
      </c>
      <c r="I24">
        <v>-25.4974690022174</v>
      </c>
      <c r="J24">
        <v>-4.5866957405175697</v>
      </c>
      <c r="K24">
        <v>933.33912950521506</v>
      </c>
      <c r="L24">
        <v>928.84419380586905</v>
      </c>
      <c r="M24">
        <v>33.218798122181802</v>
      </c>
      <c r="N24">
        <v>0.90258230139250395</v>
      </c>
      <c r="O24">
        <v>41.087775982767901</v>
      </c>
      <c r="P24">
        <v>30.183829256893599</v>
      </c>
      <c r="Q24">
        <v>6.6910144646210007E-2</v>
      </c>
    </row>
    <row r="25" spans="1:17" x14ac:dyDescent="0.3">
      <c r="A25" t="s">
        <v>78</v>
      </c>
      <c r="B25" t="s">
        <v>79</v>
      </c>
      <c r="C25" t="s">
        <v>3139</v>
      </c>
      <c r="D25" t="s">
        <v>80</v>
      </c>
      <c r="E25">
        <v>294457.11690953898</v>
      </c>
      <c r="F25">
        <v>316.60000000000002</v>
      </c>
      <c r="G25">
        <v>26.155053795597301</v>
      </c>
      <c r="H25">
        <v>-3.5923569608608998</v>
      </c>
      <c r="I25">
        <v>-4.5528489210215204</v>
      </c>
      <c r="J25">
        <v>0.35934799565764802</v>
      </c>
      <c r="K25">
        <v>330.09584207056201</v>
      </c>
      <c r="L25">
        <v>306.48590556746501</v>
      </c>
      <c r="M25">
        <v>37.0909535236122</v>
      </c>
      <c r="N25">
        <v>0.75243099747973596</v>
      </c>
      <c r="O25">
        <v>15.682248894503999</v>
      </c>
      <c r="P25">
        <v>54.476701634545002</v>
      </c>
      <c r="Q25">
        <v>0.12424653987392199</v>
      </c>
    </row>
    <row r="26" spans="1:17" x14ac:dyDescent="0.3">
      <c r="A26" t="s">
        <v>81</v>
      </c>
      <c r="B26" t="s">
        <v>82</v>
      </c>
      <c r="C26" t="s">
        <v>3143</v>
      </c>
      <c r="D26" t="s">
        <v>83</v>
      </c>
      <c r="E26">
        <v>287158.07065357501</v>
      </c>
      <c r="F26">
        <v>1329.35</v>
      </c>
      <c r="G26">
        <v>39.740822332320597</v>
      </c>
      <c r="H26">
        <v>-1.7154544376012799</v>
      </c>
      <c r="I26">
        <v>-4.6759152328570703</v>
      </c>
      <c r="J26">
        <v>1.1996199837888299</v>
      </c>
      <c r="K26">
        <v>1410.6718680387701</v>
      </c>
      <c r="L26">
        <v>1337.7580528665801</v>
      </c>
      <c r="M26">
        <v>36.803746581712701</v>
      </c>
      <c r="N26">
        <v>1.03622855003487</v>
      </c>
      <c r="O26">
        <v>21.969383533305699</v>
      </c>
      <c r="P26">
        <v>69.343949044585898</v>
      </c>
      <c r="Q26">
        <v>6.7714826239495998E-2</v>
      </c>
    </row>
    <row r="27" spans="1:17" x14ac:dyDescent="0.3">
      <c r="A27" t="s">
        <v>84</v>
      </c>
      <c r="B27" t="s">
        <v>85</v>
      </c>
      <c r="C27" t="s">
        <v>3144</v>
      </c>
      <c r="D27" t="s">
        <v>86</v>
      </c>
      <c r="E27">
        <v>286537.79511150002</v>
      </c>
      <c r="F27">
        <v>3230.25</v>
      </c>
      <c r="G27">
        <v>-27.036666443195401</v>
      </c>
      <c r="H27">
        <v>-10.125520777909999</v>
      </c>
      <c r="I27">
        <v>-9.2515690786995997</v>
      </c>
      <c r="J27">
        <v>-0.660063055864339</v>
      </c>
      <c r="K27">
        <v>3463.4753931974601</v>
      </c>
      <c r="L27">
        <v>3453.69121746977</v>
      </c>
      <c r="M27">
        <v>29.416264076291501</v>
      </c>
      <c r="N27">
        <v>0.73723278160694905</v>
      </c>
      <c r="O27">
        <v>20.3296958439749</v>
      </c>
      <c r="P27">
        <v>5.71400520347553</v>
      </c>
      <c r="Q27">
        <v>1.0642241125988E-2</v>
      </c>
    </row>
    <row r="28" spans="1:17" x14ac:dyDescent="0.3">
      <c r="A28" t="s">
        <v>87</v>
      </c>
      <c r="B28" t="s">
        <v>88</v>
      </c>
      <c r="C28" t="s">
        <v>3145</v>
      </c>
      <c r="D28" t="s">
        <v>89</v>
      </c>
      <c r="E28">
        <v>285028.56112500001</v>
      </c>
      <c r="F28">
        <v>4261.95</v>
      </c>
      <c r="G28">
        <v>94.374006443705298</v>
      </c>
      <c r="H28">
        <v>1.33433382618384</v>
      </c>
      <c r="I28">
        <v>3.94431763460351</v>
      </c>
      <c r="J28">
        <v>3.1064449377051901</v>
      </c>
      <c r="K28">
        <v>4446.0396405312904</v>
      </c>
      <c r="L28">
        <v>4115.9750889838597</v>
      </c>
      <c r="M28">
        <v>46.551445513680399</v>
      </c>
      <c r="N28">
        <v>0.74042132021264895</v>
      </c>
      <c r="O28">
        <v>33.149145344267197</v>
      </c>
      <c r="P28">
        <v>123.372641509433</v>
      </c>
      <c r="Q28">
        <v>0.24306236364157299</v>
      </c>
    </row>
    <row r="29" spans="1:17" x14ac:dyDescent="0.3">
      <c r="A29" t="s">
        <v>90</v>
      </c>
      <c r="B29" t="s">
        <v>91</v>
      </c>
      <c r="C29" t="s">
        <v>3133</v>
      </c>
      <c r="D29" t="s">
        <v>21</v>
      </c>
      <c r="E29">
        <v>284119.59759551001</v>
      </c>
      <c r="F29">
        <v>543.70000000000005</v>
      </c>
      <c r="G29">
        <v>15.439010554570601</v>
      </c>
      <c r="H29">
        <v>3.4257162090133799</v>
      </c>
      <c r="I29">
        <v>10.8132545422511</v>
      </c>
      <c r="J29">
        <v>-1.82854045601005</v>
      </c>
      <c r="K29">
        <v>537.08555598281396</v>
      </c>
      <c r="L29">
        <v>502.00707074205599</v>
      </c>
      <c r="M29">
        <v>45.1975104042928</v>
      </c>
      <c r="N29">
        <v>0.77889106658208995</v>
      </c>
      <c r="O29">
        <v>6.6580835019312001</v>
      </c>
      <c r="P29">
        <v>44.217506631299699</v>
      </c>
      <c r="Q29">
        <v>-8.8134522765476994E-2</v>
      </c>
    </row>
    <row r="30" spans="1:17" x14ac:dyDescent="0.3">
      <c r="A30" t="s">
        <v>92</v>
      </c>
      <c r="B30" t="s">
        <v>93</v>
      </c>
      <c r="C30" t="s">
        <v>3144</v>
      </c>
      <c r="D30" t="s">
        <v>94</v>
      </c>
      <c r="E30">
        <v>276806.09111441002</v>
      </c>
      <c r="F30">
        <v>2887.3</v>
      </c>
      <c r="G30">
        <v>-30.597819589931301</v>
      </c>
      <c r="H30">
        <v>-2.3388159967680302</v>
      </c>
      <c r="I30">
        <v>-9.2598915106293003</v>
      </c>
      <c r="J30">
        <v>-2.1420459277148201</v>
      </c>
      <c r="K30">
        <v>3070.35493758965</v>
      </c>
      <c r="L30">
        <v>3049.2602532587898</v>
      </c>
      <c r="M30">
        <v>23.370754947991401</v>
      </c>
      <c r="N30">
        <v>0.69602043288120297</v>
      </c>
      <c r="O30">
        <v>18.551934333113898</v>
      </c>
      <c r="P30">
        <v>8.1345267967491903</v>
      </c>
      <c r="Q30">
        <v>-6.4864967641012003E-2</v>
      </c>
    </row>
    <row r="31" spans="1:17" x14ac:dyDescent="0.3">
      <c r="A31" t="s">
        <v>95</v>
      </c>
      <c r="B31" t="s">
        <v>96</v>
      </c>
      <c r="C31" t="s">
        <v>3134</v>
      </c>
      <c r="D31" t="s">
        <v>43</v>
      </c>
      <c r="E31">
        <v>276748.149948165</v>
      </c>
      <c r="F31">
        <v>1735.65</v>
      </c>
      <c r="G31">
        <v>-14.9635791839713</v>
      </c>
      <c r="H31">
        <v>-6.2648458341563398</v>
      </c>
      <c r="I31">
        <v>-1.6268576094920301E-2</v>
      </c>
      <c r="J31">
        <v>0.104910572906736</v>
      </c>
      <c r="K31">
        <v>1785.4548607900799</v>
      </c>
      <c r="L31">
        <v>1686.04672800035</v>
      </c>
      <c r="M31">
        <v>40.876442756719499</v>
      </c>
      <c r="N31">
        <v>0.70189894515018303</v>
      </c>
      <c r="O31">
        <v>16.9533027972229</v>
      </c>
      <c r="P31">
        <v>22.3107008209717</v>
      </c>
      <c r="Q31">
        <v>-4.8862294937010997E-2</v>
      </c>
    </row>
    <row r="32" spans="1:17" x14ac:dyDescent="0.3">
      <c r="A32" t="s">
        <v>97</v>
      </c>
      <c r="B32" t="s">
        <v>98</v>
      </c>
      <c r="C32" t="s">
        <v>3140</v>
      </c>
      <c r="D32" t="s">
        <v>99</v>
      </c>
      <c r="E32">
        <v>275762.69903587998</v>
      </c>
      <c r="F32">
        <v>9874.85</v>
      </c>
      <c r="G32">
        <v>56.7256475412103</v>
      </c>
      <c r="H32">
        <v>-16.062092065459002</v>
      </c>
      <c r="I32">
        <v>1.3533311842608999</v>
      </c>
      <c r="J32">
        <v>-3.8019342024603202</v>
      </c>
      <c r="K32">
        <v>10729.7432250127</v>
      </c>
      <c r="L32">
        <v>9433.3621265945003</v>
      </c>
      <c r="M32">
        <v>38.434333245447</v>
      </c>
      <c r="N32">
        <v>1.3169815582846101</v>
      </c>
      <c r="O32">
        <v>29.3589269710425</v>
      </c>
      <c r="P32">
        <v>84.609416625381996</v>
      </c>
      <c r="Q32">
        <v>0.15805436134464501</v>
      </c>
    </row>
    <row r="33" spans="1:17" x14ac:dyDescent="0.3">
      <c r="A33" t="s">
        <v>100</v>
      </c>
      <c r="B33" t="s">
        <v>101</v>
      </c>
      <c r="C33" t="s">
        <v>3132</v>
      </c>
      <c r="D33" t="s">
        <v>102</v>
      </c>
      <c r="E33">
        <v>268017.05494122999</v>
      </c>
      <c r="F33">
        <v>434.9</v>
      </c>
      <c r="G33">
        <v>11.477190526997299</v>
      </c>
      <c r="H33">
        <v>-8.03015092049678</v>
      </c>
      <c r="I33">
        <v>-13.3099758656285</v>
      </c>
      <c r="J33">
        <v>0.86740023805553301</v>
      </c>
      <c r="K33">
        <v>482.39497611939998</v>
      </c>
      <c r="L33">
        <v>456.91832484749699</v>
      </c>
      <c r="M33">
        <v>24.140049833685801</v>
      </c>
      <c r="N33">
        <v>1.1007887317590599</v>
      </c>
      <c r="O33">
        <v>24.9827546562428</v>
      </c>
      <c r="P33">
        <v>38.9456869009584</v>
      </c>
      <c r="Q33">
        <v>0.127623866857801</v>
      </c>
    </row>
    <row r="34" spans="1:17" x14ac:dyDescent="0.3">
      <c r="A34" t="s">
        <v>103</v>
      </c>
      <c r="B34" t="s">
        <v>104</v>
      </c>
      <c r="C34" t="s">
        <v>3139</v>
      </c>
      <c r="D34" t="s">
        <v>105</v>
      </c>
      <c r="E34">
        <v>260454.54019515001</v>
      </c>
      <c r="F34">
        <v>1644.25</v>
      </c>
      <c r="G34">
        <v>51.558701228713197</v>
      </c>
      <c r="H34">
        <v>-7.3457676061925996</v>
      </c>
      <c r="I34">
        <v>-14.658664434393501</v>
      </c>
      <c r="J34">
        <v>1.9061102177518601</v>
      </c>
      <c r="K34">
        <v>1770.09404298805</v>
      </c>
      <c r="L34">
        <v>1732.15818515448</v>
      </c>
      <c r="M34">
        <v>43.034175652737197</v>
      </c>
      <c r="N34">
        <v>0.53861368057842096</v>
      </c>
      <c r="O34">
        <v>32.224418427854602</v>
      </c>
      <c r="P34">
        <v>81.084801762114495</v>
      </c>
      <c r="Q34">
        <v>4.1595862030393997E-2</v>
      </c>
    </row>
    <row r="35" spans="1:17" x14ac:dyDescent="0.3">
      <c r="A35" t="s">
        <v>106</v>
      </c>
      <c r="B35" t="s">
        <v>107</v>
      </c>
      <c r="C35" t="s">
        <v>3146</v>
      </c>
      <c r="D35" t="s">
        <v>108</v>
      </c>
      <c r="E35">
        <v>255513.59281554</v>
      </c>
      <c r="F35">
        <v>3926.55</v>
      </c>
      <c r="G35">
        <v>-18.320291163897899</v>
      </c>
      <c r="H35">
        <v>-13.559670427863001</v>
      </c>
      <c r="I35">
        <v>-22.381647009581901</v>
      </c>
      <c r="J35">
        <v>-0.116047772148717</v>
      </c>
      <c r="K35">
        <v>4506.6725239811003</v>
      </c>
      <c r="L35">
        <v>4536.7493569609896</v>
      </c>
      <c r="M35">
        <v>30.1608276439908</v>
      </c>
      <c r="N35">
        <v>0.67270203558883301</v>
      </c>
      <c r="O35">
        <v>39.686238555474901</v>
      </c>
      <c r="P35">
        <v>8.0117184276400799</v>
      </c>
      <c r="Q35">
        <v>-7.2830367426587994E-2</v>
      </c>
    </row>
    <row r="36" spans="1:17" x14ac:dyDescent="0.3">
      <c r="A36" t="s">
        <v>109</v>
      </c>
      <c r="B36" t="s">
        <v>110</v>
      </c>
      <c r="C36" t="s">
        <v>3145</v>
      </c>
      <c r="D36" t="s">
        <v>111</v>
      </c>
      <c r="E36">
        <v>247776.183161325</v>
      </c>
      <c r="F36">
        <v>6957.65</v>
      </c>
      <c r="G36">
        <v>80.719869789594</v>
      </c>
      <c r="H36">
        <v>-1.7590192156742801</v>
      </c>
      <c r="I36">
        <v>6.1866757908671302</v>
      </c>
      <c r="J36">
        <v>3.82781252003304</v>
      </c>
      <c r="K36">
        <v>7116.3911901103002</v>
      </c>
      <c r="L36">
        <v>6336.0585005642297</v>
      </c>
      <c r="M36">
        <v>40.270234399179003</v>
      </c>
      <c r="N36">
        <v>0.88859297568087803</v>
      </c>
      <c r="O36">
        <v>16.8483611564249</v>
      </c>
      <c r="P36">
        <v>110.841073349596</v>
      </c>
      <c r="Q36">
        <v>0.15744278474339299</v>
      </c>
    </row>
    <row r="37" spans="1:17" x14ac:dyDescent="0.3">
      <c r="A37" t="s">
        <v>112</v>
      </c>
      <c r="B37" t="s">
        <v>113</v>
      </c>
      <c r="C37" t="s">
        <v>3146</v>
      </c>
      <c r="D37" t="s">
        <v>114</v>
      </c>
      <c r="E37">
        <v>247716.104885935</v>
      </c>
      <c r="F37">
        <v>6968.35</v>
      </c>
      <c r="G37">
        <v>186.124032544898</v>
      </c>
      <c r="H37">
        <v>-0.69122856741459104</v>
      </c>
      <c r="I37">
        <v>46.811125065160702</v>
      </c>
      <c r="J37">
        <v>-2.0087476287395498</v>
      </c>
      <c r="K37">
        <v>7246.6947258432801</v>
      </c>
      <c r="L37">
        <v>5581.8906375564802</v>
      </c>
      <c r="M37">
        <v>21.631499218573701</v>
      </c>
      <c r="N37">
        <v>0.51893801139745699</v>
      </c>
      <c r="O37">
        <v>19.755752796572999</v>
      </c>
      <c r="P37">
        <v>219.40000916716301</v>
      </c>
      <c r="Q37">
        <v>0.264274732423599</v>
      </c>
    </row>
    <row r="38" spans="1:17" x14ac:dyDescent="0.3">
      <c r="A38" t="s">
        <v>115</v>
      </c>
      <c r="B38" t="s">
        <v>116</v>
      </c>
      <c r="C38" t="s">
        <v>3141</v>
      </c>
      <c r="D38" t="s">
        <v>117</v>
      </c>
      <c r="E38">
        <v>243835.65678220001</v>
      </c>
      <c r="F38">
        <v>954.9</v>
      </c>
      <c r="G38">
        <v>0.73429432385900295</v>
      </c>
      <c r="H38">
        <v>-4.8732976214512904</v>
      </c>
      <c r="I38">
        <v>0.70097517000046705</v>
      </c>
      <c r="J38">
        <v>-0.33738298660603999</v>
      </c>
      <c r="K38">
        <v>966.75319003164702</v>
      </c>
      <c r="L38">
        <v>906.33116065059801</v>
      </c>
      <c r="M38">
        <v>64.461369220475902</v>
      </c>
      <c r="N38">
        <v>0.56080176728233</v>
      </c>
      <c r="O38">
        <v>11.320557126400599</v>
      </c>
      <c r="P38">
        <v>28.191703584373698</v>
      </c>
      <c r="Q38">
        <v>4.4860971494729E-2</v>
      </c>
    </row>
    <row r="39" spans="1:17" x14ac:dyDescent="0.3">
      <c r="A39" t="s">
        <v>118</v>
      </c>
      <c r="B39" t="s">
        <v>119</v>
      </c>
      <c r="C39" t="s">
        <v>3141</v>
      </c>
      <c r="D39" t="s">
        <v>120</v>
      </c>
      <c r="E39">
        <v>236469.977835</v>
      </c>
      <c r="F39">
        <v>559.65</v>
      </c>
      <c r="G39">
        <v>63.128745669762999</v>
      </c>
      <c r="H39">
        <v>7.65972572133124</v>
      </c>
      <c r="I39">
        <v>12.8189758353556</v>
      </c>
      <c r="J39">
        <v>3.8048912734443001</v>
      </c>
      <c r="K39">
        <v>530.339232725697</v>
      </c>
      <c r="L39">
        <v>498.24457628440302</v>
      </c>
      <c r="M39">
        <v>63.592504284834597</v>
      </c>
      <c r="N39">
        <v>0.97076592494939495</v>
      </c>
      <c r="O39">
        <v>44.3223443223443</v>
      </c>
      <c r="P39">
        <v>96.644413211524906</v>
      </c>
      <c r="Q39">
        <v>5.8025578405688998E-2</v>
      </c>
    </row>
    <row r="40" spans="1:17" x14ac:dyDescent="0.3">
      <c r="A40" t="s">
        <v>121</v>
      </c>
      <c r="B40" t="s">
        <v>122</v>
      </c>
      <c r="C40" t="s">
        <v>3139</v>
      </c>
      <c r="D40" t="s">
        <v>57</v>
      </c>
      <c r="E40">
        <v>232746.98039464501</v>
      </c>
      <c r="F40">
        <v>603.45000000000005</v>
      </c>
      <c r="G40">
        <v>27.249630466798799</v>
      </c>
      <c r="H40">
        <v>-5.7177356672185402</v>
      </c>
      <c r="I40">
        <v>-5.2856829763258197</v>
      </c>
      <c r="J40">
        <v>3.7823237070987802E-2</v>
      </c>
      <c r="K40">
        <v>631.72400439693899</v>
      </c>
      <c r="L40">
        <v>610.62870286141697</v>
      </c>
      <c r="M40">
        <v>51.5408813666239</v>
      </c>
      <c r="N40">
        <v>0.47472798003518601</v>
      </c>
      <c r="O40">
        <v>48.454718700803703</v>
      </c>
      <c r="P40">
        <v>58.802631578947299</v>
      </c>
      <c r="Q40">
        <v>0.16432643626712701</v>
      </c>
    </row>
    <row r="41" spans="1:17" x14ac:dyDescent="0.3">
      <c r="A41" t="s">
        <v>123</v>
      </c>
      <c r="B41" t="s">
        <v>124</v>
      </c>
      <c r="C41" t="s">
        <v>3136</v>
      </c>
      <c r="D41" t="s">
        <v>125</v>
      </c>
      <c r="E41">
        <v>218135.7366642</v>
      </c>
      <c r="F41">
        <v>2262.4499999999998</v>
      </c>
      <c r="G41">
        <v>-32.7652735580117</v>
      </c>
      <c r="H41">
        <v>-10.558596530859299</v>
      </c>
      <c r="I41">
        <v>-15.663478596893601</v>
      </c>
      <c r="J41">
        <v>-0.35966123290688901</v>
      </c>
      <c r="K41">
        <v>2447.7388316818701</v>
      </c>
      <c r="L41">
        <v>2477.9874400907302</v>
      </c>
      <c r="M41">
        <v>30.1734637513153</v>
      </c>
      <c r="N41">
        <v>1.01511295623038</v>
      </c>
      <c r="O41">
        <v>22.787243916992601</v>
      </c>
      <c r="P41">
        <v>2.0961191335739899</v>
      </c>
      <c r="Q41">
        <v>-1.8202094905278E-2</v>
      </c>
    </row>
    <row r="42" spans="1:17" x14ac:dyDescent="0.3">
      <c r="A42" t="s">
        <v>126</v>
      </c>
      <c r="B42" t="s">
        <v>127</v>
      </c>
      <c r="C42" t="s">
        <v>3146</v>
      </c>
      <c r="D42" t="s">
        <v>128</v>
      </c>
      <c r="E42">
        <v>210624.96093344499</v>
      </c>
      <c r="F42">
        <v>241.87</v>
      </c>
      <c r="G42">
        <v>70.253560051279706</v>
      </c>
      <c r="H42">
        <v>-8.20820155939467</v>
      </c>
      <c r="I42">
        <v>15.861935824062799</v>
      </c>
      <c r="J42">
        <v>-2.7406924035278202</v>
      </c>
      <c r="K42">
        <v>259.20553010450698</v>
      </c>
      <c r="L42">
        <v>213.50775062292399</v>
      </c>
      <c r="M42">
        <v>31.569645231517502</v>
      </c>
      <c r="N42">
        <v>0.93293451255281701</v>
      </c>
      <c r="O42">
        <v>23.310042584859598</v>
      </c>
      <c r="P42">
        <v>114.995555555555</v>
      </c>
      <c r="Q42">
        <v>5.3093934572475E-2</v>
      </c>
    </row>
    <row r="43" spans="1:17" x14ac:dyDescent="0.3">
      <c r="A43" t="s">
        <v>129</v>
      </c>
      <c r="B43" t="s">
        <v>130</v>
      </c>
      <c r="C43" t="s">
        <v>3145</v>
      </c>
      <c r="D43" t="s">
        <v>131</v>
      </c>
      <c r="E43">
        <v>209315.51676841499</v>
      </c>
      <c r="F43">
        <v>286.35000000000002</v>
      </c>
      <c r="G43">
        <v>82.1173382373712</v>
      </c>
      <c r="H43">
        <v>5.2687028189330496</v>
      </c>
      <c r="I43">
        <v>15.7762803429285</v>
      </c>
      <c r="J43">
        <v>5.7148781437150298</v>
      </c>
      <c r="K43">
        <v>285.59308383157997</v>
      </c>
      <c r="L43">
        <v>258.30327915380599</v>
      </c>
      <c r="M43">
        <v>57.069034577694197</v>
      </c>
      <c r="N43">
        <v>0.94120027805081397</v>
      </c>
      <c r="O43">
        <v>18.9104243059193</v>
      </c>
      <c r="P43">
        <v>110.55147058823501</v>
      </c>
      <c r="Q43">
        <v>0.20046065993385001</v>
      </c>
    </row>
    <row r="44" spans="1:17" x14ac:dyDescent="0.3">
      <c r="A44" t="s">
        <v>132</v>
      </c>
      <c r="B44" t="s">
        <v>133</v>
      </c>
      <c r="C44" t="s">
        <v>3134</v>
      </c>
      <c r="D44" t="s">
        <v>54</v>
      </c>
      <c r="E44">
        <v>204512.21801171999</v>
      </c>
      <c r="F44">
        <v>321.89999999999998</v>
      </c>
      <c r="G44">
        <v>22.328276774352499</v>
      </c>
      <c r="H44">
        <v>-4.7137572564488597</v>
      </c>
      <c r="I44">
        <v>-20.7890412774757</v>
      </c>
      <c r="J44">
        <v>2.6566337348093199</v>
      </c>
      <c r="K44">
        <v>333.23743810093299</v>
      </c>
      <c r="L44">
        <v>316.51171576219798</v>
      </c>
      <c r="M44">
        <v>46.507155264354402</v>
      </c>
      <c r="N44">
        <v>0.55432710953664799</v>
      </c>
      <c r="O44">
        <v>22.615719167443299</v>
      </c>
      <c r="P44">
        <v>50.561272217025198</v>
      </c>
    </row>
    <row r="45" spans="1:17" x14ac:dyDescent="0.3">
      <c r="A45" t="s">
        <v>134</v>
      </c>
      <c r="B45" t="s">
        <v>135</v>
      </c>
      <c r="C45" t="s">
        <v>3132</v>
      </c>
      <c r="D45" t="s">
        <v>18</v>
      </c>
      <c r="E45">
        <v>198827.03643263999</v>
      </c>
      <c r="F45">
        <v>140.80000000000001</v>
      </c>
      <c r="G45">
        <v>16.3119542118637</v>
      </c>
      <c r="H45">
        <v>-15.3127997765434</v>
      </c>
      <c r="I45">
        <v>-23.038567862337601</v>
      </c>
      <c r="J45">
        <v>-1.8845299939531199</v>
      </c>
      <c r="K45">
        <v>161.077122998861</v>
      </c>
      <c r="L45">
        <v>157.75086332462399</v>
      </c>
      <c r="M45">
        <v>26.570050625665498</v>
      </c>
      <c r="N45">
        <v>1.1029776759385399</v>
      </c>
      <c r="O45">
        <v>39.772727272727202</v>
      </c>
      <c r="P45">
        <v>45.755693581780498</v>
      </c>
      <c r="Q45">
        <v>5.4388812493265999E-2</v>
      </c>
    </row>
    <row r="46" spans="1:17" x14ac:dyDescent="0.3">
      <c r="A46" t="s">
        <v>136</v>
      </c>
      <c r="B46" t="s">
        <v>137</v>
      </c>
      <c r="C46" t="s">
        <v>3134</v>
      </c>
      <c r="D46" t="s">
        <v>138</v>
      </c>
      <c r="E46">
        <v>197909.454864</v>
      </c>
      <c r="F46">
        <v>151.44</v>
      </c>
      <c r="G46">
        <v>82.111710011619493</v>
      </c>
      <c r="H46">
        <v>3.6029885625350802</v>
      </c>
      <c r="I46">
        <v>-10.4350835653439</v>
      </c>
      <c r="J46">
        <v>8.01012212624439</v>
      </c>
      <c r="K46">
        <v>157.052631595669</v>
      </c>
      <c r="L46">
        <v>151.392634472281</v>
      </c>
      <c r="M46">
        <v>53.803692372688403</v>
      </c>
      <c r="N46">
        <v>1.30058036369771</v>
      </c>
      <c r="O46">
        <v>51.215002641310001</v>
      </c>
      <c r="P46">
        <v>108.451479697178</v>
      </c>
      <c r="Q46">
        <v>0.163626111683909</v>
      </c>
    </row>
    <row r="47" spans="1:17" x14ac:dyDescent="0.3">
      <c r="A47" t="s">
        <v>139</v>
      </c>
      <c r="B47" t="s">
        <v>140</v>
      </c>
      <c r="C47" t="s">
        <v>3147</v>
      </c>
      <c r="D47" t="s">
        <v>141</v>
      </c>
      <c r="E47">
        <v>197789.78186793</v>
      </c>
      <c r="F47">
        <v>799.05</v>
      </c>
      <c r="G47">
        <v>9.0643941518036506</v>
      </c>
      <c r="H47">
        <v>-4.0527468274132099</v>
      </c>
      <c r="I47">
        <v>-17.655897456190399</v>
      </c>
      <c r="J47">
        <v>-3.35152289784229</v>
      </c>
      <c r="K47">
        <v>842.85329761471803</v>
      </c>
      <c r="L47">
        <v>809.67762491582005</v>
      </c>
      <c r="M47">
        <v>39.191259483940897</v>
      </c>
      <c r="N47">
        <v>1.2673564952748499</v>
      </c>
      <c r="O47">
        <v>21.0937988861773</v>
      </c>
      <c r="P47">
        <v>36.2404092071611</v>
      </c>
      <c r="Q47">
        <v>9.2215107962612994E-2</v>
      </c>
    </row>
    <row r="48" spans="1:17" x14ac:dyDescent="0.3">
      <c r="A48" t="s">
        <v>142</v>
      </c>
      <c r="B48" t="s">
        <v>143</v>
      </c>
      <c r="C48" t="s">
        <v>3136</v>
      </c>
      <c r="D48" t="s">
        <v>144</v>
      </c>
      <c r="E48">
        <v>190456.52686812499</v>
      </c>
      <c r="F48">
        <v>586.25</v>
      </c>
      <c r="G48">
        <v>29.0757204631782</v>
      </c>
      <c r="H48">
        <v>6.47460122369794</v>
      </c>
      <c r="I48">
        <v>-10.485497397967199</v>
      </c>
      <c r="J48">
        <v>1.19662416000477</v>
      </c>
      <c r="K48">
        <v>606.891361893267</v>
      </c>
      <c r="L48">
        <v>572.67798189846201</v>
      </c>
      <c r="M48">
        <v>39.731812781605001</v>
      </c>
      <c r="N48">
        <v>1.0426586403173601</v>
      </c>
      <c r="O48">
        <v>16.182515991471199</v>
      </c>
      <c r="P48">
        <v>56.316659556313901</v>
      </c>
      <c r="Q48">
        <v>0.19997127090858899</v>
      </c>
    </row>
    <row r="49" spans="1:17" x14ac:dyDescent="0.3">
      <c r="A49" t="s">
        <v>145</v>
      </c>
      <c r="B49" t="s">
        <v>146</v>
      </c>
      <c r="C49" t="s">
        <v>3141</v>
      </c>
      <c r="D49" t="s">
        <v>117</v>
      </c>
      <c r="E49">
        <v>190111.70183788799</v>
      </c>
      <c r="F49">
        <v>152.29</v>
      </c>
      <c r="G49">
        <v>1.6357956412327701</v>
      </c>
      <c r="H49">
        <v>-9.0129192508564309</v>
      </c>
      <c r="I49">
        <v>-16.865142054381</v>
      </c>
      <c r="J49">
        <v>-0.47174275872676502</v>
      </c>
      <c r="K49">
        <v>154.88209314825701</v>
      </c>
      <c r="L49">
        <v>153.42385733383799</v>
      </c>
      <c r="M49">
        <v>54.431183215882598</v>
      </c>
      <c r="N49">
        <v>0.672446954845485</v>
      </c>
      <c r="O49">
        <v>21.2161008602009</v>
      </c>
      <c r="P49">
        <v>29.608510638297801</v>
      </c>
      <c r="Q49">
        <v>4.7144121418680003E-3</v>
      </c>
    </row>
    <row r="50" spans="1:17" x14ac:dyDescent="0.3">
      <c r="A50" t="s">
        <v>147</v>
      </c>
      <c r="B50" t="s">
        <v>148</v>
      </c>
      <c r="C50" t="s">
        <v>3141</v>
      </c>
      <c r="D50" t="s">
        <v>149</v>
      </c>
      <c r="E50">
        <v>183411.05747976</v>
      </c>
      <c r="F50">
        <v>469.8</v>
      </c>
      <c r="G50">
        <v>75.634133534043002</v>
      </c>
      <c r="H50">
        <v>-7.4490563333797803</v>
      </c>
      <c r="I50">
        <v>6.7155006219058304</v>
      </c>
      <c r="J50">
        <v>-1.0863665299510701</v>
      </c>
      <c r="K50">
        <v>469.31931005260498</v>
      </c>
      <c r="L50">
        <v>409.92921052579402</v>
      </c>
      <c r="M50">
        <v>49.803752911409198</v>
      </c>
      <c r="N50">
        <v>0.53291595317695295</v>
      </c>
      <c r="O50">
        <v>11.4623243933588</v>
      </c>
      <c r="P50">
        <v>103.90625</v>
      </c>
      <c r="Q50">
        <v>3.6869870885926997E-2</v>
      </c>
    </row>
    <row r="51" spans="1:17" x14ac:dyDescent="0.3">
      <c r="A51" t="s">
        <v>150</v>
      </c>
      <c r="B51" t="s">
        <v>151</v>
      </c>
      <c r="C51" t="s">
        <v>3142</v>
      </c>
      <c r="D51" t="s">
        <v>75</v>
      </c>
      <c r="E51">
        <v>177793.71026373</v>
      </c>
      <c r="F51">
        <v>2650.95</v>
      </c>
      <c r="G51">
        <v>12.802961613829901</v>
      </c>
      <c r="H51">
        <v>-2.9377525891460299</v>
      </c>
      <c r="I51">
        <v>0.32619814717107598</v>
      </c>
      <c r="J51">
        <v>-1.62761119148279</v>
      </c>
      <c r="K51">
        <v>2690.90984630508</v>
      </c>
      <c r="L51">
        <v>2492.6685856136601</v>
      </c>
      <c r="M51">
        <v>46.098278266976799</v>
      </c>
      <c r="N51">
        <v>0.74936502660538695</v>
      </c>
      <c r="O51">
        <v>8.5554235274147103</v>
      </c>
      <c r="P51">
        <v>40.359178187918097</v>
      </c>
      <c r="Q51">
        <v>4.1744771144087998E-2</v>
      </c>
    </row>
    <row r="52" spans="1:17" x14ac:dyDescent="0.3">
      <c r="A52" t="s">
        <v>152</v>
      </c>
      <c r="B52" t="s">
        <v>153</v>
      </c>
      <c r="C52" t="s">
        <v>3133</v>
      </c>
      <c r="D52" t="s">
        <v>21</v>
      </c>
      <c r="E52">
        <v>169379.30522251999</v>
      </c>
      <c r="F52">
        <v>5719.85</v>
      </c>
      <c r="G52">
        <v>-14.8376708435607</v>
      </c>
      <c r="H52">
        <v>-4.2396004853517297</v>
      </c>
      <c r="I52">
        <v>13.8664459770152</v>
      </c>
      <c r="J52">
        <v>-1.0509264801170399</v>
      </c>
      <c r="K52">
        <v>5995.8970662578204</v>
      </c>
      <c r="L52">
        <v>5606.7870980135904</v>
      </c>
      <c r="M52">
        <v>24.058504646559101</v>
      </c>
      <c r="N52">
        <v>0.37295837825565797</v>
      </c>
      <c r="O52">
        <v>14.9496927366976</v>
      </c>
      <c r="P52">
        <v>26.726191135580599</v>
      </c>
      <c r="Q52">
        <v>-6.8826756939204994E-2</v>
      </c>
    </row>
    <row r="53" spans="1:17" x14ac:dyDescent="0.3">
      <c r="A53" t="s">
        <v>154</v>
      </c>
      <c r="B53" t="s">
        <v>155</v>
      </c>
      <c r="C53" t="s">
        <v>3134</v>
      </c>
      <c r="D53" t="s">
        <v>43</v>
      </c>
      <c r="E53">
        <v>163634.22016728</v>
      </c>
      <c r="F53">
        <v>1633.2</v>
      </c>
      <c r="G53">
        <v>-3.2838461160010102</v>
      </c>
      <c r="H53">
        <v>-8.3840639242924908</v>
      </c>
      <c r="I53">
        <v>5.6391322187688999</v>
      </c>
      <c r="J53">
        <v>0.92143967665287696</v>
      </c>
      <c r="K53">
        <v>1721.1079893187</v>
      </c>
      <c r="L53">
        <v>1604.2394588763</v>
      </c>
      <c r="M53">
        <v>41.615868680454703</v>
      </c>
      <c r="N53">
        <v>1.0905061525222499</v>
      </c>
      <c r="O53">
        <v>18.540289003183901</v>
      </c>
      <c r="P53">
        <v>24.8910300527643</v>
      </c>
      <c r="Q53">
        <v>2.8071301729427001E-2</v>
      </c>
    </row>
    <row r="54" spans="1:17" x14ac:dyDescent="0.3">
      <c r="A54" t="s">
        <v>156</v>
      </c>
      <c r="B54" t="s">
        <v>157</v>
      </c>
      <c r="C54" t="s">
        <v>3133</v>
      </c>
      <c r="D54" t="s">
        <v>21</v>
      </c>
      <c r="E54">
        <v>159744.66407003</v>
      </c>
      <c r="F54">
        <v>1632.65</v>
      </c>
      <c r="G54">
        <v>17.035054407887699</v>
      </c>
      <c r="H54">
        <v>3.89162817410207</v>
      </c>
      <c r="I54">
        <v>21.614127452896302</v>
      </c>
      <c r="J54">
        <v>-2.59289814573836</v>
      </c>
      <c r="K54">
        <v>1631.8099670526001</v>
      </c>
      <c r="L54">
        <v>1465.19115933992</v>
      </c>
      <c r="M54">
        <v>39.790763904205399</v>
      </c>
      <c r="N54">
        <v>0.91904469479835404</v>
      </c>
      <c r="O54">
        <v>7.9135148378403004</v>
      </c>
      <c r="P54">
        <v>46.1376655925528</v>
      </c>
      <c r="Q54">
        <v>-1.9949812544645E-2</v>
      </c>
    </row>
    <row r="55" spans="1:17" x14ac:dyDescent="0.3">
      <c r="A55" t="s">
        <v>158</v>
      </c>
      <c r="B55" t="s">
        <v>159</v>
      </c>
      <c r="C55" t="s">
        <v>3148</v>
      </c>
      <c r="D55" t="s">
        <v>160</v>
      </c>
      <c r="E55">
        <v>157901.605694775</v>
      </c>
      <c r="F55">
        <v>3104.55</v>
      </c>
      <c r="G55">
        <v>1.6547564380123001</v>
      </c>
      <c r="H55">
        <v>0.101278300102877</v>
      </c>
      <c r="I55">
        <v>-2.6089075537087698</v>
      </c>
      <c r="J55">
        <v>8.4085444042885996E-2</v>
      </c>
      <c r="K55">
        <v>3168.12080676695</v>
      </c>
      <c r="L55">
        <v>3020.1113778515501</v>
      </c>
      <c r="M55">
        <v>39.585624315517897</v>
      </c>
      <c r="N55">
        <v>0.84934952797430996</v>
      </c>
      <c r="O55">
        <v>9.9998389460630204</v>
      </c>
      <c r="P55">
        <v>28.350835124855301</v>
      </c>
      <c r="Q55">
        <v>8.0490345201490003E-3</v>
      </c>
    </row>
    <row r="56" spans="1:17" x14ac:dyDescent="0.3">
      <c r="A56" t="s">
        <v>161</v>
      </c>
      <c r="B56" t="s">
        <v>162</v>
      </c>
      <c r="C56" t="s">
        <v>3134</v>
      </c>
      <c r="D56" t="s">
        <v>43</v>
      </c>
      <c r="E56">
        <v>154352.34072445001</v>
      </c>
      <c r="F56">
        <v>717.25</v>
      </c>
      <c r="G56">
        <v>-10.559672963719599</v>
      </c>
      <c r="H56">
        <v>3.2666738503092598</v>
      </c>
      <c r="I56">
        <v>21.492295373582898</v>
      </c>
      <c r="J56">
        <v>0.45588055629601598</v>
      </c>
      <c r="K56">
        <v>714.27552815383399</v>
      </c>
      <c r="L56">
        <v>662.61472230616403</v>
      </c>
      <c r="M56">
        <v>46.357798999799897</v>
      </c>
      <c r="N56">
        <v>0.66343687439204102</v>
      </c>
      <c r="O56">
        <v>6.12757058208435</v>
      </c>
      <c r="P56">
        <v>40.252248728979197</v>
      </c>
      <c r="Q56">
        <v>-3.8493217413683001E-2</v>
      </c>
    </row>
    <row r="57" spans="1:17" x14ac:dyDescent="0.3">
      <c r="A57" t="s">
        <v>163</v>
      </c>
      <c r="B57" t="s">
        <v>164</v>
      </c>
      <c r="C57" t="s">
        <v>3138</v>
      </c>
      <c r="D57" t="s">
        <v>165</v>
      </c>
      <c r="E57">
        <v>154270.4285525</v>
      </c>
      <c r="F57">
        <v>5811.25</v>
      </c>
      <c r="G57">
        <v>39.8082137531228</v>
      </c>
      <c r="H57">
        <v>11.13288495554</v>
      </c>
      <c r="I57">
        <v>38.907351060632102</v>
      </c>
      <c r="J57">
        <v>2.5255136565732101</v>
      </c>
      <c r="K57">
        <v>5567.8979806732204</v>
      </c>
      <c r="L57">
        <v>4714.1824420739104</v>
      </c>
      <c r="M57">
        <v>44.055538827462598</v>
      </c>
      <c r="N57">
        <v>0.64591842287566503</v>
      </c>
      <c r="O57">
        <v>7.9948375994837599</v>
      </c>
      <c r="P57">
        <v>76.349649500804105</v>
      </c>
      <c r="Q57">
        <v>5.1861946011850001E-3</v>
      </c>
    </row>
    <row r="58" spans="1:17" x14ac:dyDescent="0.3">
      <c r="A58" t="s">
        <v>166</v>
      </c>
      <c r="B58" t="s">
        <v>167</v>
      </c>
      <c r="C58" t="s">
        <v>3134</v>
      </c>
      <c r="D58" t="s">
        <v>138</v>
      </c>
      <c r="E58">
        <v>152299.69622400001</v>
      </c>
      <c r="F58">
        <v>461.5</v>
      </c>
      <c r="G58">
        <v>51.0791854891621</v>
      </c>
      <c r="H58">
        <v>-0.22242815783849201</v>
      </c>
      <c r="I58">
        <v>-2.31686639533071</v>
      </c>
      <c r="J58">
        <v>1.61607491651267</v>
      </c>
      <c r="K58">
        <v>477.88949576062299</v>
      </c>
      <c r="L58">
        <v>449.76634426305799</v>
      </c>
      <c r="M58">
        <v>51.746128680923903</v>
      </c>
      <c r="N58">
        <v>0.84877999474892096</v>
      </c>
      <c r="O58">
        <v>25.677139761646799</v>
      </c>
      <c r="P58">
        <v>79.014740108611306</v>
      </c>
      <c r="Q58">
        <v>0.18455187101154999</v>
      </c>
    </row>
    <row r="59" spans="1:17" x14ac:dyDescent="0.3">
      <c r="A59" t="s">
        <v>168</v>
      </c>
      <c r="B59" t="s">
        <v>169</v>
      </c>
      <c r="C59" t="s">
        <v>3143</v>
      </c>
      <c r="D59" t="s">
        <v>170</v>
      </c>
      <c r="E59">
        <v>152224.08348376499</v>
      </c>
      <c r="F59">
        <v>3963.1</v>
      </c>
      <c r="G59">
        <v>28.940667792399999</v>
      </c>
      <c r="H59">
        <v>-11.184841358760901</v>
      </c>
      <c r="I59">
        <v>-8.6094318070427907</v>
      </c>
      <c r="J59">
        <v>-4.3236099509398898E-2</v>
      </c>
      <c r="K59">
        <v>4506.6345039528996</v>
      </c>
      <c r="L59">
        <v>4058.2653078072499</v>
      </c>
      <c r="M59">
        <v>16.116820849292601</v>
      </c>
      <c r="N59">
        <v>1.3392639197326199</v>
      </c>
      <c r="O59">
        <v>27.047008654840901</v>
      </c>
      <c r="P59">
        <v>59.400703871292102</v>
      </c>
      <c r="Q59">
        <v>6.7684171238117E-2</v>
      </c>
    </row>
    <row r="60" spans="1:17" x14ac:dyDescent="0.3">
      <c r="A60" t="s">
        <v>171</v>
      </c>
      <c r="B60" t="s">
        <v>172</v>
      </c>
      <c r="C60" t="s">
        <v>3145</v>
      </c>
      <c r="D60" t="s">
        <v>173</v>
      </c>
      <c r="E60">
        <v>151151.06526187499</v>
      </c>
      <c r="F60">
        <v>7132.85</v>
      </c>
      <c r="G60">
        <v>43.770013646277299</v>
      </c>
      <c r="H60">
        <v>-3.91528273166703</v>
      </c>
      <c r="I60">
        <v>-4.9566618502521802</v>
      </c>
      <c r="J60">
        <v>1.56826588331143</v>
      </c>
      <c r="K60">
        <v>7879.0875548676004</v>
      </c>
      <c r="L60">
        <v>7137.9525257681498</v>
      </c>
      <c r="M60">
        <v>20.014170098151901</v>
      </c>
      <c r="N60">
        <v>1.4965126142118199</v>
      </c>
      <c r="O60">
        <v>28.279018905486499</v>
      </c>
      <c r="P60">
        <v>72.236978726486797</v>
      </c>
      <c r="Q60">
        <v>0.14996536136057101</v>
      </c>
    </row>
    <row r="61" spans="1:17" x14ac:dyDescent="0.3">
      <c r="A61" t="s">
        <v>174</v>
      </c>
      <c r="B61" t="s">
        <v>175</v>
      </c>
      <c r="C61" t="s">
        <v>3141</v>
      </c>
      <c r="D61" t="s">
        <v>176</v>
      </c>
      <c r="E61">
        <v>149175.471202905</v>
      </c>
      <c r="F61">
        <v>697.55</v>
      </c>
      <c r="G61">
        <v>18.8246629990823</v>
      </c>
      <c r="H61">
        <v>-7.0515453034122499</v>
      </c>
      <c r="I61">
        <v>1.46663456137974</v>
      </c>
      <c r="J61">
        <v>-1.0688102001020601</v>
      </c>
      <c r="K61">
        <v>701.88366841776497</v>
      </c>
      <c r="L61">
        <v>644.39883704658303</v>
      </c>
      <c r="M61">
        <v>48.398740123542197</v>
      </c>
      <c r="N61">
        <v>0.84710646490000396</v>
      </c>
      <c r="O61">
        <v>10.766253315174501</v>
      </c>
      <c r="P61">
        <v>45.885182474118899</v>
      </c>
      <c r="Q61">
        <v>4.3666444769398002E-2</v>
      </c>
    </row>
    <row r="62" spans="1:17" hidden="1" x14ac:dyDescent="0.3">
      <c r="A62" t="s">
        <v>177</v>
      </c>
      <c r="B62" t="s">
        <v>178</v>
      </c>
      <c r="C62" t="s">
        <v>3149</v>
      </c>
      <c r="D62" t="s">
        <v>62</v>
      </c>
      <c r="E62">
        <v>148552.8266075</v>
      </c>
      <c r="F62">
        <v>1828.25</v>
      </c>
      <c r="G62">
        <v>-25.4348888061377</v>
      </c>
      <c r="H62">
        <v>-2.88103927430604</v>
      </c>
      <c r="I62">
        <v>-7.2549179814252103</v>
      </c>
      <c r="J62">
        <v>1.6685621372147501</v>
      </c>
      <c r="O62">
        <v>7.7533160125803304</v>
      </c>
      <c r="P62">
        <v>4.3521689497716798</v>
      </c>
    </row>
    <row r="63" spans="1:17" x14ac:dyDescent="0.3">
      <c r="A63" t="s">
        <v>179</v>
      </c>
      <c r="B63" t="s">
        <v>180</v>
      </c>
      <c r="C63" t="s">
        <v>3142</v>
      </c>
      <c r="D63" t="s">
        <v>75</v>
      </c>
      <c r="E63">
        <v>140890.66294159999</v>
      </c>
      <c r="F63">
        <v>572</v>
      </c>
      <c r="G63">
        <v>9.8760821380094495</v>
      </c>
      <c r="H63">
        <v>-3.7044582972341802</v>
      </c>
      <c r="I63">
        <v>-13.566168450770601</v>
      </c>
      <c r="J63">
        <v>1.2731214681777501</v>
      </c>
      <c r="K63">
        <v>598.89107566036603</v>
      </c>
      <c r="L63">
        <v>596.12205414247205</v>
      </c>
      <c r="M63">
        <v>44.7268265564785</v>
      </c>
      <c r="N63">
        <v>0.88284666218182095</v>
      </c>
      <c r="O63">
        <v>23.592657342657301</v>
      </c>
      <c r="P63">
        <v>39.990210474791901</v>
      </c>
      <c r="Q63">
        <v>2.9004963657392E-2</v>
      </c>
    </row>
    <row r="64" spans="1:17" x14ac:dyDescent="0.3">
      <c r="A64" t="s">
        <v>181</v>
      </c>
      <c r="B64" t="s">
        <v>182</v>
      </c>
      <c r="C64" t="s">
        <v>3139</v>
      </c>
      <c r="D64" t="s">
        <v>80</v>
      </c>
      <c r="E64">
        <v>138709.68973526999</v>
      </c>
      <c r="F64">
        <v>434.1</v>
      </c>
      <c r="G64">
        <v>48.042847597735999</v>
      </c>
      <c r="H64">
        <v>-5.2269343234124301</v>
      </c>
      <c r="I64">
        <v>-10.4638844587805</v>
      </c>
      <c r="J64">
        <v>1.76408508800096</v>
      </c>
      <c r="K64">
        <v>443.28790644952898</v>
      </c>
      <c r="L64">
        <v>410.36384040430801</v>
      </c>
      <c r="M64">
        <v>45.350776965096898</v>
      </c>
      <c r="N64">
        <v>0.848247190127699</v>
      </c>
      <c r="O64">
        <v>13.9944713199723</v>
      </c>
      <c r="P64">
        <v>76.750814332247501</v>
      </c>
      <c r="Q64">
        <v>7.9398205835248994E-2</v>
      </c>
    </row>
    <row r="65" spans="1:17" x14ac:dyDescent="0.3">
      <c r="A65" t="s">
        <v>183</v>
      </c>
      <c r="B65" t="s">
        <v>184</v>
      </c>
      <c r="C65" t="s">
        <v>3134</v>
      </c>
      <c r="D65" t="s">
        <v>138</v>
      </c>
      <c r="E65">
        <v>138507.58240000001</v>
      </c>
      <c r="F65">
        <v>526</v>
      </c>
      <c r="G65">
        <v>47.002289517583598</v>
      </c>
      <c r="H65">
        <v>1.5246494378087301</v>
      </c>
      <c r="I65">
        <v>-5.9107075611782598</v>
      </c>
      <c r="J65">
        <v>0.19459760204319199</v>
      </c>
      <c r="K65">
        <v>545.576869794353</v>
      </c>
      <c r="L65">
        <v>506.72955628106899</v>
      </c>
      <c r="M65">
        <v>48.8487168236854</v>
      </c>
      <c r="N65">
        <v>0.97861376833480995</v>
      </c>
      <c r="O65">
        <v>24.334600760456201</v>
      </c>
      <c r="P65">
        <v>75.041597337770298</v>
      </c>
      <c r="Q65">
        <v>0.19910118438153199</v>
      </c>
    </row>
    <row r="66" spans="1:17" x14ac:dyDescent="0.3">
      <c r="A66" t="s">
        <v>185</v>
      </c>
      <c r="B66" t="s">
        <v>186</v>
      </c>
      <c r="C66" t="s">
        <v>3136</v>
      </c>
      <c r="D66" t="s">
        <v>125</v>
      </c>
      <c r="E66">
        <v>135009.08859095999</v>
      </c>
      <c r="F66">
        <v>5605.1</v>
      </c>
      <c r="G66">
        <v>-4.6822206014130803</v>
      </c>
      <c r="H66">
        <v>-6.5769433986558301</v>
      </c>
      <c r="I66">
        <v>3.0074142099602001</v>
      </c>
      <c r="J66">
        <v>-0.33999945828414302</v>
      </c>
      <c r="K66">
        <v>5876.3988967881496</v>
      </c>
      <c r="L66">
        <v>5507.4488762322599</v>
      </c>
      <c r="M66">
        <v>31.4825637963256</v>
      </c>
      <c r="N66">
        <v>0.61006703220309999</v>
      </c>
      <c r="O66">
        <v>15.4288059089043</v>
      </c>
      <c r="P66">
        <v>23.296048217683399</v>
      </c>
      <c r="Q66">
        <v>4.7159587670168E-2</v>
      </c>
    </row>
    <row r="67" spans="1:17" x14ac:dyDescent="0.3">
      <c r="A67" t="s">
        <v>187</v>
      </c>
      <c r="B67" t="s">
        <v>188</v>
      </c>
      <c r="C67" t="s">
        <v>3140</v>
      </c>
      <c r="D67" t="s">
        <v>189</v>
      </c>
      <c r="E67">
        <v>134284.26668579999</v>
      </c>
      <c r="F67">
        <v>4899.8</v>
      </c>
      <c r="G67">
        <v>13.6474015662518</v>
      </c>
      <c r="H67">
        <v>5.1776660431700803</v>
      </c>
      <c r="I67">
        <v>-1.1897448916689699</v>
      </c>
      <c r="J67">
        <v>3.3279844452937901</v>
      </c>
      <c r="K67">
        <v>4804.0119584909298</v>
      </c>
      <c r="L67">
        <v>4527.3003911216601</v>
      </c>
      <c r="M67">
        <v>58.649884628912403</v>
      </c>
      <c r="N67">
        <v>1.0565364338469301</v>
      </c>
      <c r="O67">
        <v>4.1879260377974497</v>
      </c>
      <c r="P67">
        <v>42.5417096975956</v>
      </c>
      <c r="Q67">
        <v>8.1322781211841999E-2</v>
      </c>
    </row>
    <row r="68" spans="1:17" x14ac:dyDescent="0.3">
      <c r="A68" t="s">
        <v>190</v>
      </c>
      <c r="B68" t="s">
        <v>191</v>
      </c>
      <c r="C68" t="s">
        <v>3132</v>
      </c>
      <c r="D68" t="s">
        <v>18</v>
      </c>
      <c r="E68">
        <v>133604.27650296001</v>
      </c>
      <c r="F68">
        <v>307.95</v>
      </c>
      <c r="G68">
        <v>42.253554515238697</v>
      </c>
      <c r="H68">
        <v>-8.0686005688467404</v>
      </c>
      <c r="I68">
        <v>-6.8044471241956996</v>
      </c>
      <c r="J68">
        <v>-1.4070369473544899</v>
      </c>
      <c r="K68">
        <v>330.58941545387</v>
      </c>
      <c r="L68">
        <v>306.17327270657802</v>
      </c>
      <c r="M68">
        <v>33.793461040424098</v>
      </c>
      <c r="N68">
        <v>0.71218701660683703</v>
      </c>
      <c r="O68">
        <v>22.097743140120102</v>
      </c>
      <c r="P68">
        <v>70.444167704441597</v>
      </c>
      <c r="Q68">
        <v>3.5731557074388999E-2</v>
      </c>
    </row>
    <row r="69" spans="1:17" x14ac:dyDescent="0.3">
      <c r="A69" t="s">
        <v>192</v>
      </c>
      <c r="B69" t="s">
        <v>193</v>
      </c>
      <c r="C69" t="s">
        <v>3134</v>
      </c>
      <c r="D69" t="s">
        <v>32</v>
      </c>
      <c r="E69">
        <v>133369.43059641001</v>
      </c>
      <c r="F69">
        <v>257.89999999999998</v>
      </c>
      <c r="G69">
        <v>5.9404477360627599</v>
      </c>
      <c r="H69">
        <v>3.5209786501955</v>
      </c>
      <c r="I69">
        <v>-10.665938886812601</v>
      </c>
      <c r="J69">
        <v>2.6858676281660001</v>
      </c>
      <c r="K69">
        <v>247.20596165313</v>
      </c>
      <c r="L69">
        <v>245.96904040446799</v>
      </c>
      <c r="M69">
        <v>66.579190481879394</v>
      </c>
      <c r="N69">
        <v>1.03270028218498</v>
      </c>
      <c r="O69">
        <v>16.207832493214401</v>
      </c>
      <c r="P69">
        <v>35.274062418043499</v>
      </c>
      <c r="Q69">
        <v>0.12996803091036299</v>
      </c>
    </row>
    <row r="70" spans="1:17" x14ac:dyDescent="0.3">
      <c r="A70" t="s">
        <v>194</v>
      </c>
      <c r="B70" t="s">
        <v>195</v>
      </c>
      <c r="C70" t="s">
        <v>3140</v>
      </c>
      <c r="D70" t="s">
        <v>196</v>
      </c>
      <c r="E70">
        <v>129587.44624893799</v>
      </c>
      <c r="F70">
        <v>184.17</v>
      </c>
      <c r="G70">
        <v>74.383369836297206</v>
      </c>
      <c r="H70">
        <v>-5.1671291147437</v>
      </c>
      <c r="I70">
        <v>36.321325810052102</v>
      </c>
      <c r="J70">
        <v>-1.3781655704908899</v>
      </c>
      <c r="K70">
        <v>195.10140142399499</v>
      </c>
      <c r="L70">
        <v>165.792078860071</v>
      </c>
      <c r="M70">
        <v>32.716955007151</v>
      </c>
      <c r="N70">
        <v>0.63840831853591495</v>
      </c>
      <c r="O70">
        <v>17.820491936797499</v>
      </c>
      <c r="P70">
        <v>112.17741935483799</v>
      </c>
      <c r="Q70">
        <v>2.9825467424246001E-2</v>
      </c>
    </row>
    <row r="71" spans="1:17" x14ac:dyDescent="0.3">
      <c r="A71" t="s">
        <v>197</v>
      </c>
      <c r="B71" t="s">
        <v>198</v>
      </c>
      <c r="C71" t="s">
        <v>3136</v>
      </c>
      <c r="D71" t="s">
        <v>199</v>
      </c>
      <c r="E71">
        <v>129538.368626375</v>
      </c>
      <c r="F71">
        <v>1266.25</v>
      </c>
      <c r="G71">
        <v>-2.3977826416499499</v>
      </c>
      <c r="H71">
        <v>-2.2973392927922398</v>
      </c>
      <c r="I71">
        <v>-6.44245172710096</v>
      </c>
      <c r="J71">
        <v>-0.34742079351695698</v>
      </c>
      <c r="K71">
        <v>1353.89827004313</v>
      </c>
      <c r="L71">
        <v>1312.0415700313099</v>
      </c>
      <c r="M71">
        <v>34.843933576103296</v>
      </c>
      <c r="N71">
        <v>0.80776018236390601</v>
      </c>
      <c r="O71">
        <v>21.765054294175702</v>
      </c>
      <c r="P71">
        <v>29.965103150980099</v>
      </c>
      <c r="Q71">
        <v>2.4615113871674001E-2</v>
      </c>
    </row>
    <row r="72" spans="1:17" x14ac:dyDescent="0.3">
      <c r="A72" t="s">
        <v>200</v>
      </c>
      <c r="B72" t="s">
        <v>201</v>
      </c>
      <c r="C72" t="s">
        <v>3138</v>
      </c>
      <c r="D72" t="s">
        <v>51</v>
      </c>
      <c r="E72">
        <v>129312.18249327999</v>
      </c>
      <c r="F72">
        <v>1601.2</v>
      </c>
      <c r="G72">
        <v>7.0687204457498103</v>
      </c>
      <c r="H72">
        <v>0.83734034628766696</v>
      </c>
      <c r="I72">
        <v>4.7609210242739701</v>
      </c>
      <c r="J72">
        <v>6.1577012246816096</v>
      </c>
      <c r="K72">
        <v>1571.95638854976</v>
      </c>
      <c r="L72">
        <v>1485.8613251719801</v>
      </c>
      <c r="M72">
        <v>64.676875095754099</v>
      </c>
      <c r="N72">
        <v>1.8880050439243199</v>
      </c>
      <c r="O72">
        <v>6.2984011991006703</v>
      </c>
      <c r="P72">
        <v>37.495169808080298</v>
      </c>
      <c r="Q72">
        <v>6.8064222275692005E-2</v>
      </c>
    </row>
    <row r="73" spans="1:17" x14ac:dyDescent="0.3">
      <c r="A73" t="s">
        <v>202</v>
      </c>
      <c r="B73" t="s">
        <v>203</v>
      </c>
      <c r="C73" t="s">
        <v>3132</v>
      </c>
      <c r="D73" t="s">
        <v>204</v>
      </c>
      <c r="E73">
        <v>129141.13926816299</v>
      </c>
      <c r="F73">
        <v>196.19</v>
      </c>
      <c r="G73">
        <v>33.0767660252979</v>
      </c>
      <c r="H73">
        <v>-12.1261774552602</v>
      </c>
      <c r="I73">
        <v>-8.5442506740180306</v>
      </c>
      <c r="J73">
        <v>-4.0942607917176801</v>
      </c>
      <c r="K73">
        <v>219.08981822484901</v>
      </c>
      <c r="L73">
        <v>202.86348297053701</v>
      </c>
      <c r="M73">
        <v>13.243806766467999</v>
      </c>
      <c r="N73">
        <v>0.714189647461279</v>
      </c>
      <c r="O73">
        <v>25.541566848463201</v>
      </c>
      <c r="P73">
        <v>59.633848657445</v>
      </c>
      <c r="Q73">
        <v>8.9250844729225995E-2</v>
      </c>
    </row>
    <row r="74" spans="1:17" x14ac:dyDescent="0.3">
      <c r="A74" t="s">
        <v>205</v>
      </c>
      <c r="B74" t="s">
        <v>206</v>
      </c>
      <c r="C74" t="s">
        <v>3139</v>
      </c>
      <c r="D74" t="s">
        <v>207</v>
      </c>
      <c r="E74">
        <v>121930.188163</v>
      </c>
      <c r="F74">
        <v>1015</v>
      </c>
      <c r="G74">
        <v>5.5919668798403697</v>
      </c>
      <c r="H74">
        <v>1.64728619668705</v>
      </c>
      <c r="I74">
        <v>-11.8398862267418</v>
      </c>
      <c r="J74">
        <v>4.6779372620781396</v>
      </c>
      <c r="K74">
        <v>1001.6088655511001</v>
      </c>
      <c r="L74">
        <v>1035.7957535656201</v>
      </c>
      <c r="M74">
        <v>62.279012230056303</v>
      </c>
      <c r="N74">
        <v>0.75351665557692005</v>
      </c>
      <c r="O74">
        <v>32.807881773398996</v>
      </c>
      <c r="P74">
        <v>40.9722222222222</v>
      </c>
      <c r="Q74">
        <v>-3.4827760099238998E-2</v>
      </c>
    </row>
    <row r="75" spans="1:17" x14ac:dyDescent="0.3">
      <c r="A75" t="s">
        <v>208</v>
      </c>
      <c r="B75" t="s">
        <v>209</v>
      </c>
      <c r="C75" t="s">
        <v>3134</v>
      </c>
      <c r="D75" t="s">
        <v>32</v>
      </c>
      <c r="E75">
        <v>120342.608959228</v>
      </c>
      <c r="F75">
        <v>104.71</v>
      </c>
      <c r="G75">
        <v>13.8894649669445</v>
      </c>
      <c r="H75">
        <v>2.7243314565671601E-2</v>
      </c>
      <c r="I75">
        <v>-25.346347539697799</v>
      </c>
      <c r="J75">
        <v>4.0681092818448299</v>
      </c>
      <c r="K75">
        <v>105.936311846148</v>
      </c>
      <c r="L75">
        <v>108.936594402198</v>
      </c>
      <c r="M75">
        <v>62.040595591814998</v>
      </c>
      <c r="N75">
        <v>1.83718166113229</v>
      </c>
      <c r="O75">
        <v>36.4721612071435</v>
      </c>
      <c r="P75">
        <v>40.456069751844304</v>
      </c>
      <c r="Q75">
        <v>0.11867942002673</v>
      </c>
    </row>
    <row r="76" spans="1:17" x14ac:dyDescent="0.3">
      <c r="A76" t="s">
        <v>210</v>
      </c>
      <c r="B76" t="s">
        <v>211</v>
      </c>
      <c r="C76" t="s">
        <v>3134</v>
      </c>
      <c r="D76" t="s">
        <v>54</v>
      </c>
      <c r="E76">
        <v>118905.33808674</v>
      </c>
      <c r="F76">
        <v>3162.3</v>
      </c>
      <c r="G76">
        <v>32.879588881431602</v>
      </c>
      <c r="H76">
        <v>-3.1440117632514899</v>
      </c>
      <c r="I76">
        <v>16.4007306646416</v>
      </c>
      <c r="J76">
        <v>-1.35893729410157</v>
      </c>
      <c r="K76">
        <v>3247.4785634394598</v>
      </c>
      <c r="L76">
        <v>2809.8633932766802</v>
      </c>
      <c r="M76">
        <v>40.883147828408902</v>
      </c>
      <c r="N76">
        <v>1.55818781152788</v>
      </c>
      <c r="O76">
        <v>15.493469942763101</v>
      </c>
      <c r="P76">
        <v>64.113342674762507</v>
      </c>
      <c r="Q76">
        <v>9.0754541394641994E-2</v>
      </c>
    </row>
    <row r="77" spans="1:17" x14ac:dyDescent="0.3">
      <c r="A77" t="s">
        <v>212</v>
      </c>
      <c r="B77" t="s">
        <v>213</v>
      </c>
      <c r="C77" t="s">
        <v>3134</v>
      </c>
      <c r="D77" t="s">
        <v>214</v>
      </c>
      <c r="E77">
        <v>117975.01587285</v>
      </c>
      <c r="F77">
        <v>10600.35</v>
      </c>
      <c r="G77">
        <v>25.5157321182065</v>
      </c>
      <c r="H77">
        <v>4.7201403805836897</v>
      </c>
      <c r="I77">
        <v>21.760186799597498</v>
      </c>
      <c r="J77">
        <v>4.7117407810485004</v>
      </c>
      <c r="K77">
        <v>10301.313130087099</v>
      </c>
      <c r="L77">
        <v>9257.7355735547208</v>
      </c>
      <c r="M77">
        <v>63.7646737477166</v>
      </c>
      <c r="N77">
        <v>0.60071714678030896</v>
      </c>
      <c r="O77">
        <v>7.0719363039899603</v>
      </c>
      <c r="P77">
        <v>53.332706522210799</v>
      </c>
      <c r="Q77">
        <v>9.8256170655134006E-2</v>
      </c>
    </row>
    <row r="78" spans="1:17" x14ac:dyDescent="0.3">
      <c r="A78" t="s">
        <v>215</v>
      </c>
      <c r="B78" t="s">
        <v>216</v>
      </c>
      <c r="C78" t="s">
        <v>3140</v>
      </c>
      <c r="D78" t="s">
        <v>99</v>
      </c>
      <c r="E78">
        <v>116709.12626576</v>
      </c>
      <c r="F78">
        <v>2458.4</v>
      </c>
      <c r="G78">
        <v>26.2890819354703</v>
      </c>
      <c r="H78">
        <v>-6.9586819174696899</v>
      </c>
      <c r="I78">
        <v>11.7922737359088</v>
      </c>
      <c r="J78">
        <v>-0.95663014119760803</v>
      </c>
      <c r="K78">
        <v>2638.3020943618999</v>
      </c>
      <c r="L78">
        <v>2366.10607084296</v>
      </c>
      <c r="M78">
        <v>36.638324461588802</v>
      </c>
      <c r="N78">
        <v>1.17905876038834</v>
      </c>
      <c r="O78">
        <v>20.3221607549625</v>
      </c>
      <c r="P78">
        <v>53.630796150481103</v>
      </c>
      <c r="Q78">
        <v>0.205083471185422</v>
      </c>
    </row>
    <row r="79" spans="1:17" x14ac:dyDescent="0.3">
      <c r="A79" t="s">
        <v>217</v>
      </c>
      <c r="B79" t="s">
        <v>218</v>
      </c>
      <c r="C79" t="s">
        <v>3147</v>
      </c>
      <c r="D79" t="s">
        <v>141</v>
      </c>
      <c r="E79">
        <v>115760.57602815999</v>
      </c>
      <c r="F79">
        <v>1161.7</v>
      </c>
      <c r="G79">
        <v>8.9437571797279798</v>
      </c>
      <c r="H79">
        <v>1.7152830891853901</v>
      </c>
      <c r="I79">
        <v>-8.1417845409823997</v>
      </c>
      <c r="J79">
        <v>8.9032436283205794</v>
      </c>
      <c r="K79">
        <v>1213.5182038948899</v>
      </c>
      <c r="L79">
        <v>1191.5573714044101</v>
      </c>
      <c r="M79">
        <v>47.888224521096198</v>
      </c>
      <c r="N79">
        <v>1.01384307379661</v>
      </c>
      <c r="O79">
        <v>42.028923129895801</v>
      </c>
      <c r="P79">
        <v>41.343229103297197</v>
      </c>
      <c r="Q79">
        <v>6.9337842623227994E-2</v>
      </c>
    </row>
    <row r="80" spans="1:17" x14ac:dyDescent="0.3">
      <c r="A80" t="s">
        <v>219</v>
      </c>
      <c r="B80" t="s">
        <v>220</v>
      </c>
      <c r="C80" t="s">
        <v>3139</v>
      </c>
      <c r="D80" t="s">
        <v>57</v>
      </c>
      <c r="E80">
        <v>114267.61504772</v>
      </c>
      <c r="F80">
        <v>663.15</v>
      </c>
      <c r="G80">
        <v>45.8679990534933</v>
      </c>
      <c r="H80">
        <v>-1.9796847562956299</v>
      </c>
      <c r="I80">
        <v>-0.34627969718345403</v>
      </c>
      <c r="J80">
        <v>4.4112027088122296</v>
      </c>
      <c r="K80">
        <v>700.71366281014195</v>
      </c>
      <c r="L80">
        <v>629.20585153516197</v>
      </c>
      <c r="M80">
        <v>37.225176472635802</v>
      </c>
      <c r="N80">
        <v>0.84415271409738302</v>
      </c>
      <c r="O80">
        <v>21.375254467314999</v>
      </c>
      <c r="P80">
        <v>75.204755614266801</v>
      </c>
      <c r="Q80">
        <v>7.8102866149205002E-2</v>
      </c>
    </row>
    <row r="81" spans="1:17" hidden="1" x14ac:dyDescent="0.3">
      <c r="A81" t="s">
        <v>221</v>
      </c>
      <c r="B81" t="s">
        <v>222</v>
      </c>
      <c r="C81" t="s">
        <v>3149</v>
      </c>
      <c r="D81" t="s">
        <v>54</v>
      </c>
      <c r="E81">
        <v>112538.24637061299</v>
      </c>
      <c r="F81">
        <v>135.13</v>
      </c>
      <c r="G81">
        <v>-44.013298313388802</v>
      </c>
      <c r="H81">
        <v>-6.0503420377876402</v>
      </c>
      <c r="I81">
        <v>-25.833327488676201</v>
      </c>
      <c r="J81">
        <v>4.8090169529106799</v>
      </c>
      <c r="M81">
        <v>44.126333467833803</v>
      </c>
      <c r="O81">
        <v>39.495300821431201</v>
      </c>
      <c r="P81">
        <v>5.3563075003898399</v>
      </c>
    </row>
    <row r="82" spans="1:17" x14ac:dyDescent="0.3">
      <c r="A82" t="s">
        <v>223</v>
      </c>
      <c r="B82" t="s">
        <v>224</v>
      </c>
      <c r="C82" t="s">
        <v>3138</v>
      </c>
      <c r="D82" t="s">
        <v>51</v>
      </c>
      <c r="E82">
        <v>108744.83515665001</v>
      </c>
      <c r="F82">
        <v>2731.2</v>
      </c>
      <c r="G82">
        <v>29.082212765965799</v>
      </c>
      <c r="H82">
        <v>8.4944875278478893</v>
      </c>
      <c r="I82">
        <v>11.7055834309496</v>
      </c>
      <c r="J82">
        <v>13.3504771697165</v>
      </c>
      <c r="K82">
        <v>2530.9617258427402</v>
      </c>
      <c r="L82">
        <v>2265.7375928259999</v>
      </c>
      <c r="M82">
        <v>64.821741290603597</v>
      </c>
      <c r="N82">
        <v>0.57725852046675297</v>
      </c>
      <c r="O82">
        <v>3.8005272407732802</v>
      </c>
      <c r="P82">
        <v>57.599538372763902</v>
      </c>
    </row>
    <row r="83" spans="1:17" x14ac:dyDescent="0.3">
      <c r="A83" t="s">
        <v>225</v>
      </c>
      <c r="B83" t="s">
        <v>226</v>
      </c>
      <c r="C83" t="s">
        <v>3134</v>
      </c>
      <c r="D83" t="s">
        <v>54</v>
      </c>
      <c r="E83">
        <v>107828.7477315</v>
      </c>
      <c r="F83">
        <v>1283</v>
      </c>
      <c r="G83">
        <v>-14.5725667911108</v>
      </c>
      <c r="H83">
        <v>-13.5492737847696</v>
      </c>
      <c r="I83">
        <v>-10.9731327814227</v>
      </c>
      <c r="J83">
        <v>-1.6242467534784999</v>
      </c>
      <c r="K83">
        <v>1429.95527142886</v>
      </c>
      <c r="L83">
        <v>1340.3197402277499</v>
      </c>
      <c r="M83">
        <v>31.0243590791952</v>
      </c>
      <c r="N83">
        <v>1.3952678890147201</v>
      </c>
      <c r="O83">
        <v>28.760717069368599</v>
      </c>
      <c r="P83">
        <v>26.8789556962025</v>
      </c>
      <c r="Q83">
        <v>8.6955828152010001E-2</v>
      </c>
    </row>
    <row r="84" spans="1:17" x14ac:dyDescent="0.3">
      <c r="A84" t="s">
        <v>227</v>
      </c>
      <c r="B84" t="s">
        <v>228</v>
      </c>
      <c r="C84" t="s">
        <v>3138</v>
      </c>
      <c r="D84" t="s">
        <v>51</v>
      </c>
      <c r="E84">
        <v>107766.10477760001</v>
      </c>
      <c r="F84">
        <v>3184.15</v>
      </c>
      <c r="G84">
        <v>36.009386197625197</v>
      </c>
      <c r="H84">
        <v>-4.8347709080643204</v>
      </c>
      <c r="I84">
        <v>9.4546726362295406</v>
      </c>
      <c r="J84">
        <v>-0.444314887986972</v>
      </c>
      <c r="K84">
        <v>3332.0098790613001</v>
      </c>
      <c r="L84">
        <v>2951.4513438522699</v>
      </c>
      <c r="M84">
        <v>34.368846342172603</v>
      </c>
      <c r="N84">
        <v>2.2042749987699799</v>
      </c>
      <c r="O84">
        <v>12.7679286465775</v>
      </c>
      <c r="P84">
        <v>62.909621140415901</v>
      </c>
      <c r="Q84">
        <v>0.12265035707213</v>
      </c>
    </row>
    <row r="85" spans="1:17" x14ac:dyDescent="0.3">
      <c r="A85" t="s">
        <v>229</v>
      </c>
      <c r="B85" t="s">
        <v>230</v>
      </c>
      <c r="C85" t="s">
        <v>3145</v>
      </c>
      <c r="D85" t="s">
        <v>173</v>
      </c>
      <c r="E85">
        <v>107735.48330558999</v>
      </c>
      <c r="F85">
        <v>704.85</v>
      </c>
      <c r="G85">
        <v>61.251176493093404</v>
      </c>
      <c r="H85">
        <v>2.9733640989202299</v>
      </c>
      <c r="I85">
        <v>21.292217915946601</v>
      </c>
      <c r="J85">
        <v>2.6617970134901601</v>
      </c>
      <c r="K85">
        <v>743.56127907915197</v>
      </c>
      <c r="L85">
        <v>644.17007018074401</v>
      </c>
      <c r="M85">
        <v>31.0986406190681</v>
      </c>
      <c r="N85">
        <v>1.0888465186218399</v>
      </c>
      <c r="O85">
        <v>24.0973256721288</v>
      </c>
      <c r="P85">
        <v>90.012131014961597</v>
      </c>
      <c r="Q85">
        <v>0.185676488832793</v>
      </c>
    </row>
    <row r="86" spans="1:17" x14ac:dyDescent="0.3">
      <c r="A86" t="s">
        <v>231</v>
      </c>
      <c r="B86" t="s">
        <v>232</v>
      </c>
      <c r="C86" t="s">
        <v>3138</v>
      </c>
      <c r="D86" t="s">
        <v>51</v>
      </c>
      <c r="E86">
        <v>105980.13247519999</v>
      </c>
      <c r="F86">
        <v>1272.2</v>
      </c>
      <c r="G86">
        <v>-6.7480192701700403</v>
      </c>
      <c r="H86">
        <v>-1.4372024656128499</v>
      </c>
      <c r="I86">
        <v>-6.6569590324866903</v>
      </c>
      <c r="J86">
        <v>-3.2429451463032701</v>
      </c>
      <c r="K86">
        <v>1318.7058510472</v>
      </c>
      <c r="L86">
        <v>1267.0142947747499</v>
      </c>
      <c r="M86">
        <v>38.620667826305301</v>
      </c>
      <c r="N86">
        <v>0.86383213104758405</v>
      </c>
      <c r="O86">
        <v>11.7347901273384</v>
      </c>
      <c r="P86">
        <v>20.400514839491201</v>
      </c>
      <c r="Q86">
        <v>1.2031816108957E-2</v>
      </c>
    </row>
    <row r="87" spans="1:17" x14ac:dyDescent="0.3">
      <c r="A87" t="s">
        <v>233</v>
      </c>
      <c r="B87" t="s">
        <v>234</v>
      </c>
      <c r="C87" t="s">
        <v>3134</v>
      </c>
      <c r="D87" t="s">
        <v>43</v>
      </c>
      <c r="E87">
        <v>105775.310320965</v>
      </c>
      <c r="F87">
        <v>732.15</v>
      </c>
      <c r="G87">
        <v>14.4021122119489</v>
      </c>
      <c r="H87">
        <v>0.409221322561863</v>
      </c>
      <c r="I87">
        <v>19.755337500058399</v>
      </c>
      <c r="J87">
        <v>-0.96809488226290596</v>
      </c>
      <c r="K87">
        <v>741.20801684329194</v>
      </c>
      <c r="L87">
        <v>661.37925396413095</v>
      </c>
      <c r="M87">
        <v>40.683674992758597</v>
      </c>
      <c r="N87">
        <v>0.88893237166837202</v>
      </c>
      <c r="O87">
        <v>8.8301577545584795</v>
      </c>
      <c r="P87">
        <v>57.978206926313497</v>
      </c>
      <c r="Q87">
        <v>-1.6891387947677E-2</v>
      </c>
    </row>
    <row r="88" spans="1:17" x14ac:dyDescent="0.3">
      <c r="A88" t="s">
        <v>235</v>
      </c>
      <c r="B88" t="s">
        <v>236</v>
      </c>
      <c r="C88" t="s">
        <v>3136</v>
      </c>
      <c r="D88" t="s">
        <v>237</v>
      </c>
      <c r="E88">
        <v>105200.390623655</v>
      </c>
      <c r="F88">
        <v>1446.35</v>
      </c>
      <c r="G88">
        <v>9.2184282105038395</v>
      </c>
      <c r="H88">
        <v>-3.2977450329760098</v>
      </c>
      <c r="I88">
        <v>9.6968360448484905</v>
      </c>
      <c r="J88">
        <v>-1.0701111247452599</v>
      </c>
      <c r="K88">
        <v>1484.3029429921</v>
      </c>
      <c r="L88">
        <v>1323.81372972179</v>
      </c>
      <c r="M88">
        <v>35.360811857439202</v>
      </c>
      <c r="N88">
        <v>0.82591852049141101</v>
      </c>
      <c r="O88">
        <v>13.907422131572501</v>
      </c>
      <c r="P88">
        <v>41.252014258508702</v>
      </c>
      <c r="Q88">
        <v>4.6811407020023003E-2</v>
      </c>
    </row>
    <row r="89" spans="1:17" x14ac:dyDescent="0.3">
      <c r="A89" t="s">
        <v>238</v>
      </c>
      <c r="B89" t="s">
        <v>239</v>
      </c>
      <c r="C89" t="s">
        <v>3140</v>
      </c>
      <c r="D89" t="s">
        <v>196</v>
      </c>
      <c r="E89">
        <v>105034.3729182</v>
      </c>
      <c r="F89">
        <v>35612.550000000003</v>
      </c>
      <c r="G89">
        <v>56.110524114394202</v>
      </c>
      <c r="H89">
        <v>-0.23655205608503399</v>
      </c>
      <c r="I89">
        <v>10.841647458105999</v>
      </c>
      <c r="J89">
        <v>-1.3298788364759899</v>
      </c>
      <c r="K89">
        <v>35678.610530198603</v>
      </c>
      <c r="L89">
        <v>31579.792589746001</v>
      </c>
      <c r="M89">
        <v>40.236513736697802</v>
      </c>
      <c r="N89">
        <v>0.59146016771875498</v>
      </c>
      <c r="O89">
        <v>9.7613060564323497</v>
      </c>
      <c r="P89">
        <v>84.375776590457207</v>
      </c>
      <c r="Q89">
        <v>0.110755516530708</v>
      </c>
    </row>
    <row r="90" spans="1:17" x14ac:dyDescent="0.3">
      <c r="A90" t="s">
        <v>240</v>
      </c>
      <c r="B90" t="s">
        <v>241</v>
      </c>
      <c r="C90" t="s">
        <v>3144</v>
      </c>
      <c r="D90" t="s">
        <v>242</v>
      </c>
      <c r="E90">
        <v>102414.06663086</v>
      </c>
      <c r="F90">
        <v>1633.55</v>
      </c>
      <c r="G90">
        <v>3.4798309995424801</v>
      </c>
      <c r="H90">
        <v>-12.7944008309547</v>
      </c>
      <c r="I90">
        <v>-10.2165674817299</v>
      </c>
      <c r="J90">
        <v>-1.3876699007375899</v>
      </c>
      <c r="K90">
        <v>1832.9080222231401</v>
      </c>
      <c r="L90">
        <v>1730.8261998344601</v>
      </c>
      <c r="M90">
        <v>18.566757615101601</v>
      </c>
      <c r="N90">
        <v>1.1033212321075301</v>
      </c>
      <c r="O90">
        <v>28.9216736555354</v>
      </c>
      <c r="P90">
        <v>31.314308681671999</v>
      </c>
      <c r="Q90">
        <v>-3.3269506178030001E-3</v>
      </c>
    </row>
    <row r="91" spans="1:17" x14ac:dyDescent="0.3">
      <c r="A91" t="s">
        <v>243</v>
      </c>
      <c r="B91" t="s">
        <v>244</v>
      </c>
      <c r="C91" t="s">
        <v>3134</v>
      </c>
      <c r="D91" t="s">
        <v>32</v>
      </c>
      <c r="E91">
        <v>102262.05030495999</v>
      </c>
      <c r="F91">
        <v>54.1</v>
      </c>
      <c r="G91">
        <v>10.190360920459099</v>
      </c>
      <c r="H91">
        <v>-1.9340235805322199</v>
      </c>
      <c r="I91">
        <v>-24.178173633522299</v>
      </c>
      <c r="J91">
        <v>5.1678842369701403</v>
      </c>
      <c r="K91">
        <v>56.259216673538901</v>
      </c>
      <c r="L91">
        <v>56.985957817920401</v>
      </c>
      <c r="M91">
        <v>53.236431160417098</v>
      </c>
      <c r="N91">
        <v>1.0231575658334</v>
      </c>
      <c r="O91">
        <v>54.805914972273499</v>
      </c>
      <c r="P91">
        <v>38.896020539152701</v>
      </c>
      <c r="Q91">
        <v>9.8892748222480995E-2</v>
      </c>
    </row>
    <row r="92" spans="1:17" x14ac:dyDescent="0.3">
      <c r="A92" t="s">
        <v>245</v>
      </c>
      <c r="B92" t="s">
        <v>246</v>
      </c>
      <c r="C92" t="s">
        <v>3138</v>
      </c>
      <c r="D92" t="s">
        <v>247</v>
      </c>
      <c r="E92">
        <v>101548.91425638</v>
      </c>
      <c r="F92">
        <v>1044.5999999999999</v>
      </c>
      <c r="G92">
        <v>49.948317848227298</v>
      </c>
      <c r="H92">
        <v>14.6177746555426</v>
      </c>
      <c r="I92">
        <v>17.9207523121588</v>
      </c>
      <c r="J92">
        <v>8.3059229441869906</v>
      </c>
      <c r="K92">
        <v>951.34883562398704</v>
      </c>
      <c r="L92">
        <v>855.33199482415296</v>
      </c>
      <c r="M92">
        <v>75.511500664040398</v>
      </c>
      <c r="N92">
        <v>1.01523676476306</v>
      </c>
      <c r="O92">
        <v>7.0266130576297199</v>
      </c>
      <c r="P92">
        <v>83.263157894736807</v>
      </c>
      <c r="Q92">
        <v>0.13559223889254099</v>
      </c>
    </row>
    <row r="93" spans="1:17" x14ac:dyDescent="0.3">
      <c r="A93" t="s">
        <v>248</v>
      </c>
      <c r="B93" t="s">
        <v>249</v>
      </c>
      <c r="C93" t="s">
        <v>3138</v>
      </c>
      <c r="D93" t="s">
        <v>247</v>
      </c>
      <c r="E93">
        <v>100164.70560591</v>
      </c>
      <c r="F93">
        <v>6966.3</v>
      </c>
      <c r="G93">
        <v>8.9661586733460901</v>
      </c>
      <c r="H93">
        <v>5.0840165228249496</v>
      </c>
      <c r="I93">
        <v>7.2877819663675396</v>
      </c>
      <c r="J93">
        <v>0.95732140353447404</v>
      </c>
      <c r="K93">
        <v>6920.6235058196999</v>
      </c>
      <c r="L93">
        <v>6414.1367198081298</v>
      </c>
      <c r="M93">
        <v>47.038043488861199</v>
      </c>
      <c r="N93">
        <v>0.50630274199037595</v>
      </c>
      <c r="O93">
        <v>5.03351851054361</v>
      </c>
      <c r="P93">
        <v>36.931075489685398</v>
      </c>
      <c r="Q93">
        <v>3.8904949601663998E-2</v>
      </c>
    </row>
    <row r="94" spans="1:17" hidden="1" x14ac:dyDescent="0.3">
      <c r="A94" t="s">
        <v>250</v>
      </c>
      <c r="B94" t="s">
        <v>251</v>
      </c>
      <c r="C94" t="s">
        <v>3149</v>
      </c>
      <c r="D94" t="s">
        <v>252</v>
      </c>
      <c r="E94">
        <v>99764.836516730007</v>
      </c>
      <c r="F94">
        <v>3472.7</v>
      </c>
      <c r="G94">
        <v>22.565511202091699</v>
      </c>
      <c r="H94">
        <v>21.993422799040498</v>
      </c>
      <c r="I94">
        <v>40.745482026804297</v>
      </c>
      <c r="J94">
        <v>26.850351461915398</v>
      </c>
      <c r="O94">
        <v>2.76729921962739</v>
      </c>
      <c r="P94">
        <v>50.986956521739103</v>
      </c>
    </row>
    <row r="95" spans="1:17" x14ac:dyDescent="0.3">
      <c r="A95" t="s">
        <v>253</v>
      </c>
      <c r="B95" t="s">
        <v>254</v>
      </c>
      <c r="C95" t="s">
        <v>3145</v>
      </c>
      <c r="D95" t="s">
        <v>242</v>
      </c>
      <c r="E95">
        <v>99748.753350075</v>
      </c>
      <c r="F95">
        <v>6632.55</v>
      </c>
      <c r="G95">
        <v>3.1565465493192399</v>
      </c>
      <c r="H95">
        <v>-6.2849976600240502</v>
      </c>
      <c r="I95">
        <v>4.6562792222469103</v>
      </c>
      <c r="J95">
        <v>3.34905992026198</v>
      </c>
      <c r="K95">
        <v>6775.6804362389303</v>
      </c>
      <c r="L95">
        <v>6194.6913838670198</v>
      </c>
      <c r="M95">
        <v>49.125646656307602</v>
      </c>
      <c r="N95">
        <v>0.80678601837152797</v>
      </c>
      <c r="O95">
        <v>14.6617816676843</v>
      </c>
      <c r="P95">
        <v>74.494869771112803</v>
      </c>
      <c r="Q95">
        <v>0.131375460328053</v>
      </c>
    </row>
    <row r="96" spans="1:17" x14ac:dyDescent="0.3">
      <c r="A96" t="s">
        <v>255</v>
      </c>
      <c r="B96" t="s">
        <v>256</v>
      </c>
      <c r="C96" t="s">
        <v>3138</v>
      </c>
      <c r="D96" t="s">
        <v>51</v>
      </c>
      <c r="E96">
        <v>99530.326889175005</v>
      </c>
      <c r="F96">
        <v>2181.75</v>
      </c>
      <c r="G96">
        <v>56.008351184171602</v>
      </c>
      <c r="H96">
        <v>3.0413693122865699</v>
      </c>
      <c r="I96">
        <v>22.162835312195799</v>
      </c>
      <c r="J96">
        <v>0.29920497205987401</v>
      </c>
      <c r="K96">
        <v>2151.5015151259499</v>
      </c>
      <c r="L96">
        <v>1829.6543353432</v>
      </c>
      <c r="M96">
        <v>50.485224288040797</v>
      </c>
      <c r="N96">
        <v>0.71920989144412995</v>
      </c>
      <c r="O96">
        <v>5.9699782284863003</v>
      </c>
      <c r="P96">
        <v>89.133544276364205</v>
      </c>
      <c r="Q96">
        <v>0.119074439345255</v>
      </c>
    </row>
    <row r="97" spans="1:17" x14ac:dyDescent="0.3">
      <c r="A97" t="s">
        <v>257</v>
      </c>
      <c r="B97" t="s">
        <v>258</v>
      </c>
      <c r="C97" t="s">
        <v>3138</v>
      </c>
      <c r="D97" t="s">
        <v>51</v>
      </c>
      <c r="E97">
        <v>99461.198741550004</v>
      </c>
      <c r="F97">
        <v>988.45</v>
      </c>
      <c r="G97">
        <v>43.098879634336697</v>
      </c>
      <c r="H97">
        <v>-1.95223469310738</v>
      </c>
      <c r="I97">
        <v>-10.894637131763901</v>
      </c>
      <c r="J97">
        <v>0.73357060817961794</v>
      </c>
      <c r="K97">
        <v>1055.14457807702</v>
      </c>
      <c r="L97">
        <v>998.517209987039</v>
      </c>
      <c r="M97">
        <v>35.748222635049999</v>
      </c>
      <c r="N97">
        <v>0.421215362062835</v>
      </c>
      <c r="O97">
        <v>33.977439425362903</v>
      </c>
      <c r="P97">
        <v>70.613618710623896</v>
      </c>
      <c r="Q97">
        <v>9.1341817526628996E-2</v>
      </c>
    </row>
    <row r="98" spans="1:17" x14ac:dyDescent="0.3">
      <c r="A98" t="s">
        <v>259</v>
      </c>
      <c r="B98" t="s">
        <v>260</v>
      </c>
      <c r="C98" t="s">
        <v>3136</v>
      </c>
      <c r="D98" t="s">
        <v>261</v>
      </c>
      <c r="E98">
        <v>99020.071196350007</v>
      </c>
      <c r="F98">
        <v>1000.75</v>
      </c>
      <c r="G98">
        <v>-15.6191896179061</v>
      </c>
      <c r="H98">
        <v>-9.1782943182623509</v>
      </c>
      <c r="I98">
        <v>-15.467037006957799</v>
      </c>
      <c r="J98">
        <v>2.59864058397384</v>
      </c>
      <c r="K98">
        <v>1099.1191115028701</v>
      </c>
      <c r="L98">
        <v>1097.4385124565399</v>
      </c>
      <c r="M98">
        <v>38.3112504050276</v>
      </c>
      <c r="N98">
        <v>1.0250406090536299</v>
      </c>
      <c r="O98">
        <v>25.248103804461099</v>
      </c>
      <c r="P98">
        <v>13.0160615339947</v>
      </c>
      <c r="Q98">
        <v>-7.7082209211859999E-3</v>
      </c>
    </row>
    <row r="99" spans="1:17" x14ac:dyDescent="0.3">
      <c r="A99" t="s">
        <v>262</v>
      </c>
      <c r="B99" t="s">
        <v>263</v>
      </c>
      <c r="C99" t="s">
        <v>3146</v>
      </c>
      <c r="D99" t="s">
        <v>128</v>
      </c>
      <c r="E99">
        <v>98797.112836490007</v>
      </c>
      <c r="F99">
        <v>7640.9</v>
      </c>
      <c r="G99">
        <v>51.309061465120102</v>
      </c>
      <c r="H99">
        <v>-3.4427472261440002</v>
      </c>
      <c r="I99">
        <v>19.912678683652299</v>
      </c>
      <c r="J99">
        <v>1.9859609254634401</v>
      </c>
      <c r="K99">
        <v>7730.9000298496303</v>
      </c>
      <c r="L99">
        <v>6681.6471216626796</v>
      </c>
      <c r="M99">
        <v>44.1879142979354</v>
      </c>
      <c r="N99">
        <v>0.92747806981127301</v>
      </c>
      <c r="O99">
        <v>10.8769909303877</v>
      </c>
      <c r="P99">
        <v>79.532424812030001</v>
      </c>
      <c r="Q99">
        <v>9.1766481215320005E-3</v>
      </c>
    </row>
    <row r="100" spans="1:17" x14ac:dyDescent="0.3">
      <c r="A100" t="s">
        <v>264</v>
      </c>
      <c r="B100" t="s">
        <v>265</v>
      </c>
      <c r="C100" t="s">
        <v>3145</v>
      </c>
      <c r="D100" t="s">
        <v>266</v>
      </c>
      <c r="E100">
        <v>96588.953999999998</v>
      </c>
      <c r="F100">
        <v>3484.45</v>
      </c>
      <c r="G100">
        <v>76.116112624516106</v>
      </c>
      <c r="H100">
        <v>-0.24805963317422899</v>
      </c>
      <c r="I100">
        <v>-5.5410192221290098</v>
      </c>
      <c r="J100">
        <v>3.1381155412159201</v>
      </c>
      <c r="K100">
        <v>3641.8535241743398</v>
      </c>
      <c r="L100">
        <v>3321.7101195954401</v>
      </c>
      <c r="M100">
        <v>42.974245646673999</v>
      </c>
      <c r="N100">
        <v>0.74307569527098805</v>
      </c>
      <c r="O100">
        <v>19.729082064601201</v>
      </c>
      <c r="P100">
        <v>105.936761229314</v>
      </c>
      <c r="Q100">
        <v>0.21466129124401501</v>
      </c>
    </row>
    <row r="101" spans="1:17" x14ac:dyDescent="0.3">
      <c r="A101" t="s">
        <v>267</v>
      </c>
      <c r="B101" t="s">
        <v>268</v>
      </c>
      <c r="C101" t="s">
        <v>3140</v>
      </c>
      <c r="D101" t="s">
        <v>99</v>
      </c>
      <c r="E101">
        <v>96404.415484259996</v>
      </c>
      <c r="F101">
        <v>4820.7</v>
      </c>
      <c r="G101">
        <v>26.3111472537799</v>
      </c>
      <c r="H101">
        <v>-10.467163460421199</v>
      </c>
      <c r="I101">
        <v>-0.83523648383319404</v>
      </c>
      <c r="J101">
        <v>-0.98202791294750802</v>
      </c>
      <c r="K101">
        <v>5345.0017161535097</v>
      </c>
      <c r="L101">
        <v>5001.8670611212601</v>
      </c>
      <c r="M101">
        <v>29.6282319899396</v>
      </c>
      <c r="N101">
        <v>0.94023582159360097</v>
      </c>
      <c r="O101">
        <v>29.571431534839299</v>
      </c>
      <c r="P101">
        <v>55.750125195870901</v>
      </c>
      <c r="Q101">
        <v>7.7831478442797003E-2</v>
      </c>
    </row>
    <row r="102" spans="1:17" x14ac:dyDescent="0.3">
      <c r="A102" t="s">
        <v>269</v>
      </c>
      <c r="B102" t="s">
        <v>270</v>
      </c>
      <c r="C102" t="s">
        <v>3146</v>
      </c>
      <c r="D102" t="s">
        <v>271</v>
      </c>
      <c r="E102">
        <v>95085.272763600005</v>
      </c>
      <c r="F102">
        <v>666.55</v>
      </c>
      <c r="G102">
        <v>42.687177291272903</v>
      </c>
      <c r="H102">
        <v>2.9190895968022299</v>
      </c>
      <c r="I102">
        <v>8.9422041271494397</v>
      </c>
      <c r="J102">
        <v>0.313928971985176</v>
      </c>
      <c r="K102">
        <v>673.57414655749506</v>
      </c>
      <c r="L102">
        <v>601.11359743122796</v>
      </c>
      <c r="M102">
        <v>42.773031931684798</v>
      </c>
      <c r="N102">
        <v>0.94002780586910195</v>
      </c>
      <c r="O102">
        <v>8.0864151226464696</v>
      </c>
      <c r="P102">
        <v>69.497774952320299</v>
      </c>
      <c r="Q102">
        <v>0.17561807862057899</v>
      </c>
    </row>
    <row r="103" spans="1:17" x14ac:dyDescent="0.3">
      <c r="A103" t="s">
        <v>272</v>
      </c>
      <c r="B103" t="s">
        <v>273</v>
      </c>
      <c r="C103" t="s">
        <v>3133</v>
      </c>
      <c r="D103" t="s">
        <v>274</v>
      </c>
      <c r="E103">
        <v>94940.872376230007</v>
      </c>
      <c r="F103">
        <v>10842.8</v>
      </c>
      <c r="G103">
        <v>146.41241633764199</v>
      </c>
      <c r="H103">
        <v>1.0890383827346</v>
      </c>
      <c r="I103">
        <v>30.210037398668</v>
      </c>
      <c r="J103">
        <v>-0.18850571174372599</v>
      </c>
      <c r="K103">
        <v>11094.373870966399</v>
      </c>
      <c r="L103">
        <v>9272.6338138734609</v>
      </c>
      <c r="M103">
        <v>45.316596821488197</v>
      </c>
      <c r="N103">
        <v>0.53738085646394096</v>
      </c>
      <c r="O103">
        <v>16.381377503965702</v>
      </c>
      <c r="P103">
        <v>175.898218829516</v>
      </c>
      <c r="Q103">
        <v>0.10397808731970599</v>
      </c>
    </row>
    <row r="104" spans="1:17" x14ac:dyDescent="0.3">
      <c r="A104" t="s">
        <v>275</v>
      </c>
      <c r="B104" t="s">
        <v>276</v>
      </c>
      <c r="C104" t="s">
        <v>3134</v>
      </c>
      <c r="D104" t="s">
        <v>43</v>
      </c>
      <c r="E104">
        <v>94804.745894855005</v>
      </c>
      <c r="F104">
        <v>1916.05</v>
      </c>
      <c r="G104">
        <v>13.3527330435354</v>
      </c>
      <c r="H104">
        <v>-9.7824152618547107</v>
      </c>
      <c r="I104">
        <v>6.2287238391258297</v>
      </c>
      <c r="J104">
        <v>0.16205847512659299</v>
      </c>
      <c r="K104">
        <v>2027.94425367386</v>
      </c>
      <c r="L104">
        <v>1841.8530696324799</v>
      </c>
      <c r="M104">
        <v>38.581148352190702</v>
      </c>
      <c r="N104">
        <v>0.92053039778900803</v>
      </c>
      <c r="O104">
        <v>20.137783460765601</v>
      </c>
      <c r="P104">
        <v>43.416916167664603</v>
      </c>
      <c r="Q104">
        <v>5.3514516341690004E-3</v>
      </c>
    </row>
    <row r="105" spans="1:17" x14ac:dyDescent="0.3">
      <c r="A105" t="s">
        <v>277</v>
      </c>
      <c r="B105" t="s">
        <v>278</v>
      </c>
      <c r="C105" t="s">
        <v>3136</v>
      </c>
      <c r="D105" t="s">
        <v>199</v>
      </c>
      <c r="E105">
        <v>94792.074212784995</v>
      </c>
      <c r="F105">
        <v>534.85</v>
      </c>
      <c r="G105">
        <v>-26.4865297447204</v>
      </c>
      <c r="H105">
        <v>-4.3647053015207504</v>
      </c>
      <c r="I105">
        <v>-6.9672979392254097</v>
      </c>
      <c r="J105">
        <v>-1.6115615557320699</v>
      </c>
      <c r="K105">
        <v>586.42050274502299</v>
      </c>
      <c r="L105">
        <v>584.77838119796399</v>
      </c>
      <c r="M105">
        <v>32.8776715573673</v>
      </c>
      <c r="N105">
        <v>0.91889825352260401</v>
      </c>
      <c r="O105">
        <v>25.642703561746199</v>
      </c>
      <c r="P105">
        <v>9.33156173344236</v>
      </c>
      <c r="Q105">
        <v>-8.7347497409556996E-2</v>
      </c>
    </row>
    <row r="106" spans="1:17" x14ac:dyDescent="0.3">
      <c r="A106" t="s">
        <v>279</v>
      </c>
      <c r="B106" t="s">
        <v>280</v>
      </c>
      <c r="C106" t="s">
        <v>3141</v>
      </c>
      <c r="D106" t="s">
        <v>117</v>
      </c>
      <c r="E106">
        <v>94707.612421889993</v>
      </c>
      <c r="F106">
        <v>936.05</v>
      </c>
      <c r="G106">
        <v>24.531712060358299</v>
      </c>
      <c r="H106">
        <v>-8.1979570432523996</v>
      </c>
      <c r="I106">
        <v>-7.7249553053040501</v>
      </c>
      <c r="J106">
        <v>-9.4626353062567906E-2</v>
      </c>
      <c r="K106">
        <v>963.33770526291801</v>
      </c>
      <c r="L106">
        <v>915.46854501676296</v>
      </c>
      <c r="M106">
        <v>51.742292091718497</v>
      </c>
      <c r="N106">
        <v>0.72520868159345098</v>
      </c>
      <c r="O106">
        <v>17.194594305859699</v>
      </c>
      <c r="P106">
        <v>56.726663876098698</v>
      </c>
      <c r="Q106">
        <v>0.112597428373637</v>
      </c>
    </row>
    <row r="107" spans="1:17" x14ac:dyDescent="0.3">
      <c r="A107" t="s">
        <v>281</v>
      </c>
      <c r="B107" t="s">
        <v>282</v>
      </c>
      <c r="C107" t="s">
        <v>3134</v>
      </c>
      <c r="D107" t="s">
        <v>32</v>
      </c>
      <c r="E107">
        <v>94035.441612419905</v>
      </c>
      <c r="F107">
        <v>103.67</v>
      </c>
      <c r="G107">
        <v>8.76107519566904</v>
      </c>
      <c r="H107">
        <v>-2.9828071706868799</v>
      </c>
      <c r="I107">
        <v>-20.141584782807101</v>
      </c>
      <c r="J107">
        <v>2.1374906129060598</v>
      </c>
      <c r="K107">
        <v>105.221492444007</v>
      </c>
      <c r="L107">
        <v>105.13967305976701</v>
      </c>
      <c r="M107">
        <v>55.240411362616101</v>
      </c>
      <c r="N107">
        <v>1.1747459283336299</v>
      </c>
      <c r="O107">
        <v>24.336838043792799</v>
      </c>
      <c r="P107">
        <v>36.049868766404103</v>
      </c>
      <c r="Q107">
        <v>0.10778150984519901</v>
      </c>
    </row>
    <row r="108" spans="1:17" x14ac:dyDescent="0.3">
      <c r="A108" t="s">
        <v>283</v>
      </c>
      <c r="B108" t="s">
        <v>284</v>
      </c>
      <c r="C108" t="s">
        <v>3137</v>
      </c>
      <c r="D108" t="s">
        <v>138</v>
      </c>
      <c r="E108">
        <v>94013.556309000007</v>
      </c>
      <c r="F108">
        <v>450.9</v>
      </c>
      <c r="G108">
        <v>165.93439218381599</v>
      </c>
      <c r="H108">
        <v>-6.4362009184449196</v>
      </c>
      <c r="I108">
        <v>55.461885224777497</v>
      </c>
      <c r="J108">
        <v>4.3592131852277998</v>
      </c>
      <c r="K108">
        <v>490.96069339504999</v>
      </c>
      <c r="L108">
        <v>413.67439954848902</v>
      </c>
      <c r="M108">
        <v>44.923798809155997</v>
      </c>
      <c r="N108">
        <v>0.47469497927179499</v>
      </c>
      <c r="O108">
        <v>43.4907961854069</v>
      </c>
      <c r="P108">
        <v>192.69717624148001</v>
      </c>
      <c r="Q108">
        <v>0.204494185463477</v>
      </c>
    </row>
    <row r="109" spans="1:17" x14ac:dyDescent="0.3">
      <c r="A109" t="s">
        <v>285</v>
      </c>
      <c r="B109" t="s">
        <v>286</v>
      </c>
      <c r="C109" t="s">
        <v>3145</v>
      </c>
      <c r="D109" t="s">
        <v>252</v>
      </c>
      <c r="E109">
        <v>91937.613741951995</v>
      </c>
      <c r="F109">
        <v>67.37</v>
      </c>
      <c r="G109">
        <v>61.488897497290999</v>
      </c>
      <c r="H109">
        <v>-8.6286303295020392</v>
      </c>
      <c r="I109">
        <v>57.3922518339619</v>
      </c>
      <c r="J109">
        <v>-7.2094109866933804</v>
      </c>
      <c r="K109">
        <v>72.114541503827795</v>
      </c>
      <c r="L109">
        <v>58.406723953512902</v>
      </c>
      <c r="M109">
        <v>39.5043147234693</v>
      </c>
      <c r="N109">
        <v>0.78253324000101498</v>
      </c>
      <c r="O109">
        <v>27.7126317351937</v>
      </c>
      <c r="P109">
        <v>98.731563421828895</v>
      </c>
      <c r="Q109">
        <v>0.208301452864431</v>
      </c>
    </row>
    <row r="110" spans="1:17" x14ac:dyDescent="0.3">
      <c r="A110" t="s">
        <v>287</v>
      </c>
      <c r="B110" t="s">
        <v>288</v>
      </c>
      <c r="C110" t="s">
        <v>3134</v>
      </c>
      <c r="D110" t="s">
        <v>214</v>
      </c>
      <c r="E110">
        <v>91726.843513999993</v>
      </c>
      <c r="F110">
        <v>4294</v>
      </c>
      <c r="G110">
        <v>29.225394405191199</v>
      </c>
      <c r="H110">
        <v>5.0302420464814199</v>
      </c>
      <c r="I110">
        <v>2.7206120923333401</v>
      </c>
      <c r="J110">
        <v>0.34309539788452298</v>
      </c>
      <c r="K110">
        <v>4377.32569548638</v>
      </c>
      <c r="L110">
        <v>3953.7907069079201</v>
      </c>
      <c r="M110">
        <v>36.670084312071197</v>
      </c>
      <c r="N110">
        <v>0.90820071139907399</v>
      </c>
      <c r="O110">
        <v>13.2743362831858</v>
      </c>
      <c r="P110">
        <v>57.592439673364503</v>
      </c>
      <c r="Q110">
        <v>5.9352854298940001E-2</v>
      </c>
    </row>
    <row r="111" spans="1:17" x14ac:dyDescent="0.3">
      <c r="A111" t="s">
        <v>289</v>
      </c>
      <c r="B111" t="s">
        <v>290</v>
      </c>
      <c r="C111" t="s">
        <v>3148</v>
      </c>
      <c r="D111" t="s">
        <v>291</v>
      </c>
      <c r="E111">
        <v>90648.412596249997</v>
      </c>
      <c r="F111">
        <v>10017.5</v>
      </c>
      <c r="G111">
        <v>53.430017537687803</v>
      </c>
      <c r="H111">
        <v>-5.6780132438706401</v>
      </c>
      <c r="I111">
        <v>3.2497169949797899</v>
      </c>
      <c r="J111">
        <v>-2.8738067631872202</v>
      </c>
      <c r="K111">
        <v>10789.540738084301</v>
      </c>
      <c r="L111">
        <v>9506.3743638759006</v>
      </c>
      <c r="M111">
        <v>33.414657138528398</v>
      </c>
      <c r="N111">
        <v>1.0106729456060899</v>
      </c>
      <c r="O111">
        <v>32.747691539805302</v>
      </c>
      <c r="P111">
        <v>80.477610326904497</v>
      </c>
      <c r="Q111">
        <v>0.15761883122832199</v>
      </c>
    </row>
    <row r="112" spans="1:17" x14ac:dyDescent="0.3">
      <c r="A112" t="s">
        <v>292</v>
      </c>
      <c r="B112" t="s">
        <v>293</v>
      </c>
      <c r="C112" t="s">
        <v>3135</v>
      </c>
      <c r="D112" t="s">
        <v>294</v>
      </c>
      <c r="E112">
        <v>90255.308631959997</v>
      </c>
      <c r="F112">
        <v>337.4</v>
      </c>
      <c r="G112">
        <v>56.764339461216998</v>
      </c>
      <c r="H112">
        <v>-6.8233374109520097</v>
      </c>
      <c r="I112">
        <v>-11.646002724589399</v>
      </c>
      <c r="J112">
        <v>-1.16659841400905</v>
      </c>
      <c r="K112">
        <v>380.32627377149601</v>
      </c>
      <c r="L112">
        <v>344.05197589101402</v>
      </c>
      <c r="M112">
        <v>36.057134434315103</v>
      </c>
      <c r="N112">
        <v>0.74983987866007795</v>
      </c>
      <c r="O112">
        <v>36.440426793123898</v>
      </c>
      <c r="P112">
        <v>91.107335032568599</v>
      </c>
      <c r="Q112">
        <v>1.0944850827925999E-2</v>
      </c>
    </row>
    <row r="113" spans="1:17" x14ac:dyDescent="0.3">
      <c r="A113" t="s">
        <v>295</v>
      </c>
      <c r="B113" t="s">
        <v>296</v>
      </c>
      <c r="C113" t="s">
        <v>3134</v>
      </c>
      <c r="D113" t="s">
        <v>32</v>
      </c>
      <c r="E113">
        <v>89603.262614966006</v>
      </c>
      <c r="F113">
        <v>117.38</v>
      </c>
      <c r="G113">
        <v>-12.8818616550383</v>
      </c>
      <c r="H113">
        <v>-3.4050802691677699E-2</v>
      </c>
      <c r="I113">
        <v>-28.258394680567999</v>
      </c>
      <c r="J113">
        <v>4.2951372838974899</v>
      </c>
      <c r="K113">
        <v>118.711676713518</v>
      </c>
      <c r="L113">
        <v>125.325813117267</v>
      </c>
      <c r="M113">
        <v>62.6983062567489</v>
      </c>
      <c r="N113">
        <v>0.87459302613444301</v>
      </c>
      <c r="O113">
        <v>46.9585960129494</v>
      </c>
      <c r="P113">
        <v>14.294060370009699</v>
      </c>
      <c r="Q113">
        <v>0.10190017686936099</v>
      </c>
    </row>
    <row r="114" spans="1:17" x14ac:dyDescent="0.3">
      <c r="A114" t="s">
        <v>297</v>
      </c>
      <c r="B114" t="s">
        <v>298</v>
      </c>
      <c r="C114" t="s">
        <v>3142</v>
      </c>
      <c r="D114" t="s">
        <v>75</v>
      </c>
      <c r="E114">
        <v>89104.654453319905</v>
      </c>
      <c r="F114">
        <v>24695.9</v>
      </c>
      <c r="G114">
        <v>-32.368735492650799</v>
      </c>
      <c r="H114">
        <v>-1.5273220852815099</v>
      </c>
      <c r="I114">
        <v>-11.02394953322</v>
      </c>
      <c r="J114">
        <v>-0.265045665615603</v>
      </c>
      <c r="K114">
        <v>25274.233140271001</v>
      </c>
      <c r="L114">
        <v>25795.499215696898</v>
      </c>
      <c r="M114">
        <v>40.293039201403701</v>
      </c>
      <c r="N114">
        <v>0.68101065046293896</v>
      </c>
      <c r="O114">
        <v>24.4649921646912</v>
      </c>
      <c r="P114">
        <v>4.2021097046413596</v>
      </c>
      <c r="Q114">
        <v>-6.7855558100164998E-2</v>
      </c>
    </row>
    <row r="115" spans="1:17" x14ac:dyDescent="0.3">
      <c r="A115" t="s">
        <v>299</v>
      </c>
      <c r="B115" t="s">
        <v>300</v>
      </c>
      <c r="C115" t="s">
        <v>3134</v>
      </c>
      <c r="D115" t="s">
        <v>301</v>
      </c>
      <c r="E115">
        <v>89083.652019874993</v>
      </c>
      <c r="F115">
        <v>82.85</v>
      </c>
      <c r="G115">
        <v>7.0752857617121201</v>
      </c>
      <c r="H115">
        <v>-0.1237339937563</v>
      </c>
      <c r="I115">
        <v>-14.430747636096299</v>
      </c>
      <c r="J115">
        <v>2.4546523814121901</v>
      </c>
      <c r="K115">
        <v>85.714167987149807</v>
      </c>
      <c r="L115">
        <v>84.145118700375704</v>
      </c>
      <c r="M115">
        <v>51.052323479612802</v>
      </c>
      <c r="N115">
        <v>0.98029509295380701</v>
      </c>
      <c r="O115">
        <v>30.235365117682498</v>
      </c>
      <c r="P115">
        <v>39.2436974789915</v>
      </c>
      <c r="Q115">
        <v>4.9582376920958002E-2</v>
      </c>
    </row>
    <row r="116" spans="1:17" x14ac:dyDescent="0.3">
      <c r="A116" t="s">
        <v>302</v>
      </c>
      <c r="B116" t="s">
        <v>303</v>
      </c>
      <c r="C116" t="s">
        <v>3144</v>
      </c>
      <c r="D116" t="s">
        <v>304</v>
      </c>
      <c r="E116">
        <v>86180.553497675006</v>
      </c>
      <c r="F116">
        <v>14402.65</v>
      </c>
      <c r="G116">
        <v>147.579406805687</v>
      </c>
      <c r="H116">
        <v>8.4470698684565395</v>
      </c>
      <c r="I116">
        <v>63.436393249798002</v>
      </c>
      <c r="J116">
        <v>2.43135492738713</v>
      </c>
      <c r="K116">
        <v>13957.827477405601</v>
      </c>
      <c r="L116">
        <v>10921.757368856501</v>
      </c>
      <c r="M116">
        <v>47.422147246322602</v>
      </c>
      <c r="N116">
        <v>1.4517301480167899</v>
      </c>
      <c r="O116">
        <v>10.3963506715778</v>
      </c>
      <c r="P116">
        <v>176.62294011447</v>
      </c>
      <c r="Q116">
        <v>0.122764585988981</v>
      </c>
    </row>
    <row r="117" spans="1:17" x14ac:dyDescent="0.3">
      <c r="A117" t="s">
        <v>305</v>
      </c>
      <c r="B117" t="s">
        <v>306</v>
      </c>
      <c r="C117" t="s">
        <v>3134</v>
      </c>
      <c r="D117" t="s">
        <v>24</v>
      </c>
      <c r="E117">
        <v>84918.036522879993</v>
      </c>
      <c r="F117">
        <v>1063.8</v>
      </c>
      <c r="G117">
        <v>-53.555226350776799</v>
      </c>
      <c r="H117">
        <v>-20.004640137196599</v>
      </c>
      <c r="I117">
        <v>-36.691899856764401</v>
      </c>
      <c r="J117">
        <v>2.3650613883229701</v>
      </c>
      <c r="K117">
        <v>1305.2077817162999</v>
      </c>
      <c r="L117">
        <v>1401.70729496886</v>
      </c>
      <c r="M117">
        <v>31.1934382667561</v>
      </c>
      <c r="N117">
        <v>2.3098798817208501</v>
      </c>
      <c r="O117">
        <v>59.2874600488813</v>
      </c>
      <c r="P117">
        <v>4.4887535605539597</v>
      </c>
      <c r="Q117">
        <v>-1.666572482387E-2</v>
      </c>
    </row>
    <row r="118" spans="1:17" x14ac:dyDescent="0.3">
      <c r="A118" t="s">
        <v>307</v>
      </c>
      <c r="B118" t="s">
        <v>308</v>
      </c>
      <c r="C118" t="s">
        <v>3145</v>
      </c>
      <c r="D118" t="s">
        <v>309</v>
      </c>
      <c r="E118">
        <v>84665.428199999995</v>
      </c>
      <c r="F118">
        <v>4197.8</v>
      </c>
      <c r="G118">
        <v>90.4432946748625</v>
      </c>
      <c r="H118">
        <v>1.56678797579282</v>
      </c>
      <c r="I118">
        <v>78.338273989638296</v>
      </c>
      <c r="J118">
        <v>0.43158583337115303</v>
      </c>
      <c r="K118">
        <v>4256.2288545167303</v>
      </c>
      <c r="L118">
        <v>3610.70756056244</v>
      </c>
      <c r="M118">
        <v>53.911842083977199</v>
      </c>
      <c r="N118">
        <v>0.97589355684024404</v>
      </c>
      <c r="O118">
        <v>39.596931726142202</v>
      </c>
      <c r="P118">
        <v>133.80862203408699</v>
      </c>
      <c r="Q118">
        <v>0.242816829166868</v>
      </c>
    </row>
    <row r="119" spans="1:17" x14ac:dyDescent="0.3">
      <c r="A119" t="s">
        <v>310</v>
      </c>
      <c r="B119" t="s">
        <v>311</v>
      </c>
      <c r="C119" t="s">
        <v>3133</v>
      </c>
      <c r="D119" t="s">
        <v>274</v>
      </c>
      <c r="E119">
        <v>83063.742755660001</v>
      </c>
      <c r="F119">
        <v>5420.2</v>
      </c>
      <c r="G119">
        <v>47.647208774783898</v>
      </c>
      <c r="H119">
        <v>6.9306204606237296</v>
      </c>
      <c r="I119">
        <v>51.889221617546298</v>
      </c>
      <c r="J119">
        <v>-4.0986459999035398</v>
      </c>
      <c r="K119">
        <v>5303.7038837438604</v>
      </c>
      <c r="L119">
        <v>4493.2149037260297</v>
      </c>
      <c r="M119">
        <v>44.9083251268355</v>
      </c>
      <c r="N119">
        <v>1.3265951542827199</v>
      </c>
      <c r="O119">
        <v>6.98313715361056</v>
      </c>
      <c r="P119">
        <v>76.911025523859195</v>
      </c>
      <c r="Q119">
        <v>0.127722589011596</v>
      </c>
    </row>
    <row r="120" spans="1:17" x14ac:dyDescent="0.3">
      <c r="A120" t="s">
        <v>312</v>
      </c>
      <c r="B120" t="s">
        <v>313</v>
      </c>
      <c r="C120" t="s">
        <v>3143</v>
      </c>
      <c r="D120" t="s">
        <v>46</v>
      </c>
      <c r="E120">
        <v>82845.725319392004</v>
      </c>
      <c r="F120">
        <v>78.459999999999994</v>
      </c>
      <c r="G120">
        <v>12.956988626809601</v>
      </c>
      <c r="H120">
        <v>-10.3695250357025</v>
      </c>
      <c r="I120">
        <v>-13.540621315297701</v>
      </c>
      <c r="J120">
        <v>1.57809580235027</v>
      </c>
      <c r="K120">
        <v>87.373520285677401</v>
      </c>
      <c r="L120">
        <v>85.255651310384593</v>
      </c>
      <c r="M120">
        <v>34.587432380938402</v>
      </c>
      <c r="N120">
        <v>0.80215360448317996</v>
      </c>
      <c r="O120">
        <v>32.232984960489397</v>
      </c>
      <c r="P120">
        <v>41.369369369369302</v>
      </c>
      <c r="Q120">
        <v>9.2728694877620005E-2</v>
      </c>
    </row>
    <row r="121" spans="1:17" x14ac:dyDescent="0.3">
      <c r="A121" t="s">
        <v>314</v>
      </c>
      <c r="B121" t="s">
        <v>315</v>
      </c>
      <c r="C121" t="s">
        <v>3139</v>
      </c>
      <c r="D121" t="s">
        <v>80</v>
      </c>
      <c r="E121">
        <v>82180.663896159997</v>
      </c>
      <c r="F121">
        <v>1709.9</v>
      </c>
      <c r="G121">
        <v>102.487514665124</v>
      </c>
      <c r="H121">
        <v>-1.0010829791782201</v>
      </c>
      <c r="I121">
        <v>10.9633027032892</v>
      </c>
      <c r="J121">
        <v>-1.75131646460926</v>
      </c>
      <c r="K121">
        <v>1824.1901743840699</v>
      </c>
      <c r="L121">
        <v>1521.4553408734901</v>
      </c>
      <c r="M121">
        <v>16.461219035409901</v>
      </c>
      <c r="N121">
        <v>0.75746966489549605</v>
      </c>
      <c r="O121">
        <v>19.129773670974899</v>
      </c>
      <c r="P121">
        <v>131.772280582853</v>
      </c>
      <c r="Q121">
        <v>0.14633807077918601</v>
      </c>
    </row>
    <row r="122" spans="1:17" x14ac:dyDescent="0.3">
      <c r="A122" t="s">
        <v>316</v>
      </c>
      <c r="B122" t="s">
        <v>317</v>
      </c>
      <c r="C122" t="s">
        <v>3136</v>
      </c>
      <c r="D122" t="s">
        <v>199</v>
      </c>
      <c r="E122">
        <v>81999.148644400004</v>
      </c>
      <c r="F122">
        <v>634</v>
      </c>
      <c r="G122">
        <v>-7.1836762500588698</v>
      </c>
      <c r="H122">
        <v>-4.7882661652388201</v>
      </c>
      <c r="I122">
        <v>11.8246716998905</v>
      </c>
      <c r="J122">
        <v>1.71813633746086</v>
      </c>
      <c r="K122">
        <v>663.25221627053702</v>
      </c>
      <c r="L122">
        <v>619.61952940090202</v>
      </c>
      <c r="M122">
        <v>36.381488692770098</v>
      </c>
      <c r="N122">
        <v>1.0591364718201901</v>
      </c>
      <c r="O122">
        <v>13.5410094637224</v>
      </c>
      <c r="P122">
        <v>30.372198231544299</v>
      </c>
      <c r="Q122">
        <v>-1.3993316527021999E-2</v>
      </c>
    </row>
    <row r="123" spans="1:17" x14ac:dyDescent="0.3">
      <c r="A123" t="s">
        <v>318</v>
      </c>
      <c r="B123" t="s">
        <v>319</v>
      </c>
      <c r="C123" t="s">
        <v>3145</v>
      </c>
      <c r="D123" t="s">
        <v>173</v>
      </c>
      <c r="E123">
        <v>81915.540426374995</v>
      </c>
      <c r="F123">
        <v>235.25</v>
      </c>
      <c r="G123">
        <v>54.981696618630302</v>
      </c>
      <c r="H123">
        <v>-10.0507127439136</v>
      </c>
      <c r="I123">
        <v>-26.314827381181399</v>
      </c>
      <c r="J123">
        <v>2.1584838455544002</v>
      </c>
      <c r="K123">
        <v>260.16154170358999</v>
      </c>
      <c r="L123">
        <v>253.74585323118399</v>
      </c>
      <c r="M123">
        <v>43.336635913656302</v>
      </c>
      <c r="N123">
        <v>1.76328691658176</v>
      </c>
      <c r="O123">
        <v>42.550478214665198</v>
      </c>
      <c r="P123">
        <v>92.906929069290598</v>
      </c>
      <c r="Q123">
        <v>0.147411733312696</v>
      </c>
    </row>
    <row r="124" spans="1:17" x14ac:dyDescent="0.3">
      <c r="A124" t="s">
        <v>320</v>
      </c>
      <c r="B124" t="s">
        <v>321</v>
      </c>
      <c r="C124" t="s">
        <v>3138</v>
      </c>
      <c r="D124" t="s">
        <v>51</v>
      </c>
      <c r="E124">
        <v>81135.082724984997</v>
      </c>
      <c r="F124">
        <v>1396.95</v>
      </c>
      <c r="G124">
        <v>33.960411779067002</v>
      </c>
      <c r="H124">
        <v>-0.87955534656193102</v>
      </c>
      <c r="I124">
        <v>12.3651292242577</v>
      </c>
      <c r="J124">
        <v>-0.88389501923491598</v>
      </c>
      <c r="K124">
        <v>1454.3445756072599</v>
      </c>
      <c r="L124">
        <v>1290.6436957010601</v>
      </c>
      <c r="M124">
        <v>28.763204254698099</v>
      </c>
      <c r="N124">
        <v>0.53741919197338395</v>
      </c>
      <c r="O124">
        <v>13.962561294248101</v>
      </c>
      <c r="P124">
        <v>63.128393764231902</v>
      </c>
      <c r="Q124">
        <v>8.8520107518556004E-2</v>
      </c>
    </row>
    <row r="125" spans="1:17" x14ac:dyDescent="0.3">
      <c r="A125" t="s">
        <v>322</v>
      </c>
      <c r="B125" t="s">
        <v>323</v>
      </c>
      <c r="C125" t="s">
        <v>3136</v>
      </c>
      <c r="D125" t="s">
        <v>199</v>
      </c>
      <c r="E125">
        <v>81096.59656161</v>
      </c>
      <c r="F125">
        <v>2981.65</v>
      </c>
      <c r="G125">
        <v>15.0094569228834</v>
      </c>
      <c r="H125">
        <v>-17.426399359972699</v>
      </c>
      <c r="I125">
        <v>-3.41297014987228</v>
      </c>
      <c r="J125">
        <v>-2.83667279273349</v>
      </c>
      <c r="K125">
        <v>3386.5716502198502</v>
      </c>
      <c r="L125">
        <v>3041.7128424948701</v>
      </c>
      <c r="M125">
        <v>10.8702612041011</v>
      </c>
      <c r="N125">
        <v>1.13943755679152</v>
      </c>
      <c r="O125">
        <v>30.464675599081001</v>
      </c>
      <c r="P125">
        <v>42.7890716663075</v>
      </c>
      <c r="Q125">
        <v>0.10003293424795</v>
      </c>
    </row>
    <row r="126" spans="1:17" x14ac:dyDescent="0.3">
      <c r="A126" t="s">
        <v>324</v>
      </c>
      <c r="B126" t="s">
        <v>325</v>
      </c>
      <c r="C126" t="s">
        <v>3140</v>
      </c>
      <c r="D126" t="s">
        <v>326</v>
      </c>
      <c r="E126">
        <v>80913.085729080005</v>
      </c>
      <c r="F126">
        <v>4183.3</v>
      </c>
      <c r="G126">
        <v>7.2670714990568497</v>
      </c>
      <c r="H126">
        <v>9.7188093404967493</v>
      </c>
      <c r="I126">
        <v>-3.4969788022303701</v>
      </c>
      <c r="J126">
        <v>-5.0902695673216298</v>
      </c>
      <c r="K126">
        <v>4284.7049984869</v>
      </c>
      <c r="L126">
        <v>3949.2042632738699</v>
      </c>
      <c r="M126">
        <v>28.5540173403677</v>
      </c>
      <c r="N126">
        <v>0.97251406266203699</v>
      </c>
      <c r="O126">
        <v>15.000119522864701</v>
      </c>
      <c r="P126">
        <v>34.519904817030003</v>
      </c>
      <c r="Q126">
        <v>0.105882525871082</v>
      </c>
    </row>
    <row r="127" spans="1:17" x14ac:dyDescent="0.3">
      <c r="A127" t="s">
        <v>327</v>
      </c>
      <c r="B127" t="s">
        <v>328</v>
      </c>
      <c r="C127" t="s">
        <v>3132</v>
      </c>
      <c r="D127" t="s">
        <v>72</v>
      </c>
      <c r="E127">
        <v>80614.682121959995</v>
      </c>
      <c r="F127">
        <v>472.3</v>
      </c>
      <c r="G127">
        <v>101.66763112231</v>
      </c>
      <c r="H127">
        <v>-13.864273904952499</v>
      </c>
      <c r="I127">
        <v>4.1096270388390304</v>
      </c>
      <c r="J127">
        <v>-0.97614799606448599</v>
      </c>
      <c r="K127">
        <v>549.61369065919496</v>
      </c>
      <c r="L127">
        <v>479.54338666049301</v>
      </c>
      <c r="M127">
        <v>48.050893339912101</v>
      </c>
      <c r="N127">
        <v>0.33528451241649898</v>
      </c>
      <c r="O127">
        <v>62.5873385560025</v>
      </c>
      <c r="P127">
        <v>141.62687585265999</v>
      </c>
      <c r="Q127">
        <v>0.126076610919681</v>
      </c>
    </row>
    <row r="128" spans="1:17" x14ac:dyDescent="0.3">
      <c r="A128" t="s">
        <v>329</v>
      </c>
      <c r="B128" t="s">
        <v>330</v>
      </c>
      <c r="C128" t="s">
        <v>3139</v>
      </c>
      <c r="D128" t="s">
        <v>105</v>
      </c>
      <c r="E128">
        <v>80541.089066490007</v>
      </c>
      <c r="F128">
        <v>80.180000000000007</v>
      </c>
      <c r="G128">
        <v>33.177033576943103</v>
      </c>
      <c r="H128">
        <v>-7.2749082510021497</v>
      </c>
      <c r="I128">
        <v>-28.929314384663101</v>
      </c>
      <c r="J128">
        <v>7.2050485435471003</v>
      </c>
      <c r="K128">
        <v>89.076148013752302</v>
      </c>
      <c r="L128">
        <v>88.599719023786506</v>
      </c>
      <c r="M128">
        <v>36.6517275059566</v>
      </c>
      <c r="N128">
        <v>1.1601638161310801</v>
      </c>
      <c r="O128">
        <v>47.667747567972</v>
      </c>
      <c r="P128">
        <v>60.520520520520499</v>
      </c>
      <c r="Q128">
        <v>0.111322780825739</v>
      </c>
    </row>
    <row r="129" spans="1:17" x14ac:dyDescent="0.3">
      <c r="A129" t="s">
        <v>331</v>
      </c>
      <c r="B129" t="s">
        <v>332</v>
      </c>
      <c r="C129" t="s">
        <v>3132</v>
      </c>
      <c r="D129" t="s">
        <v>18</v>
      </c>
      <c r="E129">
        <v>79761.427049744903</v>
      </c>
      <c r="F129">
        <v>374.85</v>
      </c>
      <c r="G129">
        <v>88.616630120126004</v>
      </c>
      <c r="H129">
        <v>-6.6658159075481498</v>
      </c>
      <c r="I129">
        <v>1.7043077189862299</v>
      </c>
      <c r="J129">
        <v>-3.8669256697360099</v>
      </c>
      <c r="K129">
        <v>398.14393786077801</v>
      </c>
      <c r="L129">
        <v>353.24056219222803</v>
      </c>
      <c r="M129">
        <v>37.797626682868</v>
      </c>
      <c r="N129">
        <v>0.71922448270970096</v>
      </c>
      <c r="O129">
        <v>21.955448846205101</v>
      </c>
      <c r="P129">
        <v>117.556587347649</v>
      </c>
      <c r="Q129">
        <v>5.323880814602E-2</v>
      </c>
    </row>
    <row r="130" spans="1:17" x14ac:dyDescent="0.3">
      <c r="A130" t="s">
        <v>333</v>
      </c>
      <c r="B130" t="s">
        <v>334</v>
      </c>
      <c r="C130" t="s">
        <v>3132</v>
      </c>
      <c r="D130" t="s">
        <v>204</v>
      </c>
      <c r="E130">
        <v>79411.787043015007</v>
      </c>
      <c r="F130">
        <v>722.05</v>
      </c>
      <c r="G130">
        <v>5.1451816674706903</v>
      </c>
      <c r="H130">
        <v>-3.8097426397101701</v>
      </c>
      <c r="I130">
        <v>-29.002717182374901</v>
      </c>
      <c r="J130">
        <v>0.49798917474691001</v>
      </c>
      <c r="K130">
        <v>770.93269033929903</v>
      </c>
      <c r="L130">
        <v>872.55510002082701</v>
      </c>
      <c r="M130">
        <v>48.231505766441998</v>
      </c>
      <c r="N130">
        <v>0.43615488160947802</v>
      </c>
      <c r="O130">
        <v>74.420054012880001</v>
      </c>
      <c r="P130">
        <v>37.011385199240898</v>
      </c>
      <c r="Q130">
        <v>-3.0001162312013999E-2</v>
      </c>
    </row>
    <row r="131" spans="1:17" x14ac:dyDescent="0.3">
      <c r="A131" t="s">
        <v>335</v>
      </c>
      <c r="B131" t="s">
        <v>336</v>
      </c>
      <c r="C131" t="s">
        <v>3147</v>
      </c>
      <c r="D131" t="s">
        <v>141</v>
      </c>
      <c r="E131">
        <v>78781.947882399996</v>
      </c>
      <c r="F131">
        <v>2833.25</v>
      </c>
      <c r="G131">
        <v>29.464012219967799</v>
      </c>
      <c r="H131">
        <v>-1.0071970600747999</v>
      </c>
      <c r="I131">
        <v>-8.0644806347708897</v>
      </c>
      <c r="J131">
        <v>-4.4469398983555504</v>
      </c>
      <c r="K131">
        <v>2980.0697494728001</v>
      </c>
      <c r="L131">
        <v>2734.8702033791901</v>
      </c>
      <c r="M131">
        <v>35.679749569002198</v>
      </c>
      <c r="N131">
        <v>0.84400319034205695</v>
      </c>
      <c r="O131">
        <v>20.098826436071601</v>
      </c>
      <c r="P131">
        <v>61.475549982902102</v>
      </c>
      <c r="Q131">
        <v>1.666652906646E-2</v>
      </c>
    </row>
    <row r="132" spans="1:17" x14ac:dyDescent="0.3">
      <c r="A132" t="s">
        <v>337</v>
      </c>
      <c r="B132" t="s">
        <v>338</v>
      </c>
      <c r="C132" t="s">
        <v>3134</v>
      </c>
      <c r="D132" t="s">
        <v>32</v>
      </c>
      <c r="E132">
        <v>77645.738684744996</v>
      </c>
      <c r="F132">
        <v>571.5</v>
      </c>
      <c r="G132">
        <v>9.6769206017411395</v>
      </c>
      <c r="H132">
        <v>12.1330919546568</v>
      </c>
      <c r="I132">
        <v>-0.26508469974896698</v>
      </c>
      <c r="J132">
        <v>7.2531944773902604</v>
      </c>
      <c r="K132">
        <v>538.09884831037004</v>
      </c>
      <c r="L132">
        <v>516.07593490266299</v>
      </c>
      <c r="M132">
        <v>66.472797150876801</v>
      </c>
      <c r="N132">
        <v>1.6082629211970501</v>
      </c>
      <c r="O132">
        <v>10.7086614173228</v>
      </c>
      <c r="P132">
        <v>46.2010744435917</v>
      </c>
      <c r="Q132">
        <v>0.15784916871357699</v>
      </c>
    </row>
    <row r="133" spans="1:17" x14ac:dyDescent="0.3">
      <c r="A133" t="s">
        <v>339</v>
      </c>
      <c r="B133" t="s">
        <v>340</v>
      </c>
      <c r="C133" t="s">
        <v>3134</v>
      </c>
      <c r="D133" t="s">
        <v>54</v>
      </c>
      <c r="E133">
        <v>76814.093584485003</v>
      </c>
      <c r="F133">
        <v>1913.35</v>
      </c>
      <c r="G133">
        <v>17.745411845486501</v>
      </c>
      <c r="H133">
        <v>0.94871462257156003</v>
      </c>
      <c r="I133">
        <v>6.5370741900296503</v>
      </c>
      <c r="J133">
        <v>0.152567081449689</v>
      </c>
      <c r="K133">
        <v>1934.65775411502</v>
      </c>
      <c r="L133">
        <v>1746.2416664673999</v>
      </c>
      <c r="M133">
        <v>40.849782443041398</v>
      </c>
      <c r="N133">
        <v>0.75509109871870495</v>
      </c>
      <c r="O133">
        <v>8.6445240024041592</v>
      </c>
      <c r="P133">
        <v>57.347861842105203</v>
      </c>
      <c r="Q133">
        <v>-1.5095096673381001E-2</v>
      </c>
    </row>
    <row r="134" spans="1:17" x14ac:dyDescent="0.3">
      <c r="A134" t="s">
        <v>341</v>
      </c>
      <c r="B134" t="s">
        <v>342</v>
      </c>
      <c r="C134" t="s">
        <v>3134</v>
      </c>
      <c r="D134" t="s">
        <v>128</v>
      </c>
      <c r="E134">
        <v>74487.031209730005</v>
      </c>
      <c r="F134">
        <v>1641.95</v>
      </c>
      <c r="G134">
        <v>100.674980040424</v>
      </c>
      <c r="H134">
        <v>4.05923678240661</v>
      </c>
      <c r="I134">
        <v>20.257075173852002</v>
      </c>
      <c r="J134">
        <v>5.6236239944597504</v>
      </c>
      <c r="K134">
        <v>1671.4908223638199</v>
      </c>
      <c r="L134">
        <v>1400.47254507514</v>
      </c>
      <c r="M134">
        <v>37.080574238996398</v>
      </c>
      <c r="N134">
        <v>0.440914892723137</v>
      </c>
      <c r="O134">
        <v>19.766131733609399</v>
      </c>
      <c r="P134">
        <v>134.7487311459</v>
      </c>
      <c r="Q134">
        <v>2.4647839665343001E-2</v>
      </c>
    </row>
    <row r="135" spans="1:17" x14ac:dyDescent="0.3">
      <c r="A135" t="s">
        <v>343</v>
      </c>
      <c r="B135" t="s">
        <v>344</v>
      </c>
      <c r="C135" t="s">
        <v>3147</v>
      </c>
      <c r="D135" t="s">
        <v>141</v>
      </c>
      <c r="E135">
        <v>72673.179109189994</v>
      </c>
      <c r="F135">
        <v>1936.05</v>
      </c>
      <c r="G135">
        <v>29.570779210971398</v>
      </c>
      <c r="H135">
        <v>9.6733028588822698</v>
      </c>
      <c r="I135">
        <v>21.4516605110245</v>
      </c>
      <c r="J135">
        <v>-1.21301825165156</v>
      </c>
      <c r="K135">
        <v>1882.7344751493399</v>
      </c>
      <c r="L135">
        <v>1677.4458037792499</v>
      </c>
      <c r="M135">
        <v>58.558090336293198</v>
      </c>
      <c r="N135">
        <v>1.0047952201045101</v>
      </c>
      <c r="O135">
        <v>6.6707987913535201</v>
      </c>
      <c r="P135">
        <v>61.203164029974999</v>
      </c>
      <c r="Q135">
        <v>9.8963682963412999E-2</v>
      </c>
    </row>
    <row r="136" spans="1:17" x14ac:dyDescent="0.3">
      <c r="A136" t="s">
        <v>345</v>
      </c>
      <c r="B136" t="s">
        <v>346</v>
      </c>
      <c r="C136" t="s">
        <v>3135</v>
      </c>
      <c r="D136" t="s">
        <v>27</v>
      </c>
      <c r="E136">
        <v>70775</v>
      </c>
      <c r="F136">
        <v>1415.5</v>
      </c>
      <c r="G136">
        <v>48.133750187108603</v>
      </c>
      <c r="H136">
        <v>1.1488011606617901</v>
      </c>
      <c r="I136">
        <v>48.428343666028098</v>
      </c>
      <c r="J136">
        <v>-4.7944549715698503</v>
      </c>
      <c r="K136">
        <v>1371.26757977847</v>
      </c>
      <c r="M136">
        <v>45.526375792920597</v>
      </c>
      <c r="N136">
        <v>0.764126624293055</v>
      </c>
      <c r="O136">
        <v>10.7735782409042</v>
      </c>
      <c r="P136">
        <v>87.483443708609201</v>
      </c>
    </row>
    <row r="137" spans="1:17" x14ac:dyDescent="0.3">
      <c r="A137" t="s">
        <v>347</v>
      </c>
      <c r="B137" t="s">
        <v>348</v>
      </c>
      <c r="C137" t="s">
        <v>3147</v>
      </c>
      <c r="D137" t="s">
        <v>141</v>
      </c>
      <c r="E137">
        <v>68903.915213040003</v>
      </c>
      <c r="F137">
        <v>1599.7</v>
      </c>
      <c r="G137">
        <v>73.902372509251705</v>
      </c>
      <c r="H137">
        <v>-5.0120580205241296</v>
      </c>
      <c r="I137">
        <v>-5.0208268806699996</v>
      </c>
      <c r="J137">
        <v>-3.18112909650644</v>
      </c>
      <c r="K137">
        <v>1752.13569812633</v>
      </c>
      <c r="L137">
        <v>1555.3727532375599</v>
      </c>
      <c r="M137">
        <v>27.9834114279051</v>
      </c>
      <c r="N137">
        <v>0.37292706512683099</v>
      </c>
      <c r="O137">
        <v>29.699318622241599</v>
      </c>
      <c r="P137">
        <v>106.946959896507</v>
      </c>
      <c r="Q137">
        <v>0.13955171410123299</v>
      </c>
    </row>
    <row r="138" spans="1:17" x14ac:dyDescent="0.3">
      <c r="A138" t="s">
        <v>349</v>
      </c>
      <c r="B138" t="s">
        <v>350</v>
      </c>
      <c r="C138" t="s">
        <v>3148</v>
      </c>
      <c r="D138" t="s">
        <v>160</v>
      </c>
      <c r="E138">
        <v>68840.375915659999</v>
      </c>
      <c r="F138">
        <v>4537.8999999999996</v>
      </c>
      <c r="G138">
        <v>4.4348468124883</v>
      </c>
      <c r="H138">
        <v>0.43048267711981097</v>
      </c>
      <c r="I138">
        <v>18.571575953044199</v>
      </c>
      <c r="J138">
        <v>3.7954050678818398</v>
      </c>
      <c r="K138">
        <v>4465.4426599404096</v>
      </c>
      <c r="L138">
        <v>4083.3146927206299</v>
      </c>
      <c r="M138">
        <v>61.005261120919002</v>
      </c>
      <c r="N138">
        <v>0.59275102394008805</v>
      </c>
      <c r="O138">
        <v>5.8650477092928499</v>
      </c>
      <c r="P138">
        <v>40.928571428571402</v>
      </c>
      <c r="Q138">
        <v>6.4704952033570004E-2</v>
      </c>
    </row>
    <row r="139" spans="1:17" x14ac:dyDescent="0.3">
      <c r="A139" t="s">
        <v>351</v>
      </c>
      <c r="B139" t="s">
        <v>352</v>
      </c>
      <c r="C139" t="s">
        <v>3141</v>
      </c>
      <c r="D139" t="s">
        <v>353</v>
      </c>
      <c r="E139">
        <v>68790.111117049993</v>
      </c>
      <c r="F139">
        <v>226.5</v>
      </c>
      <c r="G139">
        <v>15.343239940997901</v>
      </c>
      <c r="H139">
        <v>-1.9434524353109199</v>
      </c>
      <c r="I139">
        <v>-23.654573354910902</v>
      </c>
      <c r="J139">
        <v>0.93045202875051902</v>
      </c>
      <c r="K139">
        <v>226.04425209248001</v>
      </c>
      <c r="L139">
        <v>221.96901478028499</v>
      </c>
      <c r="M139">
        <v>65.890519182743503</v>
      </c>
      <c r="N139">
        <v>0.88658430944432698</v>
      </c>
      <c r="O139">
        <v>26.423841059602601</v>
      </c>
      <c r="P139">
        <v>42.050799623706503</v>
      </c>
      <c r="Q139">
        <v>0.107034898200465</v>
      </c>
    </row>
    <row r="140" spans="1:17" x14ac:dyDescent="0.3">
      <c r="A140" t="s">
        <v>354</v>
      </c>
      <c r="B140" t="s">
        <v>355</v>
      </c>
      <c r="C140" t="s">
        <v>3148</v>
      </c>
      <c r="D140" t="s">
        <v>160</v>
      </c>
      <c r="E140">
        <v>68152.513639875004</v>
      </c>
      <c r="F140">
        <v>2299.15</v>
      </c>
      <c r="G140">
        <v>-27.538284440274602</v>
      </c>
      <c r="H140">
        <v>-1.87704844554645</v>
      </c>
      <c r="I140">
        <v>-18.877692455393898</v>
      </c>
      <c r="J140">
        <v>0.50281922913395805</v>
      </c>
      <c r="K140">
        <v>2356.4830109281202</v>
      </c>
      <c r="L140">
        <v>2401.2696891527498</v>
      </c>
      <c r="M140">
        <v>57.133059511006401</v>
      </c>
      <c r="N140">
        <v>0.97151177864350402</v>
      </c>
      <c r="O140">
        <v>17.1715634038666</v>
      </c>
      <c r="P140">
        <v>10.0545689531377</v>
      </c>
      <c r="Q140">
        <v>-2.9138704809786999E-2</v>
      </c>
    </row>
    <row r="141" spans="1:17" x14ac:dyDescent="0.3">
      <c r="A141" t="s">
        <v>356</v>
      </c>
      <c r="B141" t="s">
        <v>357</v>
      </c>
      <c r="C141" t="s">
        <v>3140</v>
      </c>
      <c r="D141" t="s">
        <v>117</v>
      </c>
      <c r="E141">
        <v>68013.187362559998</v>
      </c>
      <c r="F141">
        <v>1460.8</v>
      </c>
      <c r="G141">
        <v>9.8896762120083199</v>
      </c>
      <c r="H141">
        <v>-0.52793829274444903</v>
      </c>
      <c r="I141">
        <v>9.28348044972733</v>
      </c>
      <c r="J141">
        <v>5.9583220369478598</v>
      </c>
      <c r="K141">
        <v>1493.48629743417</v>
      </c>
      <c r="L141">
        <v>1426.1376792671099</v>
      </c>
      <c r="M141">
        <v>61.138550098657397</v>
      </c>
      <c r="N141">
        <v>0.77236080944796104</v>
      </c>
      <c r="O141">
        <v>23.528203723986799</v>
      </c>
      <c r="P141">
        <v>43.921182266009801</v>
      </c>
      <c r="Q141">
        <v>8.6142494554285007E-2</v>
      </c>
    </row>
    <row r="142" spans="1:17" x14ac:dyDescent="0.3">
      <c r="A142" t="s">
        <v>358</v>
      </c>
      <c r="B142" t="s">
        <v>359</v>
      </c>
      <c r="C142" t="s">
        <v>3138</v>
      </c>
      <c r="D142" t="s">
        <v>51</v>
      </c>
      <c r="E142">
        <v>67797.539774999997</v>
      </c>
      <c r="F142">
        <v>5670.35</v>
      </c>
      <c r="G142">
        <v>22.326425495863401</v>
      </c>
      <c r="H142">
        <v>-3.7551668811285301</v>
      </c>
      <c r="I142">
        <v>2.3960392518801799</v>
      </c>
      <c r="J142">
        <v>-3.1754869198242699</v>
      </c>
      <c r="K142">
        <v>5957.6397840900399</v>
      </c>
      <c r="L142">
        <v>5388.1617307004599</v>
      </c>
      <c r="M142">
        <v>26.522191695978801</v>
      </c>
      <c r="N142">
        <v>0.62351425287663198</v>
      </c>
      <c r="O142">
        <v>13.571472660417699</v>
      </c>
      <c r="P142">
        <v>49.868509732922703</v>
      </c>
      <c r="Q142">
        <v>5.1886063473047001E-2</v>
      </c>
    </row>
    <row r="143" spans="1:17" x14ac:dyDescent="0.3">
      <c r="A143" t="s">
        <v>360</v>
      </c>
      <c r="B143" t="s">
        <v>361</v>
      </c>
      <c r="C143" t="s">
        <v>3144</v>
      </c>
      <c r="D143" t="s">
        <v>86</v>
      </c>
      <c r="E143">
        <v>67267.282211469996</v>
      </c>
      <c r="F143">
        <v>659.5</v>
      </c>
      <c r="G143">
        <v>79.285749413412503</v>
      </c>
      <c r="H143">
        <v>-4.7841140648294598</v>
      </c>
      <c r="I143">
        <v>57.124096015203897</v>
      </c>
      <c r="J143">
        <v>-0.69220530211617803</v>
      </c>
      <c r="K143">
        <v>672.50775943849101</v>
      </c>
      <c r="L143">
        <v>522.13746986198396</v>
      </c>
      <c r="M143">
        <v>31.164128638499601</v>
      </c>
      <c r="N143">
        <v>0.58281202495300799</v>
      </c>
      <c r="O143">
        <v>19.219105382865799</v>
      </c>
      <c r="P143">
        <v>116.869450838539</v>
      </c>
      <c r="Q143">
        <v>0.23563426904991</v>
      </c>
    </row>
    <row r="144" spans="1:17" x14ac:dyDescent="0.3">
      <c r="A144" t="s">
        <v>362</v>
      </c>
      <c r="B144" t="s">
        <v>363</v>
      </c>
      <c r="C144" t="s">
        <v>3136</v>
      </c>
      <c r="D144" t="s">
        <v>364</v>
      </c>
      <c r="E144">
        <v>67184.434742534999</v>
      </c>
      <c r="F144">
        <v>1855.95</v>
      </c>
      <c r="G144">
        <v>4.7582291910355297</v>
      </c>
      <c r="H144">
        <v>12.7590275096974</v>
      </c>
      <c r="I144">
        <v>22.020122277441299</v>
      </c>
      <c r="J144">
        <v>3.3640069884563699</v>
      </c>
      <c r="K144">
        <v>1761.63277136376</v>
      </c>
      <c r="L144">
        <v>1623.20848644173</v>
      </c>
      <c r="M144">
        <v>66.879635568052393</v>
      </c>
      <c r="N144">
        <v>0.72640274986165998</v>
      </c>
      <c r="O144">
        <v>7.3412538053288099</v>
      </c>
      <c r="P144">
        <v>58.634984401042701</v>
      </c>
      <c r="Q144">
        <v>6.9234831801883001E-2</v>
      </c>
    </row>
    <row r="145" spans="1:17" x14ac:dyDescent="0.3">
      <c r="A145" t="s">
        <v>365</v>
      </c>
      <c r="B145" t="s">
        <v>366</v>
      </c>
      <c r="C145" t="s">
        <v>3148</v>
      </c>
      <c r="D145" t="s">
        <v>291</v>
      </c>
      <c r="E145">
        <v>66586.509949479994</v>
      </c>
      <c r="F145">
        <v>7807.6</v>
      </c>
      <c r="G145">
        <v>1.2286344485244201</v>
      </c>
      <c r="H145">
        <v>-0.800180193040541</v>
      </c>
      <c r="I145">
        <v>-14.7012777460171</v>
      </c>
      <c r="J145">
        <v>2.0459051336710701</v>
      </c>
      <c r="K145">
        <v>7965.0471270644803</v>
      </c>
      <c r="L145">
        <v>7473.74806485304</v>
      </c>
      <c r="M145">
        <v>47.512590348634802</v>
      </c>
      <c r="N145">
        <v>0.46245693588394099</v>
      </c>
      <c r="O145">
        <v>27.2484502279829</v>
      </c>
      <c r="P145">
        <v>46.621596244131403</v>
      </c>
      <c r="Q145">
        <v>0.13235746823587699</v>
      </c>
    </row>
    <row r="146" spans="1:17" x14ac:dyDescent="0.3">
      <c r="A146" t="s">
        <v>367</v>
      </c>
      <c r="B146" t="s">
        <v>368</v>
      </c>
      <c r="C146" t="s">
        <v>3146</v>
      </c>
      <c r="D146" t="s">
        <v>128</v>
      </c>
      <c r="E146">
        <v>66328</v>
      </c>
      <c r="F146">
        <v>829.1</v>
      </c>
      <c r="G146">
        <v>-2.4404243767024898</v>
      </c>
      <c r="H146">
        <v>-3.90416519600103</v>
      </c>
      <c r="I146">
        <v>-26.620925242777599</v>
      </c>
      <c r="J146">
        <v>0.48192913458340297</v>
      </c>
      <c r="K146">
        <v>882.9737684488</v>
      </c>
      <c r="L146">
        <v>909.52799698710101</v>
      </c>
      <c r="M146">
        <v>44.4417359458701</v>
      </c>
      <c r="N146">
        <v>0.98945885688601098</v>
      </c>
      <c r="O146">
        <v>37.365818357254803</v>
      </c>
      <c r="P146">
        <v>24.789283564118001</v>
      </c>
      <c r="Q146">
        <v>-4.4442504306181997E-2</v>
      </c>
    </row>
    <row r="147" spans="1:17" x14ac:dyDescent="0.3">
      <c r="A147" t="s">
        <v>369</v>
      </c>
      <c r="B147" t="s">
        <v>370</v>
      </c>
      <c r="C147" t="s">
        <v>3134</v>
      </c>
      <c r="D147" t="s">
        <v>371</v>
      </c>
      <c r="E147">
        <v>66110.890521630005</v>
      </c>
      <c r="F147">
        <v>694.95</v>
      </c>
      <c r="G147">
        <v>-33.7296074452968</v>
      </c>
      <c r="H147">
        <v>-5.0033374109519997</v>
      </c>
      <c r="I147">
        <v>-10.940603592331099</v>
      </c>
      <c r="J147">
        <v>3.6368962619018799</v>
      </c>
      <c r="K147">
        <v>728.49268926495597</v>
      </c>
      <c r="L147">
        <v>738.67667383946605</v>
      </c>
      <c r="M147">
        <v>43.807178152608202</v>
      </c>
      <c r="N147">
        <v>1.02844276396478</v>
      </c>
      <c r="O147">
        <v>17.6199726599035</v>
      </c>
      <c r="P147">
        <v>7.2536461146693396</v>
      </c>
      <c r="Q147">
        <v>-0.13718257263363401</v>
      </c>
    </row>
    <row r="148" spans="1:17" x14ac:dyDescent="0.3">
      <c r="A148" t="s">
        <v>372</v>
      </c>
      <c r="B148" t="s">
        <v>373</v>
      </c>
      <c r="C148" t="s">
        <v>3134</v>
      </c>
      <c r="D148" t="s">
        <v>43</v>
      </c>
      <c r="E148">
        <v>65070.696000000004</v>
      </c>
      <c r="F148">
        <v>370.9</v>
      </c>
      <c r="G148">
        <v>39.707057285466398</v>
      </c>
      <c r="H148">
        <v>-2.12635539375106</v>
      </c>
      <c r="I148">
        <v>4.0202300816032404</v>
      </c>
      <c r="J148">
        <v>1.3816040041188999</v>
      </c>
      <c r="K148">
        <v>382.33651334545198</v>
      </c>
      <c r="L148">
        <v>360.68492232936802</v>
      </c>
      <c r="M148">
        <v>50.309345942412499</v>
      </c>
      <c r="N148">
        <v>0.29025038225615202</v>
      </c>
      <c r="O148">
        <v>26.125640334321901</v>
      </c>
      <c r="P148">
        <v>67.487017385414305</v>
      </c>
      <c r="Q148">
        <v>0.11060348140640799</v>
      </c>
    </row>
    <row r="149" spans="1:17" x14ac:dyDescent="0.3">
      <c r="A149" t="s">
        <v>374</v>
      </c>
      <c r="B149" t="s">
        <v>375</v>
      </c>
      <c r="C149" t="s">
        <v>3134</v>
      </c>
      <c r="D149" t="s">
        <v>24</v>
      </c>
      <c r="E149">
        <v>64640.4000927339</v>
      </c>
      <c r="F149">
        <v>20.62</v>
      </c>
      <c r="G149">
        <v>-2.4372141181429101</v>
      </c>
      <c r="H149">
        <v>-5.2613263048436503</v>
      </c>
      <c r="I149">
        <v>-22.170131210542198</v>
      </c>
      <c r="J149">
        <v>0.30387826171558302</v>
      </c>
      <c r="K149">
        <v>21.845386574918901</v>
      </c>
      <c r="L149">
        <v>22.632735101298302</v>
      </c>
      <c r="M149">
        <v>49.587273581108001</v>
      </c>
      <c r="N149">
        <v>0.87357441592436502</v>
      </c>
      <c r="O149">
        <v>59.311348205625599</v>
      </c>
      <c r="P149">
        <v>24.969696969696901</v>
      </c>
      <c r="Q149">
        <v>4.8927839409423003E-2</v>
      </c>
    </row>
    <row r="150" spans="1:17" x14ac:dyDescent="0.3">
      <c r="A150" t="s">
        <v>376</v>
      </c>
      <c r="B150" t="s">
        <v>377</v>
      </c>
      <c r="C150" t="s">
        <v>3143</v>
      </c>
      <c r="D150" t="s">
        <v>83</v>
      </c>
      <c r="E150">
        <v>64287.848991119899</v>
      </c>
      <c r="F150">
        <v>312.39999999999998</v>
      </c>
      <c r="G150">
        <v>39.995201984330798</v>
      </c>
      <c r="H150">
        <v>-2.72861895265632</v>
      </c>
      <c r="I150">
        <v>16.583272253271598</v>
      </c>
      <c r="J150">
        <v>4.6515571848084498</v>
      </c>
      <c r="K150">
        <v>317.59471990521502</v>
      </c>
      <c r="L150">
        <v>282.40643775542901</v>
      </c>
      <c r="M150">
        <v>49.631491409045402</v>
      </c>
      <c r="N150">
        <v>1.4445395431114101</v>
      </c>
      <c r="O150">
        <v>15.5409731113956</v>
      </c>
      <c r="P150">
        <v>76.2979683972912</v>
      </c>
    </row>
    <row r="151" spans="1:17" x14ac:dyDescent="0.3">
      <c r="A151" t="s">
        <v>378</v>
      </c>
      <c r="B151" t="s">
        <v>379</v>
      </c>
      <c r="C151" t="s">
        <v>3138</v>
      </c>
      <c r="D151" t="s">
        <v>51</v>
      </c>
      <c r="E151">
        <v>62322.502821839997</v>
      </c>
      <c r="F151">
        <v>29329.200000000001</v>
      </c>
      <c r="G151">
        <v>-0.10946162792733399</v>
      </c>
      <c r="H151">
        <v>8.1794641191248303</v>
      </c>
      <c r="I151">
        <v>6.06764291069502</v>
      </c>
      <c r="J151">
        <v>4.8805220836064001</v>
      </c>
      <c r="K151">
        <v>28737.253190382398</v>
      </c>
      <c r="L151">
        <v>27382.4415683724</v>
      </c>
      <c r="M151">
        <v>63.758187461293097</v>
      </c>
      <c r="N151">
        <v>0.61559086806899099</v>
      </c>
      <c r="O151">
        <v>4.0635271333687903</v>
      </c>
      <c r="P151">
        <v>33.314545454545403</v>
      </c>
      <c r="Q151">
        <v>3.7855822047091002E-2</v>
      </c>
    </row>
    <row r="152" spans="1:17" x14ac:dyDescent="0.3">
      <c r="A152" t="s">
        <v>380</v>
      </c>
      <c r="B152" t="s">
        <v>381</v>
      </c>
      <c r="C152" t="s">
        <v>3134</v>
      </c>
      <c r="D152" t="s">
        <v>382</v>
      </c>
      <c r="E152">
        <v>62313.061165904997</v>
      </c>
      <c r="F152">
        <v>4602.95</v>
      </c>
      <c r="G152">
        <v>121.12850832132</v>
      </c>
      <c r="H152">
        <v>7.6399914660006099</v>
      </c>
      <c r="I152">
        <v>54.049191075284703</v>
      </c>
      <c r="J152">
        <v>6.0407014404531196</v>
      </c>
      <c r="K152">
        <v>3854.8071309461702</v>
      </c>
      <c r="L152">
        <v>2912.9456400920999</v>
      </c>
      <c r="M152">
        <v>66.124660771162795</v>
      </c>
      <c r="N152">
        <v>0.73242609490198896</v>
      </c>
      <c r="O152">
        <v>8.4043928350297108</v>
      </c>
      <c r="P152">
        <v>159.401504691594</v>
      </c>
      <c r="Q152">
        <v>0.208098428590345</v>
      </c>
    </row>
    <row r="153" spans="1:17" x14ac:dyDescent="0.3">
      <c r="A153" t="s">
        <v>383</v>
      </c>
      <c r="B153" t="s">
        <v>384</v>
      </c>
      <c r="C153" t="s">
        <v>3145</v>
      </c>
      <c r="D153" t="s">
        <v>189</v>
      </c>
      <c r="E153">
        <v>62205.2754147839</v>
      </c>
      <c r="F153">
        <v>211.84</v>
      </c>
      <c r="G153">
        <v>-0.70932238388094104</v>
      </c>
      <c r="H153">
        <v>-4.4430267777381403</v>
      </c>
      <c r="I153">
        <v>-2.2585521022503499</v>
      </c>
      <c r="J153">
        <v>-1.14904948034557E-2</v>
      </c>
      <c r="K153">
        <v>226.44784418691</v>
      </c>
      <c r="L153">
        <v>215.53874483924699</v>
      </c>
      <c r="M153">
        <v>43.345574482745803</v>
      </c>
      <c r="N153">
        <v>0.85954673705847895</v>
      </c>
      <c r="O153">
        <v>24.929191842900298</v>
      </c>
      <c r="P153">
        <v>34.458901935893302</v>
      </c>
      <c r="Q153">
        <v>3.8577394565656002E-2</v>
      </c>
    </row>
    <row r="154" spans="1:17" x14ac:dyDescent="0.3">
      <c r="A154" t="s">
        <v>385</v>
      </c>
      <c r="B154" t="s">
        <v>386</v>
      </c>
      <c r="C154" t="s">
        <v>3144</v>
      </c>
      <c r="D154" t="s">
        <v>94</v>
      </c>
      <c r="E154">
        <v>59851.969155660001</v>
      </c>
      <c r="F154">
        <v>513.4</v>
      </c>
      <c r="G154">
        <v>-35.705576804173802</v>
      </c>
      <c r="H154">
        <v>-5.5792794399375101</v>
      </c>
      <c r="I154">
        <v>-7.3293976061015904</v>
      </c>
      <c r="J154">
        <v>-1.90596485218151</v>
      </c>
      <c r="K154">
        <v>562.56499658187795</v>
      </c>
      <c r="L154">
        <v>553.26766838501305</v>
      </c>
      <c r="M154">
        <v>19.628550852398298</v>
      </c>
      <c r="N154">
        <v>0.55549257810108998</v>
      </c>
      <c r="O154">
        <v>22.6139462407479</v>
      </c>
      <c r="P154">
        <v>16.947608200455502</v>
      </c>
      <c r="Q154">
        <v>-9.2802516043801006E-2</v>
      </c>
    </row>
    <row r="155" spans="1:17" x14ac:dyDescent="0.3">
      <c r="A155" t="s">
        <v>387</v>
      </c>
      <c r="B155" t="s">
        <v>388</v>
      </c>
      <c r="C155" t="s">
        <v>3145</v>
      </c>
      <c r="D155" t="s">
        <v>173</v>
      </c>
      <c r="E155">
        <v>59276.28210525</v>
      </c>
      <c r="F155">
        <v>13986.3</v>
      </c>
      <c r="G155">
        <v>191.610192391244</v>
      </c>
      <c r="H155">
        <v>2.8036985843279898</v>
      </c>
      <c r="I155">
        <v>43.714439015323102</v>
      </c>
      <c r="J155">
        <v>3.4324885186104002</v>
      </c>
      <c r="K155">
        <v>13628.671148634699</v>
      </c>
      <c r="L155">
        <v>10744.070791767101</v>
      </c>
      <c r="M155">
        <v>46.547758255176198</v>
      </c>
      <c r="N155">
        <v>0.99502338181760597</v>
      </c>
      <c r="O155">
        <v>18.329722657171601</v>
      </c>
      <c r="P155">
        <v>225.281702424559</v>
      </c>
      <c r="Q155">
        <v>0.18467941365058099</v>
      </c>
    </row>
    <row r="156" spans="1:17" x14ac:dyDescent="0.3">
      <c r="A156" t="s">
        <v>389</v>
      </c>
      <c r="B156" t="s">
        <v>390</v>
      </c>
      <c r="C156" t="s">
        <v>3141</v>
      </c>
      <c r="D156" t="s">
        <v>117</v>
      </c>
      <c r="E156">
        <v>56808.752226119897</v>
      </c>
      <c r="F156">
        <v>684</v>
      </c>
      <c r="G156">
        <v>27.092751786084801</v>
      </c>
      <c r="H156">
        <v>-8.6296173800161906</v>
      </c>
      <c r="I156">
        <v>-13.006574709534499</v>
      </c>
      <c r="J156">
        <v>3.8470621989431599</v>
      </c>
      <c r="K156">
        <v>725.21184311389595</v>
      </c>
      <c r="L156">
        <v>688.07875690501101</v>
      </c>
      <c r="M156">
        <v>47.523897185702801</v>
      </c>
      <c r="N156">
        <v>0.69827730204194904</v>
      </c>
      <c r="O156">
        <v>23.976608187134399</v>
      </c>
      <c r="P156">
        <v>54.192966636609498</v>
      </c>
      <c r="Q156">
        <v>0.15993827619149101</v>
      </c>
    </row>
    <row r="157" spans="1:17" x14ac:dyDescent="0.3">
      <c r="A157" t="s">
        <v>391</v>
      </c>
      <c r="B157" t="s">
        <v>392</v>
      </c>
      <c r="C157" t="s">
        <v>3135</v>
      </c>
      <c r="D157" t="s">
        <v>27</v>
      </c>
      <c r="E157">
        <v>56735.650744959901</v>
      </c>
      <c r="F157">
        <v>8.14</v>
      </c>
      <c r="G157">
        <v>-65.836467272351101</v>
      </c>
      <c r="H157">
        <v>-16.141604214090801</v>
      </c>
      <c r="I157">
        <v>-44.136547185645902</v>
      </c>
      <c r="J157">
        <v>-3.0999529046469401</v>
      </c>
      <c r="K157">
        <v>10.4953478123649</v>
      </c>
      <c r="L157">
        <v>12.8409116011316</v>
      </c>
      <c r="M157">
        <v>44.915479991115099</v>
      </c>
      <c r="N157">
        <v>0.94162699058348498</v>
      </c>
      <c r="O157">
        <v>135.626535626535</v>
      </c>
      <c r="P157">
        <v>7.3878627968337804</v>
      </c>
      <c r="Q157">
        <v>-1.0398086339151E-2</v>
      </c>
    </row>
    <row r="158" spans="1:17" x14ac:dyDescent="0.3">
      <c r="A158" t="s">
        <v>393</v>
      </c>
      <c r="B158" t="s">
        <v>394</v>
      </c>
      <c r="C158" t="s">
        <v>3145</v>
      </c>
      <c r="D158" t="s">
        <v>266</v>
      </c>
      <c r="E158">
        <v>56443.185158400003</v>
      </c>
      <c r="F158">
        <v>5011.2</v>
      </c>
      <c r="G158">
        <v>47.1672528420427</v>
      </c>
      <c r="H158">
        <v>-0.67481397160703704</v>
      </c>
      <c r="I158">
        <v>-1.46757121653591E-2</v>
      </c>
      <c r="J158">
        <v>-4.70346421983312</v>
      </c>
      <c r="K158">
        <v>5004.6351502954103</v>
      </c>
      <c r="L158">
        <v>4504.2358243607796</v>
      </c>
      <c r="M158">
        <v>44.818547052040699</v>
      </c>
      <c r="N158">
        <v>0.89298854757146595</v>
      </c>
      <c r="O158">
        <v>16.537954980842901</v>
      </c>
      <c r="P158">
        <v>100.427957204279</v>
      </c>
      <c r="Q158">
        <v>0.139623967639567</v>
      </c>
    </row>
    <row r="159" spans="1:17" x14ac:dyDescent="0.3">
      <c r="A159" t="s">
        <v>395</v>
      </c>
      <c r="B159" t="s">
        <v>396</v>
      </c>
      <c r="C159" t="s">
        <v>3144</v>
      </c>
      <c r="D159" t="s">
        <v>304</v>
      </c>
      <c r="E159">
        <v>56075.036887800001</v>
      </c>
      <c r="F159">
        <v>1694.7</v>
      </c>
      <c r="G159">
        <v>78.788367090499094</v>
      </c>
      <c r="H159">
        <v>-4.8836680670200101</v>
      </c>
      <c r="I159">
        <v>9.3716928641053094</v>
      </c>
      <c r="J159">
        <v>-3.72819209882076</v>
      </c>
      <c r="K159">
        <v>1751.27853567072</v>
      </c>
      <c r="L159">
        <v>1479.17107789856</v>
      </c>
      <c r="M159">
        <v>39.178895018455997</v>
      </c>
      <c r="N159">
        <v>0.86840826860537601</v>
      </c>
      <c r="O159">
        <v>14.7636749867233</v>
      </c>
      <c r="P159">
        <v>108.92559945756</v>
      </c>
      <c r="Q159">
        <v>2.5998920260247999E-2</v>
      </c>
    </row>
    <row r="160" spans="1:17" x14ac:dyDescent="0.3">
      <c r="A160" t="s">
        <v>397</v>
      </c>
      <c r="B160" t="s">
        <v>398</v>
      </c>
      <c r="C160" t="s">
        <v>3134</v>
      </c>
      <c r="D160" t="s">
        <v>399</v>
      </c>
      <c r="E160">
        <v>55730.257966980003</v>
      </c>
      <c r="F160">
        <v>931.05</v>
      </c>
      <c r="G160">
        <v>246.807906529273</v>
      </c>
      <c r="H160">
        <v>32.634882187198897</v>
      </c>
      <c r="I160">
        <v>47.506150574925897</v>
      </c>
      <c r="J160">
        <v>2.2767684000600199</v>
      </c>
      <c r="K160">
        <v>826.09155936109096</v>
      </c>
      <c r="L160">
        <v>623.10680608410405</v>
      </c>
      <c r="M160">
        <v>52.065605543654698</v>
      </c>
      <c r="N160">
        <v>1.0242722985114601</v>
      </c>
      <c r="O160">
        <v>14.2795768218677</v>
      </c>
      <c r="P160">
        <v>275.97294432386002</v>
      </c>
      <c r="Q160">
        <v>0.14415717483336399</v>
      </c>
    </row>
    <row r="161" spans="1:17" x14ac:dyDescent="0.3">
      <c r="A161" t="s">
        <v>400</v>
      </c>
      <c r="B161" t="s">
        <v>401</v>
      </c>
      <c r="C161" t="s">
        <v>3145</v>
      </c>
      <c r="D161" t="s">
        <v>402</v>
      </c>
      <c r="E161">
        <v>55413.566634449999</v>
      </c>
      <c r="F161">
        <v>4362.3500000000004</v>
      </c>
      <c r="G161">
        <v>-26.777214948206399</v>
      </c>
      <c r="H161">
        <v>-17.612153645450299</v>
      </c>
      <c r="I161">
        <v>-25.002705518426101</v>
      </c>
      <c r="J161">
        <v>-0.96132782542483297</v>
      </c>
      <c r="K161">
        <v>4979.30571654099</v>
      </c>
      <c r="L161">
        <v>4928.4395114781601</v>
      </c>
      <c r="M161">
        <v>38.017320144423998</v>
      </c>
      <c r="N161">
        <v>1.91111273380636</v>
      </c>
      <c r="O161">
        <v>48.0853209852487</v>
      </c>
      <c r="P161">
        <v>21.142738128297701</v>
      </c>
      <c r="Q161">
        <v>7.4871831067886002E-2</v>
      </c>
    </row>
    <row r="162" spans="1:17" x14ac:dyDescent="0.3">
      <c r="A162" t="s">
        <v>403</v>
      </c>
      <c r="B162" t="s">
        <v>404</v>
      </c>
      <c r="C162" t="s">
        <v>3148</v>
      </c>
      <c r="D162" t="s">
        <v>405</v>
      </c>
      <c r="E162">
        <v>55302.006257909998</v>
      </c>
      <c r="F162">
        <v>854.65</v>
      </c>
      <c r="G162">
        <v>-6.9858959238073197</v>
      </c>
      <c r="H162">
        <v>-4.6172541234818096</v>
      </c>
      <c r="I162">
        <v>15.8544038482634</v>
      </c>
      <c r="J162">
        <v>2.14707586868058</v>
      </c>
      <c r="K162">
        <v>908.32491149857003</v>
      </c>
      <c r="L162">
        <v>843.93896883525895</v>
      </c>
      <c r="M162">
        <v>47.701988704862302</v>
      </c>
      <c r="N162">
        <v>0.36081026410119599</v>
      </c>
      <c r="O162">
        <v>38.887263792195597</v>
      </c>
      <c r="P162">
        <v>49.257771568285001</v>
      </c>
      <c r="Q162">
        <v>0.15007640400008401</v>
      </c>
    </row>
    <row r="163" spans="1:17" x14ac:dyDescent="0.3">
      <c r="A163" t="s">
        <v>406</v>
      </c>
      <c r="B163" t="s">
        <v>407</v>
      </c>
      <c r="C163" t="s">
        <v>3134</v>
      </c>
      <c r="D163" t="s">
        <v>32</v>
      </c>
      <c r="E163">
        <v>55057.187400479997</v>
      </c>
      <c r="F163">
        <v>46.05</v>
      </c>
      <c r="G163">
        <v>-2.45182297014401</v>
      </c>
      <c r="H163">
        <v>-0.60700097290516197</v>
      </c>
      <c r="I163">
        <v>-22.9236673513917</v>
      </c>
      <c r="J163">
        <v>4.6386713177461401</v>
      </c>
      <c r="K163">
        <v>47.378824357580299</v>
      </c>
      <c r="L163">
        <v>48.742697846943599</v>
      </c>
      <c r="M163">
        <v>55.390499334105002</v>
      </c>
      <c r="N163">
        <v>1.19468670032882</v>
      </c>
      <c r="O163">
        <v>53.420195439739402</v>
      </c>
      <c r="P163">
        <v>25.476839237057199</v>
      </c>
      <c r="Q163">
        <v>0.114544103965164</v>
      </c>
    </row>
    <row r="164" spans="1:17" x14ac:dyDescent="0.3">
      <c r="A164" t="s">
        <v>408</v>
      </c>
      <c r="B164" t="s">
        <v>409</v>
      </c>
      <c r="C164" t="s">
        <v>3134</v>
      </c>
      <c r="D164" t="s">
        <v>138</v>
      </c>
      <c r="E164">
        <v>55037.357884762001</v>
      </c>
      <c r="F164">
        <v>204.77</v>
      </c>
      <c r="G164">
        <v>215.37306532297401</v>
      </c>
      <c r="H164">
        <v>-5.0682205433027603</v>
      </c>
      <c r="I164">
        <v>11.149238373134899</v>
      </c>
      <c r="J164">
        <v>4.4189639844957203</v>
      </c>
      <c r="K164">
        <v>219.706740161276</v>
      </c>
      <c r="L164">
        <v>188.236330456178</v>
      </c>
      <c r="M164">
        <v>42.856956940832497</v>
      </c>
      <c r="N164">
        <v>0.55091597595778496</v>
      </c>
      <c r="O164">
        <v>51.389363676319697</v>
      </c>
      <c r="P164">
        <v>337.54273504273499</v>
      </c>
    </row>
    <row r="165" spans="1:17" x14ac:dyDescent="0.3">
      <c r="A165" t="s">
        <v>410</v>
      </c>
      <c r="B165" t="s">
        <v>411</v>
      </c>
      <c r="C165" t="s">
        <v>3140</v>
      </c>
      <c r="D165" t="s">
        <v>196</v>
      </c>
      <c r="E165">
        <v>54295.804002425</v>
      </c>
      <c r="F165">
        <v>945.65</v>
      </c>
      <c r="G165">
        <v>36.950319262525298</v>
      </c>
      <c r="H165">
        <v>-4.9134450922154604</v>
      </c>
      <c r="I165">
        <v>21.342247685711399</v>
      </c>
      <c r="J165">
        <v>3.0121858327903799</v>
      </c>
      <c r="K165">
        <v>1011.30617668155</v>
      </c>
      <c r="L165">
        <v>911.87305669839202</v>
      </c>
      <c r="M165">
        <v>38.910600084242397</v>
      </c>
      <c r="N165">
        <v>0.46392946487431203</v>
      </c>
      <c r="O165">
        <v>32.712948765399403</v>
      </c>
      <c r="P165">
        <v>63.8482197002512</v>
      </c>
      <c r="Q165">
        <v>8.3763172992534995E-2</v>
      </c>
    </row>
    <row r="166" spans="1:17" x14ac:dyDescent="0.3">
      <c r="A166" t="s">
        <v>412</v>
      </c>
      <c r="B166" t="s">
        <v>413</v>
      </c>
      <c r="C166" t="s">
        <v>3134</v>
      </c>
      <c r="D166" t="s">
        <v>54</v>
      </c>
      <c r="E166">
        <v>54211.765651875001</v>
      </c>
      <c r="F166">
        <v>4919.8500000000004</v>
      </c>
      <c r="G166">
        <v>27.263037925288</v>
      </c>
      <c r="H166">
        <v>-4.1209950686096599</v>
      </c>
      <c r="I166">
        <v>-3.9359933881775602</v>
      </c>
      <c r="J166">
        <v>6.7503732343278999</v>
      </c>
      <c r="K166">
        <v>4872.7303313421899</v>
      </c>
      <c r="L166">
        <v>4394.0745467576198</v>
      </c>
      <c r="M166">
        <v>51.660127586280701</v>
      </c>
      <c r="N166">
        <v>0.60548719124401795</v>
      </c>
      <c r="O166">
        <v>12.5207069321219</v>
      </c>
      <c r="P166">
        <v>58.421213633655803</v>
      </c>
      <c r="Q166">
        <v>9.2844991118875994E-2</v>
      </c>
    </row>
    <row r="167" spans="1:17" x14ac:dyDescent="0.3">
      <c r="A167" t="s">
        <v>414</v>
      </c>
      <c r="B167" t="s">
        <v>415</v>
      </c>
      <c r="C167" t="s">
        <v>3133</v>
      </c>
      <c r="D167" t="s">
        <v>21</v>
      </c>
      <c r="E167">
        <v>54096.2818612099</v>
      </c>
      <c r="F167">
        <v>2857.7</v>
      </c>
      <c r="G167">
        <v>4.4771025239299496</v>
      </c>
      <c r="H167">
        <v>0.75448145474940498</v>
      </c>
      <c r="I167">
        <v>16.5634635520179</v>
      </c>
      <c r="J167">
        <v>-3.8263877662295198</v>
      </c>
      <c r="K167">
        <v>2954.41703662083</v>
      </c>
      <c r="L167">
        <v>2711.2986599842802</v>
      </c>
      <c r="M167">
        <v>32.510258639884903</v>
      </c>
      <c r="N167">
        <v>0.66871418791319903</v>
      </c>
      <c r="O167">
        <v>11.5512475067361</v>
      </c>
      <c r="P167">
        <v>33.282029756074799</v>
      </c>
      <c r="Q167">
        <v>-5.0746701361146E-2</v>
      </c>
    </row>
    <row r="168" spans="1:17" x14ac:dyDescent="0.3">
      <c r="A168" t="s">
        <v>416</v>
      </c>
      <c r="B168" t="s">
        <v>417</v>
      </c>
      <c r="C168" t="s">
        <v>3140</v>
      </c>
      <c r="D168" t="s">
        <v>418</v>
      </c>
      <c r="E168">
        <v>53987.691651300003</v>
      </c>
      <c r="F168">
        <v>2792.7</v>
      </c>
      <c r="G168">
        <v>-17.0521729393183</v>
      </c>
      <c r="H168">
        <v>0.80959597600280697</v>
      </c>
      <c r="I168">
        <v>5.5316568233575998</v>
      </c>
      <c r="J168">
        <v>-3.5170041293355299</v>
      </c>
      <c r="K168">
        <v>2961.1252142164999</v>
      </c>
      <c r="L168">
        <v>2836.3354345734701</v>
      </c>
      <c r="M168">
        <v>24.014735131389799</v>
      </c>
      <c r="N168">
        <v>0.60847414205009498</v>
      </c>
      <c r="O168">
        <v>20.850789558491801</v>
      </c>
      <c r="P168">
        <v>27.2996626857507</v>
      </c>
      <c r="Q168">
        <v>2.6386478784299998E-3</v>
      </c>
    </row>
    <row r="169" spans="1:17" x14ac:dyDescent="0.3">
      <c r="A169" t="s">
        <v>419</v>
      </c>
      <c r="B169" t="s">
        <v>420</v>
      </c>
      <c r="C169" t="s">
        <v>3140</v>
      </c>
      <c r="D169" t="s">
        <v>196</v>
      </c>
      <c r="E169">
        <v>53814.572062649997</v>
      </c>
      <c r="F169">
        <v>3461.5</v>
      </c>
      <c r="G169">
        <v>0.34121370752241698</v>
      </c>
      <c r="H169">
        <v>-7.7273760423837903</v>
      </c>
      <c r="I169">
        <v>-17.824709091675501</v>
      </c>
      <c r="J169">
        <v>0.19695099038809899</v>
      </c>
      <c r="K169">
        <v>3822.0982282851501</v>
      </c>
      <c r="L169">
        <v>3737.15227184895</v>
      </c>
      <c r="M169">
        <v>24.291751953036201</v>
      </c>
      <c r="N169">
        <v>1.13490232684084</v>
      </c>
      <c r="O169">
        <v>43.030478116423502</v>
      </c>
      <c r="P169">
        <v>28.094586093327798</v>
      </c>
      <c r="Q169">
        <v>9.1083524486601994E-2</v>
      </c>
    </row>
    <row r="170" spans="1:17" x14ac:dyDescent="0.3">
      <c r="A170" t="s">
        <v>421</v>
      </c>
      <c r="B170" t="s">
        <v>422</v>
      </c>
      <c r="C170" t="s">
        <v>3147</v>
      </c>
      <c r="D170" t="s">
        <v>141</v>
      </c>
      <c r="E170">
        <v>53651.84101425</v>
      </c>
      <c r="F170">
        <v>1500.75</v>
      </c>
      <c r="G170">
        <v>20.643771197668599</v>
      </c>
      <c r="H170">
        <v>-7.7278930293363697</v>
      </c>
      <c r="I170">
        <v>-11.125855602124799</v>
      </c>
      <c r="J170">
        <v>4.6615208700697099</v>
      </c>
      <c r="K170">
        <v>1652.8443938284399</v>
      </c>
      <c r="L170">
        <v>1562.08946163376</v>
      </c>
      <c r="M170">
        <v>39.010532574288398</v>
      </c>
      <c r="N170">
        <v>1.34674272416394</v>
      </c>
      <c r="O170">
        <v>37.831084457771098</v>
      </c>
      <c r="P170">
        <v>50.829145728643198</v>
      </c>
      <c r="Q170">
        <v>0.13958988448333401</v>
      </c>
    </row>
    <row r="171" spans="1:17" x14ac:dyDescent="0.3">
      <c r="A171" t="s">
        <v>423</v>
      </c>
      <c r="B171" t="s">
        <v>424</v>
      </c>
      <c r="C171" t="s">
        <v>3134</v>
      </c>
      <c r="D171" t="s">
        <v>399</v>
      </c>
      <c r="E171">
        <v>52624.724498042997</v>
      </c>
      <c r="F171">
        <v>201.99</v>
      </c>
      <c r="G171">
        <v>-7.7874609928146299</v>
      </c>
      <c r="H171">
        <v>-10.4754047568585</v>
      </c>
      <c r="I171">
        <v>-18.787100356055401</v>
      </c>
      <c r="J171">
        <v>-1.42781586779133</v>
      </c>
      <c r="K171">
        <v>217.85508535685599</v>
      </c>
      <c r="L171">
        <v>210.46136199808501</v>
      </c>
      <c r="M171">
        <v>39.544615672091702</v>
      </c>
      <c r="N171">
        <v>1.52143816953962</v>
      </c>
      <c r="O171">
        <v>22.2337739492054</v>
      </c>
      <c r="P171">
        <v>30.316129032258001</v>
      </c>
      <c r="Q171">
        <v>8.6282747183045003E-2</v>
      </c>
    </row>
    <row r="172" spans="1:17" x14ac:dyDescent="0.3">
      <c r="A172" t="s">
        <v>425</v>
      </c>
      <c r="B172" t="s">
        <v>426</v>
      </c>
      <c r="C172" t="s">
        <v>3133</v>
      </c>
      <c r="D172" t="s">
        <v>274</v>
      </c>
      <c r="E172">
        <v>52522.757674319997</v>
      </c>
      <c r="F172">
        <v>4962.3999999999996</v>
      </c>
      <c r="G172">
        <v>-9.4698386092908606</v>
      </c>
      <c r="H172">
        <v>-0.13169187420023601</v>
      </c>
      <c r="I172">
        <v>2.5795769974332301</v>
      </c>
      <c r="J172">
        <v>-3.2484362131595601</v>
      </c>
      <c r="K172">
        <v>5239.5681038556204</v>
      </c>
      <c r="L172">
        <v>5087.9956387052098</v>
      </c>
      <c r="M172">
        <v>30.936430190024598</v>
      </c>
      <c r="N172">
        <v>0.731310987610306</v>
      </c>
      <c r="O172">
        <v>20.909237465742301</v>
      </c>
      <c r="P172">
        <v>18.152380952380899</v>
      </c>
      <c r="Q172">
        <v>-3.8156388730295997E-2</v>
      </c>
    </row>
    <row r="173" spans="1:17" x14ac:dyDescent="0.3">
      <c r="A173" t="s">
        <v>427</v>
      </c>
      <c r="B173" t="s">
        <v>428</v>
      </c>
      <c r="C173" t="s">
        <v>3146</v>
      </c>
      <c r="D173" t="s">
        <v>429</v>
      </c>
      <c r="E173">
        <v>52417.381334787002</v>
      </c>
      <c r="F173">
        <v>182.42</v>
      </c>
      <c r="G173">
        <v>-2.10979295097607</v>
      </c>
      <c r="H173">
        <v>-1.7070126959117</v>
      </c>
      <c r="I173">
        <v>0.338423193500974</v>
      </c>
      <c r="J173">
        <v>3.03238624239073</v>
      </c>
      <c r="K173">
        <v>190.32150530431099</v>
      </c>
      <c r="L173">
        <v>181.21212717429799</v>
      </c>
      <c r="M173">
        <v>51.088159274296203</v>
      </c>
      <c r="N173">
        <v>0.37367731972002499</v>
      </c>
      <c r="O173">
        <v>25.973029273106</v>
      </c>
      <c r="P173">
        <v>30.486409155937</v>
      </c>
      <c r="Q173">
        <v>-7.6240394449246005E-2</v>
      </c>
    </row>
    <row r="174" spans="1:17" hidden="1" x14ac:dyDescent="0.3">
      <c r="A174" t="s">
        <v>430</v>
      </c>
      <c r="B174" t="s">
        <v>431</v>
      </c>
      <c r="C174" t="s">
        <v>3149</v>
      </c>
      <c r="D174" t="s">
        <v>105</v>
      </c>
      <c r="E174">
        <v>52196.870722079999</v>
      </c>
      <c r="F174">
        <v>1168.1500000000001</v>
      </c>
      <c r="G174">
        <v>13.1717655650671</v>
      </c>
      <c r="H174">
        <v>5.6461863985718104</v>
      </c>
      <c r="I174">
        <v>31.351736389779699</v>
      </c>
      <c r="J174">
        <v>13.6285438170421</v>
      </c>
      <c r="M174">
        <v>76.427045598981096</v>
      </c>
      <c r="O174">
        <v>8.5434233617258002</v>
      </c>
      <c r="P174">
        <v>45.636454307442897</v>
      </c>
    </row>
    <row r="175" spans="1:17" x14ac:dyDescent="0.3">
      <c r="A175" t="s">
        <v>432</v>
      </c>
      <c r="B175" t="s">
        <v>433</v>
      </c>
      <c r="C175" t="s">
        <v>3136</v>
      </c>
      <c r="D175" t="s">
        <v>199</v>
      </c>
      <c r="E175">
        <v>51926.465557119998</v>
      </c>
      <c r="F175">
        <v>15996.7</v>
      </c>
      <c r="G175">
        <v>-35.309232679992903</v>
      </c>
      <c r="H175">
        <v>-0.75690722441999403</v>
      </c>
      <c r="I175">
        <v>-7.10186882270495</v>
      </c>
      <c r="J175">
        <v>1.8568094226626</v>
      </c>
      <c r="K175">
        <v>16433.914177327399</v>
      </c>
      <c r="L175">
        <v>16457.364289313002</v>
      </c>
      <c r="M175">
        <v>41.263451268810201</v>
      </c>
      <c r="N175">
        <v>0.925773568228202</v>
      </c>
      <c r="O175">
        <v>20.3373195721617</v>
      </c>
      <c r="P175">
        <v>4.2442686407653198</v>
      </c>
      <c r="Q175">
        <v>-4.3432561523880003E-2</v>
      </c>
    </row>
    <row r="176" spans="1:17" x14ac:dyDescent="0.3">
      <c r="A176" t="s">
        <v>434</v>
      </c>
      <c r="B176" t="s">
        <v>435</v>
      </c>
      <c r="C176" t="s">
        <v>3136</v>
      </c>
      <c r="D176" t="s">
        <v>237</v>
      </c>
      <c r="E176">
        <v>51585.444569899999</v>
      </c>
      <c r="F176">
        <v>1951</v>
      </c>
      <c r="G176">
        <v>-3.1440963516622999</v>
      </c>
      <c r="H176">
        <v>-5.5420985149375603</v>
      </c>
      <c r="I176">
        <v>-9.4282868062435004</v>
      </c>
      <c r="J176">
        <v>0.88037498079043797</v>
      </c>
      <c r="K176">
        <v>2018.31676154724</v>
      </c>
      <c r="L176">
        <v>1933.8424045351001</v>
      </c>
      <c r="M176">
        <v>44.8938325645234</v>
      </c>
      <c r="N176">
        <v>0.90430256249901697</v>
      </c>
      <c r="O176">
        <v>13.0138390568939</v>
      </c>
      <c r="P176">
        <v>26.115061409178999</v>
      </c>
      <c r="Q176">
        <v>-1.7727232387599001E-2</v>
      </c>
    </row>
    <row r="177" spans="1:17" x14ac:dyDescent="0.3">
      <c r="A177" t="s">
        <v>436</v>
      </c>
      <c r="B177" t="s">
        <v>437</v>
      </c>
      <c r="C177" t="s">
        <v>3143</v>
      </c>
      <c r="D177" t="s">
        <v>438</v>
      </c>
      <c r="E177">
        <v>50988.797512379999</v>
      </c>
      <c r="F177">
        <v>836.85</v>
      </c>
      <c r="G177">
        <v>-12.0143850569729</v>
      </c>
      <c r="H177">
        <v>-2.1700409536887402</v>
      </c>
      <c r="I177">
        <v>-26.667673075605698</v>
      </c>
      <c r="J177">
        <v>7.9354903426710903</v>
      </c>
      <c r="K177">
        <v>891.08878066530303</v>
      </c>
      <c r="L177">
        <v>924.19774893079205</v>
      </c>
      <c r="M177">
        <v>47.948628003784002</v>
      </c>
      <c r="N177">
        <v>0.88853065584250401</v>
      </c>
      <c r="O177">
        <v>41.004959072713099</v>
      </c>
      <c r="P177">
        <v>16.552924791086301</v>
      </c>
      <c r="Q177">
        <v>9.4351218741379993E-3</v>
      </c>
    </row>
    <row r="178" spans="1:17" x14ac:dyDescent="0.3">
      <c r="A178" t="s">
        <v>439</v>
      </c>
      <c r="B178" t="s">
        <v>440</v>
      </c>
      <c r="C178" t="s">
        <v>3141</v>
      </c>
      <c r="D178" t="s">
        <v>353</v>
      </c>
      <c r="E178">
        <v>50987.98642565</v>
      </c>
      <c r="F178">
        <v>975.5</v>
      </c>
      <c r="G178">
        <v>54.888545815978198</v>
      </c>
      <c r="H178">
        <v>1.8710129577232999</v>
      </c>
      <c r="I178">
        <v>32.851919272056897</v>
      </c>
      <c r="J178">
        <v>4.6848044102198596</v>
      </c>
      <c r="K178">
        <v>908.02608046913701</v>
      </c>
      <c r="L178">
        <v>750.70490860283496</v>
      </c>
      <c r="M178">
        <v>53.758634355416497</v>
      </c>
      <c r="N178">
        <v>0.54443403219743702</v>
      </c>
      <c r="O178">
        <v>6.6119938493080399</v>
      </c>
      <c r="P178">
        <v>98.272357723577201</v>
      </c>
    </row>
    <row r="179" spans="1:17" x14ac:dyDescent="0.3">
      <c r="A179" t="s">
        <v>441</v>
      </c>
      <c r="B179" t="s">
        <v>442</v>
      </c>
      <c r="C179" t="s">
        <v>3140</v>
      </c>
      <c r="D179" t="s">
        <v>418</v>
      </c>
      <c r="E179">
        <v>50694.445896145</v>
      </c>
      <c r="F179">
        <v>119530.15</v>
      </c>
      <c r="G179">
        <v>-14.607454994286901</v>
      </c>
      <c r="H179">
        <v>-7.2581052739304104</v>
      </c>
      <c r="I179">
        <v>-13.221756005733599</v>
      </c>
      <c r="J179">
        <v>-0.70350005350201805</v>
      </c>
      <c r="K179">
        <v>130075.322342463</v>
      </c>
      <c r="L179">
        <v>129362.785788779</v>
      </c>
      <c r="M179">
        <v>16.858449963760101</v>
      </c>
      <c r="N179">
        <v>0.83750785126180105</v>
      </c>
      <c r="O179">
        <v>26.700250940871399</v>
      </c>
      <c r="P179">
        <v>11.7020168108847</v>
      </c>
      <c r="Q179">
        <v>4.6681423203441E-2</v>
      </c>
    </row>
    <row r="180" spans="1:17" x14ac:dyDescent="0.3">
      <c r="A180" t="s">
        <v>443</v>
      </c>
      <c r="B180" t="s">
        <v>444</v>
      </c>
      <c r="C180" t="s">
        <v>3133</v>
      </c>
      <c r="D180" t="s">
        <v>21</v>
      </c>
      <c r="E180">
        <v>50352.941345849998</v>
      </c>
      <c r="F180">
        <v>7546.5</v>
      </c>
      <c r="G180">
        <v>21.617736212267701</v>
      </c>
      <c r="H180">
        <v>8.14632412907911</v>
      </c>
      <c r="I180">
        <v>63.273883596352903</v>
      </c>
      <c r="J180">
        <v>-0.80309293514241198</v>
      </c>
      <c r="K180">
        <v>7062.2603492219896</v>
      </c>
      <c r="L180">
        <v>6178.70593230746</v>
      </c>
      <c r="M180">
        <v>53.666819733291703</v>
      </c>
      <c r="N180">
        <v>1.6531726008932199</v>
      </c>
      <c r="O180">
        <v>4.6127343801762404</v>
      </c>
      <c r="P180">
        <v>76.021925476704098</v>
      </c>
      <c r="Q180">
        <v>3.2447519852930998E-2</v>
      </c>
    </row>
    <row r="181" spans="1:17" x14ac:dyDescent="0.3">
      <c r="A181" t="s">
        <v>445</v>
      </c>
      <c r="B181" t="s">
        <v>446</v>
      </c>
      <c r="C181" t="s">
        <v>3134</v>
      </c>
      <c r="D181" t="s">
        <v>32</v>
      </c>
      <c r="E181">
        <v>50247.795237041901</v>
      </c>
      <c r="F181">
        <v>110.37</v>
      </c>
      <c r="G181">
        <v>-16.52473778241</v>
      </c>
      <c r="H181">
        <v>2.4702586060307898</v>
      </c>
      <c r="I181">
        <v>-32.186149341703398</v>
      </c>
      <c r="J181">
        <v>8.8273449128349899</v>
      </c>
      <c r="K181">
        <v>109.12680685671199</v>
      </c>
      <c r="L181">
        <v>116.130527128504</v>
      </c>
      <c r="M181">
        <v>68.269096605869805</v>
      </c>
      <c r="N181">
        <v>1.26799343443127</v>
      </c>
      <c r="O181">
        <v>43.109540636042297</v>
      </c>
      <c r="P181">
        <v>14.968749999999901</v>
      </c>
      <c r="Q181">
        <v>6.7724505835196999E-2</v>
      </c>
    </row>
    <row r="182" spans="1:17" x14ac:dyDescent="0.3">
      <c r="A182" t="s">
        <v>447</v>
      </c>
      <c r="B182" t="s">
        <v>448</v>
      </c>
      <c r="C182" t="s">
        <v>3132</v>
      </c>
      <c r="D182" t="s">
        <v>449</v>
      </c>
      <c r="E182">
        <v>50190.002944480002</v>
      </c>
      <c r="F182">
        <v>334.6</v>
      </c>
      <c r="G182">
        <v>39.079870056702603</v>
      </c>
      <c r="H182">
        <v>-4.4857813012263197</v>
      </c>
      <c r="I182">
        <v>1.9027303372898601</v>
      </c>
      <c r="J182">
        <v>1.0813451817606301</v>
      </c>
      <c r="K182">
        <v>343.86544871340902</v>
      </c>
      <c r="L182">
        <v>316.43880407526598</v>
      </c>
      <c r="M182">
        <v>40.200195359888298</v>
      </c>
      <c r="N182">
        <v>0.76159703881649798</v>
      </c>
      <c r="O182">
        <v>14.8236700537955</v>
      </c>
      <c r="P182">
        <v>74.543557642149196</v>
      </c>
      <c r="Q182">
        <v>3.91834450034E-2</v>
      </c>
    </row>
    <row r="183" spans="1:17" x14ac:dyDescent="0.3">
      <c r="A183" t="s">
        <v>450</v>
      </c>
      <c r="B183" t="s">
        <v>451</v>
      </c>
      <c r="C183" t="s">
        <v>3134</v>
      </c>
      <c r="D183" t="s">
        <v>24</v>
      </c>
      <c r="E183">
        <v>50104.989135992997</v>
      </c>
      <c r="F183">
        <v>204.27</v>
      </c>
      <c r="G183">
        <v>15.845457180481199</v>
      </c>
      <c r="H183">
        <v>8.6106869771944492</v>
      </c>
      <c r="I183">
        <v>17.052842704396799</v>
      </c>
      <c r="J183">
        <v>6.8970110912186504</v>
      </c>
      <c r="K183">
        <v>193.12008954220599</v>
      </c>
      <c r="L183">
        <v>177.01165566718501</v>
      </c>
      <c r="M183">
        <v>72.484988390541204</v>
      </c>
      <c r="N183">
        <v>1.4740270736897501</v>
      </c>
      <c r="O183">
        <v>1.6301953297106699</v>
      </c>
      <c r="P183">
        <v>46.5351506456241</v>
      </c>
      <c r="Q183">
        <v>0.10496237902128699</v>
      </c>
    </row>
    <row r="184" spans="1:17" x14ac:dyDescent="0.3">
      <c r="A184" t="s">
        <v>452</v>
      </c>
      <c r="B184" t="s">
        <v>453</v>
      </c>
      <c r="C184" t="s">
        <v>3135</v>
      </c>
      <c r="D184" t="s">
        <v>27</v>
      </c>
      <c r="E184">
        <v>50047.425000000003</v>
      </c>
      <c r="F184">
        <v>1756.05</v>
      </c>
      <c r="G184">
        <v>-24.860089623892801</v>
      </c>
      <c r="H184">
        <v>-12.8032118788836</v>
      </c>
      <c r="I184">
        <v>-5.9007813839642802</v>
      </c>
      <c r="J184">
        <v>-1.2384620345211199</v>
      </c>
      <c r="K184">
        <v>1896.3234337787501</v>
      </c>
      <c r="L184">
        <v>1854.13021173013</v>
      </c>
      <c r="M184">
        <v>29.8723125198986</v>
      </c>
      <c r="N184">
        <v>0.76003542210625796</v>
      </c>
      <c r="O184">
        <v>23.857521141197498</v>
      </c>
      <c r="P184">
        <v>10.7533663397559</v>
      </c>
      <c r="Q184">
        <v>3.7519368798341002E-2</v>
      </c>
    </row>
    <row r="185" spans="1:17" x14ac:dyDescent="0.3">
      <c r="A185" t="s">
        <v>454</v>
      </c>
      <c r="B185" t="s">
        <v>455</v>
      </c>
      <c r="C185" t="s">
        <v>3134</v>
      </c>
      <c r="D185" t="s">
        <v>32</v>
      </c>
      <c r="E185">
        <v>49654.973551039999</v>
      </c>
      <c r="F185">
        <v>57.2</v>
      </c>
      <c r="G185">
        <v>3.7949474091426398</v>
      </c>
      <c r="H185">
        <v>-0.67716524977985404</v>
      </c>
      <c r="I185">
        <v>-17.722429365032198</v>
      </c>
      <c r="J185">
        <v>8.1955650678028693</v>
      </c>
      <c r="K185">
        <v>57.583979419466601</v>
      </c>
      <c r="L185">
        <v>57.569989803651197</v>
      </c>
      <c r="M185">
        <v>57.256232392110299</v>
      </c>
      <c r="N185">
        <v>1.20572357554801</v>
      </c>
      <c r="O185">
        <v>34.440559440559397</v>
      </c>
      <c r="P185">
        <v>31.343283582089501</v>
      </c>
      <c r="Q185">
        <v>0.108383085730753</v>
      </c>
    </row>
    <row r="186" spans="1:17" x14ac:dyDescent="0.3">
      <c r="A186" t="s">
        <v>456</v>
      </c>
      <c r="B186" t="s">
        <v>457</v>
      </c>
      <c r="C186" t="s">
        <v>3148</v>
      </c>
      <c r="D186" t="s">
        <v>405</v>
      </c>
      <c r="E186">
        <v>49161.728493884999</v>
      </c>
      <c r="F186">
        <v>1669.15</v>
      </c>
      <c r="G186">
        <v>25.9548943952461</v>
      </c>
      <c r="H186">
        <v>3.3074416971514098</v>
      </c>
      <c r="I186">
        <v>28.816659620636699</v>
      </c>
      <c r="J186">
        <v>2.6273999222900302</v>
      </c>
      <c r="K186">
        <v>1640.3741420971301</v>
      </c>
      <c r="L186">
        <v>1464.8813148658301</v>
      </c>
      <c r="M186">
        <v>57.955489743464497</v>
      </c>
      <c r="N186">
        <v>0.80914182871691298</v>
      </c>
      <c r="O186">
        <v>7.1803013509870102</v>
      </c>
      <c r="P186">
        <v>62.907476088229501</v>
      </c>
      <c r="Q186">
        <v>0.122889236015139</v>
      </c>
    </row>
    <row r="187" spans="1:17" x14ac:dyDescent="0.3">
      <c r="A187" t="s">
        <v>458</v>
      </c>
      <c r="B187" t="s">
        <v>459</v>
      </c>
      <c r="C187" t="s">
        <v>3141</v>
      </c>
      <c r="D187" t="s">
        <v>117</v>
      </c>
      <c r="E187">
        <v>48959.116250517</v>
      </c>
      <c r="F187">
        <v>118.53</v>
      </c>
      <c r="G187">
        <v>10.5664159274653</v>
      </c>
      <c r="H187">
        <v>-15.3056497812746</v>
      </c>
      <c r="I187">
        <v>-34.967866246419398</v>
      </c>
      <c r="J187">
        <v>0.62535321007399303</v>
      </c>
      <c r="K187">
        <v>127.942501857379</v>
      </c>
      <c r="L187">
        <v>131.40281800575099</v>
      </c>
      <c r="M187">
        <v>47.462437751806597</v>
      </c>
      <c r="N187">
        <v>0.93553069578145398</v>
      </c>
      <c r="O187">
        <v>47.937231080738997</v>
      </c>
      <c r="P187">
        <v>40.438388625592403</v>
      </c>
      <c r="Q187">
        <v>-1.1723007858516E-2</v>
      </c>
    </row>
    <row r="188" spans="1:17" x14ac:dyDescent="0.3">
      <c r="A188" t="s">
        <v>460</v>
      </c>
      <c r="B188" t="s">
        <v>461</v>
      </c>
      <c r="C188" t="s">
        <v>3138</v>
      </c>
      <c r="D188" t="s">
        <v>51</v>
      </c>
      <c r="E188">
        <v>48681.689732339997</v>
      </c>
      <c r="F188">
        <v>1725.15</v>
      </c>
      <c r="G188">
        <v>102.45031177652299</v>
      </c>
      <c r="H188">
        <v>5.0646168711084902</v>
      </c>
      <c r="I188">
        <v>58.045900383181198</v>
      </c>
      <c r="J188">
        <v>-7.81086156121579E-2</v>
      </c>
      <c r="K188">
        <v>1669.21322352488</v>
      </c>
      <c r="L188">
        <v>1344.5434253128601</v>
      </c>
      <c r="M188">
        <v>58.492861154335799</v>
      </c>
      <c r="N188">
        <v>0.52559805435348395</v>
      </c>
      <c r="O188">
        <v>6.1328000463727701</v>
      </c>
      <c r="P188">
        <v>138.907353552139</v>
      </c>
      <c r="Q188">
        <v>0.170157320119556</v>
      </c>
    </row>
    <row r="189" spans="1:17" x14ac:dyDescent="0.3">
      <c r="A189" t="s">
        <v>462</v>
      </c>
      <c r="B189" t="s">
        <v>463</v>
      </c>
      <c r="C189" t="s">
        <v>3134</v>
      </c>
      <c r="D189" t="s">
        <v>464</v>
      </c>
      <c r="E189">
        <v>48675.026588355002</v>
      </c>
      <c r="F189">
        <v>764.45</v>
      </c>
      <c r="G189">
        <v>-39.105067306332998</v>
      </c>
      <c r="H189">
        <v>11.0801153546591</v>
      </c>
      <c r="I189">
        <v>109.81381209153101</v>
      </c>
      <c r="J189">
        <v>3.65925095638773</v>
      </c>
      <c r="K189">
        <v>681.66441578651597</v>
      </c>
      <c r="L189">
        <v>586.49493884317599</v>
      </c>
      <c r="M189">
        <v>60.906515941925697</v>
      </c>
      <c r="N189">
        <v>1.09792908914606</v>
      </c>
      <c r="O189">
        <v>21.2571129570279</v>
      </c>
      <c r="P189">
        <v>146.59677419354799</v>
      </c>
      <c r="Q189">
        <v>-4.1435052040882998E-2</v>
      </c>
    </row>
    <row r="190" spans="1:17" x14ac:dyDescent="0.3">
      <c r="A190" t="s">
        <v>465</v>
      </c>
      <c r="B190" t="s">
        <v>466</v>
      </c>
      <c r="C190" t="s">
        <v>3134</v>
      </c>
      <c r="D190" t="s">
        <v>24</v>
      </c>
      <c r="E190">
        <v>48514.183180489003</v>
      </c>
      <c r="F190">
        <v>66.31</v>
      </c>
      <c r="G190">
        <v>-45.777337496763302</v>
      </c>
      <c r="H190">
        <v>-6.1966156933632304</v>
      </c>
      <c r="I190">
        <v>-24.894569515439802</v>
      </c>
      <c r="J190">
        <v>0.59770364548751398</v>
      </c>
      <c r="K190">
        <v>71.154790392292099</v>
      </c>
      <c r="L190">
        <v>75.879792802232203</v>
      </c>
      <c r="M190">
        <v>39.810209599987999</v>
      </c>
      <c r="N190">
        <v>1.8473383042968201</v>
      </c>
      <c r="O190">
        <v>39.420901824762403</v>
      </c>
      <c r="P190">
        <v>11.821247892074201</v>
      </c>
      <c r="Q190">
        <v>1.7809968517987999E-2</v>
      </c>
    </row>
    <row r="191" spans="1:17" x14ac:dyDescent="0.3">
      <c r="A191" t="s">
        <v>467</v>
      </c>
      <c r="B191" t="s">
        <v>468</v>
      </c>
      <c r="C191" t="s">
        <v>588</v>
      </c>
      <c r="D191" t="s">
        <v>469</v>
      </c>
      <c r="E191">
        <v>48380.151552479998</v>
      </c>
      <c r="F191">
        <v>43375.199999999997</v>
      </c>
      <c r="G191">
        <v>-10.246615029049901</v>
      </c>
      <c r="H191">
        <v>6.8114451391282698</v>
      </c>
      <c r="I191">
        <v>18.238093969453399</v>
      </c>
      <c r="J191">
        <v>1.6371650268511699</v>
      </c>
      <c r="K191">
        <v>42888.585018247999</v>
      </c>
      <c r="L191">
        <v>40217.208535054597</v>
      </c>
      <c r="M191">
        <v>48.009733834131502</v>
      </c>
      <c r="N191">
        <v>0.61812595153041705</v>
      </c>
      <c r="O191">
        <v>7.9197329349489998</v>
      </c>
      <c r="P191">
        <v>31.161579737556998</v>
      </c>
      <c r="Q191">
        <v>-2.7492258233235999E-2</v>
      </c>
    </row>
    <row r="192" spans="1:17" x14ac:dyDescent="0.3">
      <c r="A192" t="s">
        <v>470</v>
      </c>
      <c r="B192" t="s">
        <v>471</v>
      </c>
      <c r="C192" t="s">
        <v>3145</v>
      </c>
      <c r="D192" t="s">
        <v>472</v>
      </c>
      <c r="E192">
        <v>47540.264917774999</v>
      </c>
      <c r="F192">
        <v>1769.75</v>
      </c>
      <c r="G192">
        <v>-30.526523265289999</v>
      </c>
      <c r="H192">
        <v>-4.5740680947554599</v>
      </c>
      <c r="I192">
        <v>-23.8360094397345</v>
      </c>
      <c r="J192">
        <v>-1.526518128582</v>
      </c>
      <c r="K192">
        <v>1893.49582776892</v>
      </c>
      <c r="L192">
        <v>1983.0097642550299</v>
      </c>
      <c r="M192">
        <v>37.608153221411001</v>
      </c>
      <c r="N192">
        <v>1.09846671096969</v>
      </c>
      <c r="O192">
        <v>38.663653058341502</v>
      </c>
      <c r="P192">
        <v>2.3568536726431502</v>
      </c>
      <c r="Q192">
        <v>-1.7826382455512001E-2</v>
      </c>
    </row>
    <row r="193" spans="1:17" x14ac:dyDescent="0.3">
      <c r="A193" t="s">
        <v>473</v>
      </c>
      <c r="B193" t="s">
        <v>474</v>
      </c>
      <c r="C193" t="s">
        <v>3148</v>
      </c>
      <c r="D193" t="s">
        <v>475</v>
      </c>
      <c r="E193">
        <v>46799.395499999999</v>
      </c>
      <c r="F193">
        <v>4260.3</v>
      </c>
      <c r="G193">
        <v>30.876924923674</v>
      </c>
      <c r="H193">
        <v>8.1788212629069399</v>
      </c>
      <c r="I193">
        <v>9.37203645004303</v>
      </c>
      <c r="J193">
        <v>4.0529059717207696</v>
      </c>
      <c r="K193">
        <v>4146.6025599209097</v>
      </c>
      <c r="L193">
        <v>3628.7111919599602</v>
      </c>
      <c r="M193">
        <v>43.4313033242233</v>
      </c>
      <c r="N193">
        <v>0.54161444914702095</v>
      </c>
      <c r="O193">
        <v>14.568222895101201</v>
      </c>
      <c r="P193">
        <v>72.0638126009693</v>
      </c>
      <c r="Q193">
        <v>7.6467306788134001E-2</v>
      </c>
    </row>
    <row r="194" spans="1:17" x14ac:dyDescent="0.3">
      <c r="A194" t="s">
        <v>476</v>
      </c>
      <c r="B194" t="s">
        <v>477</v>
      </c>
      <c r="C194" t="s">
        <v>3138</v>
      </c>
      <c r="D194" t="s">
        <v>247</v>
      </c>
      <c r="E194">
        <v>46358.205077940002</v>
      </c>
      <c r="F194">
        <v>614.04999999999995</v>
      </c>
      <c r="G194">
        <v>58.157477792998698</v>
      </c>
      <c r="H194">
        <v>12.694708566059401</v>
      </c>
      <c r="I194">
        <v>25.353794708589</v>
      </c>
      <c r="J194">
        <v>5.7004946154959697</v>
      </c>
      <c r="K194">
        <v>586.14642911661895</v>
      </c>
      <c r="L194">
        <v>499.89815679371497</v>
      </c>
      <c r="M194">
        <v>51.672486717286503</v>
      </c>
      <c r="N194">
        <v>0.66205381937696295</v>
      </c>
      <c r="O194">
        <v>4.8611676573568898</v>
      </c>
      <c r="P194">
        <v>85.289680144840005</v>
      </c>
      <c r="Q194">
        <v>0.122503447485557</v>
      </c>
    </row>
    <row r="195" spans="1:17" x14ac:dyDescent="0.3">
      <c r="A195" t="s">
        <v>478</v>
      </c>
      <c r="B195" t="s">
        <v>479</v>
      </c>
      <c r="C195" t="s">
        <v>3134</v>
      </c>
      <c r="D195" t="s">
        <v>54</v>
      </c>
      <c r="E195">
        <v>45652.103764740001</v>
      </c>
      <c r="F195">
        <v>613.79999999999995</v>
      </c>
      <c r="G195">
        <v>-34.835262446147503</v>
      </c>
      <c r="H195">
        <v>-11.8574434746445</v>
      </c>
      <c r="I195">
        <v>-10.901144322418199</v>
      </c>
      <c r="J195">
        <v>2.34015501199905</v>
      </c>
      <c r="K195">
        <v>668.00289173777105</v>
      </c>
      <c r="L195">
        <v>665.04712518623296</v>
      </c>
      <c r="M195">
        <v>33.455033008520502</v>
      </c>
      <c r="N195">
        <v>1.15511232375534</v>
      </c>
      <c r="O195">
        <v>32.518735744542198</v>
      </c>
      <c r="P195">
        <v>10.854253205707</v>
      </c>
      <c r="Q195">
        <v>-2.1322534978560001E-2</v>
      </c>
    </row>
    <row r="196" spans="1:17" x14ac:dyDescent="0.3">
      <c r="A196" t="s">
        <v>480</v>
      </c>
      <c r="B196" t="s">
        <v>481</v>
      </c>
      <c r="C196" t="s">
        <v>3134</v>
      </c>
      <c r="D196" t="s">
        <v>214</v>
      </c>
      <c r="E196">
        <v>45456.26953931</v>
      </c>
      <c r="F196">
        <v>717.85</v>
      </c>
      <c r="G196">
        <v>51.885397624316397</v>
      </c>
      <c r="H196">
        <v>9.0591173032835393</v>
      </c>
      <c r="I196">
        <v>14.853377677741999</v>
      </c>
      <c r="J196">
        <v>5.7570745224192397</v>
      </c>
      <c r="K196">
        <v>679.50755311233695</v>
      </c>
      <c r="L196">
        <v>600.20983682392</v>
      </c>
      <c r="M196">
        <v>63.9378679178932</v>
      </c>
      <c r="N196">
        <v>1.1779735908106399</v>
      </c>
      <c r="O196">
        <v>4.2836247126837002</v>
      </c>
      <c r="P196">
        <v>85.347276013426196</v>
      </c>
      <c r="Q196">
        <v>6.5031191385530998E-2</v>
      </c>
    </row>
    <row r="197" spans="1:17" x14ac:dyDescent="0.3">
      <c r="A197" t="s">
        <v>482</v>
      </c>
      <c r="B197" t="s">
        <v>483</v>
      </c>
      <c r="C197" t="s">
        <v>3145</v>
      </c>
      <c r="D197" t="s">
        <v>173</v>
      </c>
      <c r="E197">
        <v>44630.191283175001</v>
      </c>
      <c r="F197">
        <v>1771.1</v>
      </c>
      <c r="G197">
        <v>319.76159912602799</v>
      </c>
      <c r="H197">
        <v>8.0641936725293295</v>
      </c>
      <c r="I197">
        <v>53.271475461051899</v>
      </c>
      <c r="J197">
        <v>8.4603311914860093</v>
      </c>
      <c r="K197">
        <v>1705.8706463124499</v>
      </c>
      <c r="L197">
        <v>1347.75264685005</v>
      </c>
      <c r="M197">
        <v>48.763425990678002</v>
      </c>
      <c r="N197">
        <v>0.92589812978844299</v>
      </c>
      <c r="O197">
        <v>11.1738467618993</v>
      </c>
      <c r="P197">
        <v>377.19250976694002</v>
      </c>
      <c r="Q197">
        <v>0.243232229791359</v>
      </c>
    </row>
    <row r="198" spans="1:17" x14ac:dyDescent="0.3">
      <c r="A198" t="s">
        <v>484</v>
      </c>
      <c r="B198" t="s">
        <v>485</v>
      </c>
      <c r="C198" t="s">
        <v>3139</v>
      </c>
      <c r="D198" t="s">
        <v>105</v>
      </c>
      <c r="E198">
        <v>44626.754007299998</v>
      </c>
      <c r="F198">
        <v>113.56</v>
      </c>
      <c r="G198">
        <v>28.698309253085998</v>
      </c>
      <c r="H198">
        <v>-9.0377105237260693</v>
      </c>
      <c r="I198">
        <v>-21.992282840609999</v>
      </c>
      <c r="J198">
        <v>3.7088648772924899</v>
      </c>
      <c r="K198">
        <v>122.58184077794201</v>
      </c>
      <c r="L198">
        <v>120.876117456599</v>
      </c>
      <c r="M198">
        <v>47.724188964678</v>
      </c>
      <c r="N198">
        <v>0.59378946103365904</v>
      </c>
      <c r="O198">
        <v>50.140894681225703</v>
      </c>
      <c r="P198">
        <v>56.526533425224002</v>
      </c>
      <c r="Q198">
        <v>0.15921359073414301</v>
      </c>
    </row>
    <row r="199" spans="1:17" x14ac:dyDescent="0.3">
      <c r="A199" t="s">
        <v>486</v>
      </c>
      <c r="B199" t="s">
        <v>487</v>
      </c>
      <c r="C199" t="s">
        <v>3134</v>
      </c>
      <c r="D199" t="s">
        <v>138</v>
      </c>
      <c r="E199">
        <v>44588.318700000003</v>
      </c>
      <c r="F199">
        <v>222.73</v>
      </c>
      <c r="G199">
        <v>155.848112761305</v>
      </c>
      <c r="H199">
        <v>1.27459874346521</v>
      </c>
      <c r="I199">
        <v>-3.55349643728298</v>
      </c>
      <c r="J199">
        <v>9.2971055652448609</v>
      </c>
      <c r="K199">
        <v>234.20063581388601</v>
      </c>
      <c r="L199">
        <v>224.386265069541</v>
      </c>
      <c r="M199">
        <v>62.6980480051783</v>
      </c>
      <c r="N199">
        <v>0.72026337688542696</v>
      </c>
      <c r="O199">
        <v>58.8021371166883</v>
      </c>
      <c r="P199">
        <v>191.53141361256499</v>
      </c>
      <c r="Q199">
        <v>0.165703950688074</v>
      </c>
    </row>
    <row r="200" spans="1:17" x14ac:dyDescent="0.3">
      <c r="A200" t="s">
        <v>488</v>
      </c>
      <c r="B200" t="s">
        <v>489</v>
      </c>
      <c r="C200" t="s">
        <v>3136</v>
      </c>
      <c r="D200" t="s">
        <v>125</v>
      </c>
      <c r="E200">
        <v>44494.497042174997</v>
      </c>
      <c r="F200">
        <v>342.35</v>
      </c>
      <c r="G200">
        <v>-16.182703907794298</v>
      </c>
      <c r="H200">
        <v>-1.0446117932666901</v>
      </c>
      <c r="I200">
        <v>-6.3833463271497699</v>
      </c>
      <c r="J200">
        <v>1.3693811359585899</v>
      </c>
      <c r="K200">
        <v>341.908857188399</v>
      </c>
      <c r="L200">
        <v>352.16643118892398</v>
      </c>
      <c r="M200">
        <v>56.913377372116898</v>
      </c>
      <c r="N200">
        <v>0.64342580753956502</v>
      </c>
      <c r="O200">
        <v>19.906528406601399</v>
      </c>
      <c r="P200">
        <v>19.7865640307907</v>
      </c>
      <c r="Q200">
        <v>-6.8819159986689997E-3</v>
      </c>
    </row>
    <row r="201" spans="1:17" x14ac:dyDescent="0.3">
      <c r="A201" t="s">
        <v>490</v>
      </c>
      <c r="B201" t="s">
        <v>491</v>
      </c>
      <c r="C201" t="s">
        <v>3138</v>
      </c>
      <c r="D201" t="s">
        <v>51</v>
      </c>
      <c r="E201">
        <v>43949.854430790001</v>
      </c>
      <c r="F201">
        <v>2594.35</v>
      </c>
      <c r="G201">
        <v>55.354360810602202</v>
      </c>
      <c r="H201">
        <v>-1.65712743149084</v>
      </c>
      <c r="I201">
        <v>16.845343255159701</v>
      </c>
      <c r="J201">
        <v>-0.61231914463627302</v>
      </c>
      <c r="K201">
        <v>2700.16670817867</v>
      </c>
      <c r="L201">
        <v>2441.78102543868</v>
      </c>
      <c r="M201">
        <v>38.623636837705298</v>
      </c>
      <c r="N201">
        <v>1.0258491812700601</v>
      </c>
      <c r="O201">
        <v>19.027887524813501</v>
      </c>
      <c r="P201">
        <v>84.238184852465906</v>
      </c>
      <c r="Q201">
        <v>5.5880972835745002E-2</v>
      </c>
    </row>
    <row r="202" spans="1:17" x14ac:dyDescent="0.3">
      <c r="A202" t="s">
        <v>492</v>
      </c>
      <c r="B202" t="s">
        <v>493</v>
      </c>
      <c r="C202" t="s">
        <v>3133</v>
      </c>
      <c r="D202" t="s">
        <v>274</v>
      </c>
      <c r="E202">
        <v>43794.194244159997</v>
      </c>
      <c r="F202">
        <v>7031.6</v>
      </c>
      <c r="G202">
        <v>-36.125294314051203</v>
      </c>
      <c r="H202">
        <v>-4.2648736668543501</v>
      </c>
      <c r="I202">
        <v>-8.5197096060168498</v>
      </c>
      <c r="J202">
        <v>1.03630013671559</v>
      </c>
      <c r="K202">
        <v>7358.2578162440304</v>
      </c>
      <c r="L202">
        <v>7417.2567382567804</v>
      </c>
      <c r="M202">
        <v>37.602017730790799</v>
      </c>
      <c r="N202">
        <v>0.28120010050383698</v>
      </c>
      <c r="O202">
        <v>30.8379316229592</v>
      </c>
      <c r="P202">
        <v>9.6768155727477101</v>
      </c>
      <c r="Q202">
        <v>-1.304903617826E-2</v>
      </c>
    </row>
    <row r="203" spans="1:17" x14ac:dyDescent="0.3">
      <c r="A203" t="s">
        <v>494</v>
      </c>
      <c r="B203" t="s">
        <v>495</v>
      </c>
      <c r="C203" t="s">
        <v>3142</v>
      </c>
      <c r="D203" t="s">
        <v>75</v>
      </c>
      <c r="E203">
        <v>43555.377780219998</v>
      </c>
      <c r="F203">
        <v>2319.4</v>
      </c>
      <c r="G203">
        <v>-1.4989608173101501</v>
      </c>
      <c r="H203">
        <v>-3.0819756972120702</v>
      </c>
      <c r="I203">
        <v>-14.5629945144268</v>
      </c>
      <c r="J203">
        <v>1.04285235791856</v>
      </c>
      <c r="K203">
        <v>2367.3376120268799</v>
      </c>
      <c r="L203">
        <v>2396.2789004544002</v>
      </c>
      <c r="M203">
        <v>52.909632419087202</v>
      </c>
      <c r="N203">
        <v>0.91880032313055104</v>
      </c>
      <c r="O203">
        <v>22.617918427179401</v>
      </c>
      <c r="P203">
        <v>28.641153632834101</v>
      </c>
      <c r="Q203">
        <v>-4.6469655212054997E-2</v>
      </c>
    </row>
    <row r="204" spans="1:17" x14ac:dyDescent="0.3">
      <c r="A204" t="s">
        <v>496</v>
      </c>
      <c r="B204" t="s">
        <v>497</v>
      </c>
      <c r="C204" t="s">
        <v>3134</v>
      </c>
      <c r="D204" t="s">
        <v>43</v>
      </c>
      <c r="E204">
        <v>43173.857852100002</v>
      </c>
      <c r="F204">
        <v>1251</v>
      </c>
      <c r="G204">
        <v>12.283601086576001</v>
      </c>
      <c r="H204">
        <v>10.039299989082</v>
      </c>
      <c r="I204">
        <v>18.9083625298979</v>
      </c>
      <c r="J204">
        <v>1.4159963797211801</v>
      </c>
      <c r="K204">
        <v>1183.00491211999</v>
      </c>
      <c r="L204">
        <v>1058.01997908622</v>
      </c>
      <c r="M204">
        <v>51.725285979702598</v>
      </c>
      <c r="N204">
        <v>1.1085728396424399</v>
      </c>
      <c r="O204">
        <v>4.43245403677059</v>
      </c>
      <c r="P204">
        <v>46.444249341527602</v>
      </c>
      <c r="Q204">
        <v>1.4112026284469E-2</v>
      </c>
    </row>
    <row r="205" spans="1:17" x14ac:dyDescent="0.3">
      <c r="A205" t="s">
        <v>498</v>
      </c>
      <c r="B205" t="s">
        <v>499</v>
      </c>
      <c r="C205" t="s">
        <v>3141</v>
      </c>
      <c r="D205" t="s">
        <v>176</v>
      </c>
      <c r="E205">
        <v>43166.356889860901</v>
      </c>
      <c r="F205">
        <v>235.03</v>
      </c>
      <c r="G205">
        <v>121.62001108390101</v>
      </c>
      <c r="H205">
        <v>7.3686796776651002</v>
      </c>
      <c r="I205">
        <v>20.666315761636199</v>
      </c>
      <c r="J205">
        <v>4.6824608910936796</v>
      </c>
      <c r="K205">
        <v>209.95023887920999</v>
      </c>
      <c r="L205">
        <v>178.65296402530299</v>
      </c>
      <c r="M205">
        <v>69.307597396025301</v>
      </c>
      <c r="N205">
        <v>0.77546629988562399</v>
      </c>
      <c r="O205">
        <v>0.79564310939028704</v>
      </c>
      <c r="P205">
        <v>163.338935574229</v>
      </c>
      <c r="Q205">
        <v>0.103305031398752</v>
      </c>
    </row>
    <row r="206" spans="1:17" x14ac:dyDescent="0.3">
      <c r="A206" t="s">
        <v>500</v>
      </c>
      <c r="B206" t="s">
        <v>501</v>
      </c>
      <c r="C206" t="s">
        <v>3134</v>
      </c>
      <c r="D206" t="s">
        <v>32</v>
      </c>
      <c r="E206">
        <v>42803.503296750001</v>
      </c>
      <c r="F206">
        <v>54.4</v>
      </c>
      <c r="G206">
        <v>-0.129921189549254</v>
      </c>
      <c r="H206">
        <v>-3.8528812346321701</v>
      </c>
      <c r="I206">
        <v>-26.293171437142899</v>
      </c>
      <c r="J206">
        <v>9.7058966209345208</v>
      </c>
      <c r="K206">
        <v>56.728415133153</v>
      </c>
      <c r="L206">
        <v>57.7999911145616</v>
      </c>
      <c r="M206">
        <v>61.884078358701103</v>
      </c>
      <c r="N206">
        <v>1.49923007745473</v>
      </c>
      <c r="O206">
        <v>35.110294117647001</v>
      </c>
      <c r="P206">
        <v>27.251461988304001</v>
      </c>
      <c r="Q206">
        <v>0.12300135535904699</v>
      </c>
    </row>
    <row r="207" spans="1:17" x14ac:dyDescent="0.3">
      <c r="A207" t="s">
        <v>502</v>
      </c>
      <c r="B207" t="s">
        <v>503</v>
      </c>
      <c r="C207" t="s">
        <v>3140</v>
      </c>
      <c r="D207" t="s">
        <v>196</v>
      </c>
      <c r="E207">
        <v>42796.196450099997</v>
      </c>
      <c r="F207">
        <v>688.9</v>
      </c>
      <c r="G207">
        <v>-2.0408083322141</v>
      </c>
      <c r="H207">
        <v>2.6403962303105</v>
      </c>
      <c r="I207">
        <v>5.8277675963535698</v>
      </c>
      <c r="J207">
        <v>-0.422718601662327</v>
      </c>
      <c r="K207">
        <v>688.70551443562897</v>
      </c>
      <c r="L207">
        <v>660.21542990721105</v>
      </c>
      <c r="M207">
        <v>53.892974259347397</v>
      </c>
      <c r="N207">
        <v>1.85407473662761</v>
      </c>
      <c r="O207">
        <v>11.5764261866744</v>
      </c>
      <c r="P207">
        <v>29.589917231000701</v>
      </c>
      <c r="Q207">
        <v>-2.0758616233367E-2</v>
      </c>
    </row>
    <row r="208" spans="1:17" x14ac:dyDescent="0.3">
      <c r="A208" t="s">
        <v>504</v>
      </c>
      <c r="B208" t="s">
        <v>505</v>
      </c>
      <c r="C208" t="s">
        <v>3145</v>
      </c>
      <c r="D208" t="s">
        <v>472</v>
      </c>
      <c r="E208">
        <v>42086.600130600003</v>
      </c>
      <c r="F208">
        <v>1516.5</v>
      </c>
      <c r="G208">
        <v>-30.7543415499205</v>
      </c>
      <c r="H208">
        <v>-2.6971181715784001</v>
      </c>
      <c r="I208">
        <v>-10.406461991190699</v>
      </c>
      <c r="J208">
        <v>5.9957511660356104</v>
      </c>
      <c r="K208">
        <v>1508.9219398459099</v>
      </c>
      <c r="L208">
        <v>1508.1556237725099</v>
      </c>
      <c r="M208">
        <v>49.926915064712801</v>
      </c>
      <c r="N208">
        <v>1.0101344750311301</v>
      </c>
      <c r="O208">
        <v>16.979887899769199</v>
      </c>
      <c r="P208">
        <v>16.2068965517241</v>
      </c>
      <c r="Q208">
        <v>5.6453751825409001E-2</v>
      </c>
    </row>
    <row r="209" spans="1:17" x14ac:dyDescent="0.3">
      <c r="A209" t="s">
        <v>506</v>
      </c>
      <c r="B209" t="s">
        <v>507</v>
      </c>
      <c r="C209" t="s">
        <v>3148</v>
      </c>
      <c r="D209" t="s">
        <v>405</v>
      </c>
      <c r="E209">
        <v>41962.720170105</v>
      </c>
      <c r="F209">
        <v>559.04999999999995</v>
      </c>
      <c r="G209">
        <v>-25.126060330531502</v>
      </c>
      <c r="H209">
        <v>-5.26043886022737</v>
      </c>
      <c r="I209">
        <v>7.9192683915158302</v>
      </c>
      <c r="J209">
        <v>4.2871175117739702</v>
      </c>
      <c r="K209">
        <v>567.23569683003302</v>
      </c>
      <c r="L209">
        <v>561.53949719756702</v>
      </c>
      <c r="M209">
        <v>57.821729665659497</v>
      </c>
      <c r="N209">
        <v>0.57739331784518</v>
      </c>
      <c r="O209">
        <v>11.796798139701201</v>
      </c>
      <c r="P209">
        <v>24.843680214381401</v>
      </c>
      <c r="Q209">
        <v>-0.10164357916738501</v>
      </c>
    </row>
    <row r="210" spans="1:17" x14ac:dyDescent="0.3">
      <c r="A210" t="s">
        <v>508</v>
      </c>
      <c r="B210" t="s">
        <v>509</v>
      </c>
      <c r="C210" t="s">
        <v>3133</v>
      </c>
      <c r="D210" t="s">
        <v>21</v>
      </c>
      <c r="E210">
        <v>41057.711921299997</v>
      </c>
      <c r="F210">
        <v>1012.1</v>
      </c>
      <c r="G210">
        <v>-48.827252016451403</v>
      </c>
      <c r="H210">
        <v>-1.8105328748243099</v>
      </c>
      <c r="I210">
        <v>-10.8971552032502</v>
      </c>
      <c r="J210">
        <v>1.3041572795727401</v>
      </c>
      <c r="K210">
        <v>1043.1793331066699</v>
      </c>
      <c r="L210">
        <v>1072.61287697633</v>
      </c>
      <c r="M210">
        <v>41.981919133320801</v>
      </c>
      <c r="N210">
        <v>0.325828635554963</v>
      </c>
      <c r="O210">
        <v>38.326252346605997</v>
      </c>
      <c r="P210">
        <v>4.3294505721059604</v>
      </c>
    </row>
    <row r="211" spans="1:17" x14ac:dyDescent="0.3">
      <c r="A211" t="s">
        <v>510</v>
      </c>
      <c r="B211" t="s">
        <v>511</v>
      </c>
      <c r="C211" t="s">
        <v>3145</v>
      </c>
      <c r="D211" t="s">
        <v>512</v>
      </c>
      <c r="E211">
        <v>40759.386205349998</v>
      </c>
      <c r="F211">
        <v>3706.05</v>
      </c>
      <c r="G211">
        <v>-5.5761554056438998</v>
      </c>
      <c r="H211">
        <v>-3.6834761182596698</v>
      </c>
      <c r="I211">
        <v>-1.05374786351932</v>
      </c>
      <c r="J211">
        <v>7.17328954884763</v>
      </c>
      <c r="K211">
        <v>3833.1031761265299</v>
      </c>
      <c r="L211">
        <v>3611.2756856359101</v>
      </c>
      <c r="M211">
        <v>48.487413498220199</v>
      </c>
      <c r="N211">
        <v>1.4669419508050601</v>
      </c>
      <c r="O211">
        <v>19.264445973475802</v>
      </c>
      <c r="P211">
        <v>39.935432714091498</v>
      </c>
      <c r="Q211">
        <v>0.109711227316776</v>
      </c>
    </row>
    <row r="212" spans="1:17" x14ac:dyDescent="0.3">
      <c r="A212" t="s">
        <v>513</v>
      </c>
      <c r="B212" t="s">
        <v>514</v>
      </c>
      <c r="C212" t="s">
        <v>3138</v>
      </c>
      <c r="D212" t="s">
        <v>51</v>
      </c>
      <c r="E212">
        <v>40511.489530239996</v>
      </c>
      <c r="F212">
        <v>1596.8</v>
      </c>
      <c r="G212">
        <v>36.259030725232797</v>
      </c>
      <c r="H212">
        <v>8.7525968988571297</v>
      </c>
      <c r="I212">
        <v>11.7638283849594</v>
      </c>
      <c r="J212">
        <v>6.8064511891281806E-2</v>
      </c>
      <c r="K212">
        <v>1518.23086682237</v>
      </c>
      <c r="L212">
        <v>1318.22657328882</v>
      </c>
      <c r="M212">
        <v>52.6251219136415</v>
      </c>
      <c r="N212">
        <v>0.46942102544814901</v>
      </c>
      <c r="O212">
        <v>7.0046342685370799</v>
      </c>
      <c r="P212">
        <v>64.449021627188401</v>
      </c>
      <c r="Q212">
        <v>3.0792453202406998E-2</v>
      </c>
    </row>
    <row r="213" spans="1:17" x14ac:dyDescent="0.3">
      <c r="A213" t="s">
        <v>515</v>
      </c>
      <c r="B213" t="s">
        <v>516</v>
      </c>
      <c r="C213" t="s">
        <v>3134</v>
      </c>
      <c r="D213" t="s">
        <v>517</v>
      </c>
      <c r="E213">
        <v>40192.401787725001</v>
      </c>
      <c r="F213">
        <v>1036.45</v>
      </c>
      <c r="G213">
        <v>69.978977878887306</v>
      </c>
      <c r="H213">
        <v>5.8950660196928899</v>
      </c>
      <c r="I213">
        <v>27.426513142319099</v>
      </c>
      <c r="J213">
        <v>4.2181635154567596</v>
      </c>
      <c r="K213">
        <v>1044.85325302403</v>
      </c>
      <c r="L213">
        <v>898.78834854069396</v>
      </c>
      <c r="M213">
        <v>46.275213190212</v>
      </c>
      <c r="N213">
        <v>1.0676978771738399</v>
      </c>
      <c r="O213">
        <v>17.2270731824979</v>
      </c>
      <c r="P213">
        <v>100.048253232966</v>
      </c>
      <c r="Q213">
        <v>0.141659009262978</v>
      </c>
    </row>
    <row r="214" spans="1:17" x14ac:dyDescent="0.3">
      <c r="A214" t="s">
        <v>518</v>
      </c>
      <c r="B214" t="s">
        <v>519</v>
      </c>
      <c r="C214" t="s">
        <v>3150</v>
      </c>
      <c r="D214" t="s">
        <v>520</v>
      </c>
      <c r="E214">
        <v>39949.937319850003</v>
      </c>
      <c r="F214">
        <v>35463.550000000003</v>
      </c>
      <c r="G214">
        <v>-13.151271802000901</v>
      </c>
      <c r="H214">
        <v>8.7151633027408906</v>
      </c>
      <c r="I214">
        <v>12.0980201485253</v>
      </c>
      <c r="J214">
        <v>8.8228364901146392</v>
      </c>
      <c r="K214">
        <v>34920.968414675299</v>
      </c>
      <c r="L214">
        <v>33921.658220646401</v>
      </c>
      <c r="M214">
        <v>61.280939017111798</v>
      </c>
      <c r="N214">
        <v>0.85123107592947</v>
      </c>
      <c r="O214">
        <v>15.2070224216131</v>
      </c>
      <c r="P214">
        <v>24.438093333263101</v>
      </c>
      <c r="Q214">
        <v>2.7124135228410999E-2</v>
      </c>
    </row>
    <row r="215" spans="1:17" x14ac:dyDescent="0.3">
      <c r="A215" t="s">
        <v>521</v>
      </c>
      <c r="B215" t="s">
        <v>522</v>
      </c>
      <c r="C215" t="s">
        <v>3145</v>
      </c>
      <c r="D215" t="s">
        <v>131</v>
      </c>
      <c r="E215">
        <v>39798.435895130002</v>
      </c>
      <c r="F215">
        <v>45013.1</v>
      </c>
      <c r="G215">
        <v>-5.1214514096814598</v>
      </c>
      <c r="H215">
        <v>-3.3229553237722</v>
      </c>
      <c r="I215">
        <v>-6.0204879829091498</v>
      </c>
      <c r="J215">
        <v>-6.0967014639880901</v>
      </c>
      <c r="K215">
        <v>49449.9122166538</v>
      </c>
      <c r="L215">
        <v>47853.990046389001</v>
      </c>
      <c r="M215">
        <v>24.366133182496199</v>
      </c>
      <c r="N215">
        <v>1.81347589163803</v>
      </c>
      <c r="O215">
        <v>33.281200361672497</v>
      </c>
      <c r="P215">
        <v>28.690851599733499</v>
      </c>
      <c r="Q215">
        <v>-3.1141804163531999E-2</v>
      </c>
    </row>
    <row r="216" spans="1:17" x14ac:dyDescent="0.3">
      <c r="A216" t="s">
        <v>523</v>
      </c>
      <c r="B216" t="s">
        <v>524</v>
      </c>
      <c r="C216" t="s">
        <v>3145</v>
      </c>
      <c r="D216" t="s">
        <v>309</v>
      </c>
      <c r="E216">
        <v>39366.092515299999</v>
      </c>
      <c r="F216">
        <v>1496.35</v>
      </c>
      <c r="G216">
        <v>172.07838079975801</v>
      </c>
      <c r="H216">
        <v>-5.1200952389345602</v>
      </c>
      <c r="I216">
        <v>8.4820358370319102</v>
      </c>
      <c r="J216">
        <v>10.2272362976568</v>
      </c>
      <c r="K216">
        <v>1688.46861159584</v>
      </c>
      <c r="L216">
        <v>1581.63037873185</v>
      </c>
      <c r="M216">
        <v>49.6464316343639</v>
      </c>
      <c r="N216">
        <v>0.36085710158091799</v>
      </c>
      <c r="O216">
        <v>99.114511979149199</v>
      </c>
      <c r="P216">
        <v>217.32584031385801</v>
      </c>
      <c r="Q216">
        <v>0.194145300980578</v>
      </c>
    </row>
    <row r="217" spans="1:17" x14ac:dyDescent="0.3">
      <c r="A217" t="s">
        <v>525</v>
      </c>
      <c r="B217" t="s">
        <v>526</v>
      </c>
      <c r="C217" t="s">
        <v>3134</v>
      </c>
      <c r="D217" t="s">
        <v>382</v>
      </c>
      <c r="E217">
        <v>39073.903291499999</v>
      </c>
      <c r="F217">
        <v>5343.1</v>
      </c>
      <c r="G217">
        <v>-4.0204754905971098</v>
      </c>
      <c r="H217">
        <v>28.081710706044198</v>
      </c>
      <c r="I217">
        <v>16.6652560417564</v>
      </c>
      <c r="J217">
        <v>7.2187087342936396</v>
      </c>
      <c r="K217">
        <v>4814.23857511393</v>
      </c>
      <c r="L217">
        <v>4488.5458232852097</v>
      </c>
      <c r="M217">
        <v>66.183966390094199</v>
      </c>
      <c r="N217">
        <v>1.30524455503585</v>
      </c>
      <c r="O217">
        <v>5.4621848739495604</v>
      </c>
      <c r="P217">
        <v>45.958423252383398</v>
      </c>
      <c r="Q217">
        <v>6.0421403372045997E-2</v>
      </c>
    </row>
    <row r="218" spans="1:17" x14ac:dyDescent="0.3">
      <c r="A218" t="s">
        <v>527</v>
      </c>
      <c r="B218" t="s">
        <v>528</v>
      </c>
      <c r="C218" t="s">
        <v>3146</v>
      </c>
      <c r="D218" t="s">
        <v>529</v>
      </c>
      <c r="E218">
        <v>38921.755871070003</v>
      </c>
      <c r="F218">
        <v>567.1</v>
      </c>
      <c r="G218">
        <v>-14.265421076605101</v>
      </c>
      <c r="H218">
        <v>-6.5228725908310201</v>
      </c>
      <c r="I218">
        <v>12.252776970706501</v>
      </c>
      <c r="J218">
        <v>-1.9737905080595</v>
      </c>
      <c r="K218">
        <v>619.22560514300199</v>
      </c>
      <c r="L218">
        <v>572.62305343353796</v>
      </c>
      <c r="M218">
        <v>48.799886930088498</v>
      </c>
      <c r="N218">
        <v>0.67144482714665699</v>
      </c>
      <c r="O218">
        <v>26.1594075119026</v>
      </c>
      <c r="P218">
        <v>34.687091794323699</v>
      </c>
      <c r="Q218">
        <v>-8.3226805801862994E-2</v>
      </c>
    </row>
    <row r="219" spans="1:17" x14ac:dyDescent="0.3">
      <c r="A219" t="s">
        <v>530</v>
      </c>
      <c r="B219" t="s">
        <v>531</v>
      </c>
      <c r="C219" t="s">
        <v>3138</v>
      </c>
      <c r="D219" t="s">
        <v>51</v>
      </c>
      <c r="E219">
        <v>38868.897845829997</v>
      </c>
      <c r="F219">
        <v>3111.7</v>
      </c>
      <c r="G219">
        <v>45.311565978691398</v>
      </c>
      <c r="H219">
        <v>-7.7031292424270399</v>
      </c>
      <c r="I219">
        <v>21.142577677164901</v>
      </c>
      <c r="J219">
        <v>2.2092212526856199</v>
      </c>
      <c r="K219">
        <v>3087.16472121892</v>
      </c>
      <c r="L219">
        <v>2625.7347762238301</v>
      </c>
      <c r="M219">
        <v>55.4085006003844</v>
      </c>
      <c r="N219">
        <v>0.61506100796758401</v>
      </c>
      <c r="O219">
        <v>11.996657775492499</v>
      </c>
      <c r="P219">
        <v>74.471544715447095</v>
      </c>
      <c r="Q219">
        <v>9.4823526235228994E-2</v>
      </c>
    </row>
    <row r="220" spans="1:17" x14ac:dyDescent="0.3">
      <c r="A220" t="s">
        <v>532</v>
      </c>
      <c r="B220" t="s">
        <v>533</v>
      </c>
      <c r="C220" t="s">
        <v>3144</v>
      </c>
      <c r="D220" t="s">
        <v>304</v>
      </c>
      <c r="E220">
        <v>38182.666131600003</v>
      </c>
      <c r="F220">
        <v>1857</v>
      </c>
      <c r="G220">
        <v>66.126960531523594</v>
      </c>
      <c r="H220">
        <v>-7.2546005705542598</v>
      </c>
      <c r="I220">
        <v>20.6174928409636</v>
      </c>
      <c r="J220">
        <v>2.3969567774912202</v>
      </c>
      <c r="K220">
        <v>1886.2009306750101</v>
      </c>
      <c r="L220">
        <v>1591.53894309106</v>
      </c>
      <c r="M220">
        <v>42.9075460476244</v>
      </c>
      <c r="N220">
        <v>0.57850981359837905</v>
      </c>
      <c r="O220">
        <v>18.4464189553042</v>
      </c>
      <c r="P220">
        <v>105.97859242415799</v>
      </c>
      <c r="Q220">
        <v>0.166942020841582</v>
      </c>
    </row>
    <row r="221" spans="1:17" x14ac:dyDescent="0.3">
      <c r="A221" t="s">
        <v>534</v>
      </c>
      <c r="B221" t="s">
        <v>535</v>
      </c>
      <c r="C221" t="s">
        <v>3145</v>
      </c>
      <c r="D221" t="s">
        <v>242</v>
      </c>
      <c r="E221">
        <v>37913.667479049996</v>
      </c>
      <c r="F221">
        <v>9438.7000000000007</v>
      </c>
      <c r="G221">
        <v>58.405142216259598</v>
      </c>
      <c r="H221">
        <v>4.3485740458757496</v>
      </c>
      <c r="I221">
        <v>15.094276317548699</v>
      </c>
      <c r="J221">
        <v>4.0841925287649401</v>
      </c>
      <c r="K221">
        <v>9587.8695153162607</v>
      </c>
      <c r="L221">
        <v>8107.9504322024704</v>
      </c>
      <c r="M221">
        <v>40.134002908609297</v>
      </c>
      <c r="N221">
        <v>0.74766569777921499</v>
      </c>
      <c r="O221">
        <v>16.541472872323499</v>
      </c>
      <c r="P221">
        <v>86.853149621886999</v>
      </c>
      <c r="Q221">
        <v>0.27262420885847999</v>
      </c>
    </row>
    <row r="222" spans="1:17" x14ac:dyDescent="0.3">
      <c r="A222" t="s">
        <v>536</v>
      </c>
      <c r="B222" t="s">
        <v>537</v>
      </c>
      <c r="C222" t="s">
        <v>3145</v>
      </c>
      <c r="D222" t="s">
        <v>89</v>
      </c>
      <c r="E222">
        <v>37838.4140625</v>
      </c>
      <c r="F222">
        <v>1032.25</v>
      </c>
      <c r="G222">
        <v>72.484888630041297</v>
      </c>
      <c r="H222">
        <v>-1.86919980095712</v>
      </c>
      <c r="I222">
        <v>0.608283838703362</v>
      </c>
      <c r="J222">
        <v>0.71463504683857404</v>
      </c>
      <c r="K222">
        <v>1168.04749273684</v>
      </c>
      <c r="L222">
        <v>1132.4977360809</v>
      </c>
      <c r="M222">
        <v>35.196275530787801</v>
      </c>
      <c r="N222">
        <v>0.62368514211739701</v>
      </c>
      <c r="O222">
        <v>73.862920804068693</v>
      </c>
      <c r="P222">
        <v>100.934352036595</v>
      </c>
      <c r="Q222">
        <v>0.16198760268307799</v>
      </c>
    </row>
    <row r="223" spans="1:17" x14ac:dyDescent="0.3">
      <c r="A223" t="s">
        <v>538</v>
      </c>
      <c r="B223" t="s">
        <v>539</v>
      </c>
      <c r="C223" t="s">
        <v>3138</v>
      </c>
      <c r="D223" t="s">
        <v>540</v>
      </c>
      <c r="E223">
        <v>37809.951175920003</v>
      </c>
      <c r="F223">
        <v>315.7</v>
      </c>
      <c r="G223">
        <v>14.4944462435885</v>
      </c>
      <c r="H223">
        <v>-7.2130372620781698</v>
      </c>
      <c r="I223">
        <v>-2.7070104258322298</v>
      </c>
      <c r="J223">
        <v>-2.9476405674227699</v>
      </c>
      <c r="K223">
        <v>341.92839781763797</v>
      </c>
      <c r="L223">
        <v>322.66909074934199</v>
      </c>
      <c r="M223">
        <v>37.268594870703502</v>
      </c>
      <c r="N223">
        <v>0.83445165349375805</v>
      </c>
      <c r="O223">
        <v>25.3721887868229</v>
      </c>
      <c r="P223">
        <v>41.8557627499438</v>
      </c>
      <c r="Q223">
        <v>-3.5088757572681997E-2</v>
      </c>
    </row>
    <row r="224" spans="1:17" x14ac:dyDescent="0.3">
      <c r="A224" t="s">
        <v>541</v>
      </c>
      <c r="B224" t="s">
        <v>542</v>
      </c>
      <c r="C224" t="s">
        <v>3133</v>
      </c>
      <c r="D224" t="s">
        <v>21</v>
      </c>
      <c r="E224">
        <v>37737.422611000002</v>
      </c>
      <c r="F224">
        <v>1390</v>
      </c>
      <c r="G224">
        <v>-15.007487462227401</v>
      </c>
      <c r="H224">
        <v>-14.3725706796896</v>
      </c>
      <c r="I224">
        <v>-15.896259130677601</v>
      </c>
      <c r="J224">
        <v>4.1284778818496299</v>
      </c>
      <c r="K224">
        <v>1629.2365947461999</v>
      </c>
      <c r="L224">
        <v>1579.8248760644101</v>
      </c>
      <c r="M224">
        <v>25.9920138572699</v>
      </c>
      <c r="N224">
        <v>2.3697396389909899</v>
      </c>
      <c r="O224">
        <v>38.755395683453202</v>
      </c>
      <c r="P224">
        <v>11.422845691382699</v>
      </c>
      <c r="Q224">
        <v>0.13844642744782601</v>
      </c>
    </row>
    <row r="225" spans="1:17" x14ac:dyDescent="0.3">
      <c r="A225" t="s">
        <v>543</v>
      </c>
      <c r="B225" t="s">
        <v>544</v>
      </c>
      <c r="C225" t="s">
        <v>3140</v>
      </c>
      <c r="D225" t="s">
        <v>545</v>
      </c>
      <c r="E225">
        <v>37701.75</v>
      </c>
      <c r="F225">
        <v>443.55</v>
      </c>
      <c r="G225">
        <v>39.747995294963602</v>
      </c>
      <c r="H225">
        <v>-8.6592313938546006</v>
      </c>
      <c r="I225">
        <v>-11.411078944603499</v>
      </c>
      <c r="J225">
        <v>-3.3054516096573199</v>
      </c>
      <c r="K225">
        <v>484.387587892211</v>
      </c>
      <c r="L225">
        <v>447.04263619481299</v>
      </c>
      <c r="M225">
        <v>29.4888688861157</v>
      </c>
      <c r="N225">
        <v>1.04185543732277</v>
      </c>
      <c r="O225">
        <v>39.860218690113797</v>
      </c>
      <c r="P225">
        <v>72.085354025218194</v>
      </c>
      <c r="Q225">
        <v>0.12715307404250301</v>
      </c>
    </row>
    <row r="226" spans="1:17" x14ac:dyDescent="0.3">
      <c r="A226" t="s">
        <v>546</v>
      </c>
      <c r="B226" t="s">
        <v>547</v>
      </c>
      <c r="C226" t="s">
        <v>3148</v>
      </c>
      <c r="D226" t="s">
        <v>291</v>
      </c>
      <c r="E226">
        <v>36759.288479909999</v>
      </c>
      <c r="F226">
        <v>2695.1</v>
      </c>
      <c r="G226">
        <v>0.12616194731915401</v>
      </c>
      <c r="H226">
        <v>-3.1805898447732699</v>
      </c>
      <c r="I226">
        <v>-2.61924240902301</v>
      </c>
      <c r="J226">
        <v>-0.72065719167030196</v>
      </c>
      <c r="K226">
        <v>2793.0464917692698</v>
      </c>
      <c r="L226">
        <v>2609.2777475716898</v>
      </c>
      <c r="M226">
        <v>46.108436792370199</v>
      </c>
      <c r="N226">
        <v>0.55487243567547795</v>
      </c>
      <c r="O226">
        <v>17.583763125672501</v>
      </c>
      <c r="P226">
        <v>33.533171480949299</v>
      </c>
      <c r="Q226">
        <v>-3.0930921044119999E-3</v>
      </c>
    </row>
    <row r="227" spans="1:17" x14ac:dyDescent="0.3">
      <c r="A227" t="s">
        <v>548</v>
      </c>
      <c r="B227" t="s">
        <v>549</v>
      </c>
      <c r="C227" t="s">
        <v>3134</v>
      </c>
      <c r="D227" t="s">
        <v>54</v>
      </c>
      <c r="E227">
        <v>36264.179927878002</v>
      </c>
      <c r="F227">
        <v>145.38999999999999</v>
      </c>
      <c r="G227">
        <v>-23.846385946476399</v>
      </c>
      <c r="H227">
        <v>-15.7751043424692</v>
      </c>
      <c r="I227">
        <v>-18.4792229069473</v>
      </c>
      <c r="J227">
        <v>1.47955631064087</v>
      </c>
      <c r="K227">
        <v>162.77199546569099</v>
      </c>
      <c r="L227">
        <v>162.842546281003</v>
      </c>
      <c r="M227">
        <v>39.246710631110602</v>
      </c>
      <c r="N227">
        <v>1.574833069853</v>
      </c>
      <c r="O227">
        <v>33.6061627347135</v>
      </c>
      <c r="P227">
        <v>5.6152840331250697</v>
      </c>
      <c r="Q227">
        <v>6.7777574123091003E-2</v>
      </c>
    </row>
    <row r="228" spans="1:17" x14ac:dyDescent="0.3">
      <c r="A228" t="s">
        <v>550</v>
      </c>
      <c r="B228" t="s">
        <v>551</v>
      </c>
      <c r="C228" t="s">
        <v>3138</v>
      </c>
      <c r="D228" t="s">
        <v>51</v>
      </c>
      <c r="E228">
        <v>36097.266398749998</v>
      </c>
      <c r="F228">
        <v>273.5</v>
      </c>
      <c r="G228">
        <v>126.163464708535</v>
      </c>
      <c r="H228">
        <v>23.914113569440101</v>
      </c>
      <c r="I228">
        <v>67.590215634866894</v>
      </c>
      <c r="J228">
        <v>11.1317055097546</v>
      </c>
      <c r="K228">
        <v>226.928272266053</v>
      </c>
      <c r="L228">
        <v>177.98913914140201</v>
      </c>
      <c r="M228">
        <v>69.549884640303205</v>
      </c>
      <c r="N228">
        <v>1.9294191989373699</v>
      </c>
      <c r="O228">
        <v>4.0219378427788</v>
      </c>
      <c r="P228">
        <v>186.98845750262299</v>
      </c>
      <c r="Q228">
        <v>6.0371228230732002E-2</v>
      </c>
    </row>
    <row r="229" spans="1:17" x14ac:dyDescent="0.3">
      <c r="A229" t="s">
        <v>552</v>
      </c>
      <c r="B229" t="s">
        <v>553</v>
      </c>
      <c r="C229" t="s">
        <v>3148</v>
      </c>
      <c r="D229" t="s">
        <v>160</v>
      </c>
      <c r="E229">
        <v>36090.484491000003</v>
      </c>
      <c r="F229">
        <v>8337.75</v>
      </c>
      <c r="G229">
        <v>196.89549295599701</v>
      </c>
      <c r="H229">
        <v>3.27879275251198</v>
      </c>
      <c r="I229">
        <v>87.476024148858002</v>
      </c>
      <c r="J229">
        <v>14.034255146940501</v>
      </c>
      <c r="K229">
        <v>7377.6087004625697</v>
      </c>
      <c r="L229">
        <v>5593.5238674656302</v>
      </c>
      <c r="M229">
        <v>68.352141733919396</v>
      </c>
      <c r="N229">
        <v>0.51802704230170704</v>
      </c>
      <c r="O229">
        <v>4.9443794788761997</v>
      </c>
      <c r="P229">
        <v>229.087069782128</v>
      </c>
      <c r="Q229">
        <v>0.121561424133831</v>
      </c>
    </row>
    <row r="230" spans="1:17" x14ac:dyDescent="0.3">
      <c r="A230" t="s">
        <v>554</v>
      </c>
      <c r="B230" t="s">
        <v>555</v>
      </c>
      <c r="C230" t="s">
        <v>3145</v>
      </c>
      <c r="D230" t="s">
        <v>556</v>
      </c>
      <c r="E230">
        <v>35891.405946569997</v>
      </c>
      <c r="F230">
        <v>3975.15</v>
      </c>
      <c r="G230">
        <v>27.386943821040202</v>
      </c>
      <c r="H230">
        <v>-2.1404582995608799</v>
      </c>
      <c r="I230">
        <v>-3.07013368499429</v>
      </c>
      <c r="J230">
        <v>7.2415444845758303</v>
      </c>
      <c r="K230">
        <v>4207.7183379038897</v>
      </c>
      <c r="L230">
        <v>3935.7145043171599</v>
      </c>
      <c r="M230">
        <v>43.436542528052797</v>
      </c>
      <c r="N230">
        <v>0.93398052521042796</v>
      </c>
      <c r="O230">
        <v>26.7801215048488</v>
      </c>
      <c r="P230">
        <v>59.965794768611602</v>
      </c>
      <c r="Q230">
        <v>0.18599411853290701</v>
      </c>
    </row>
    <row r="231" spans="1:17" hidden="1" x14ac:dyDescent="0.3">
      <c r="A231" t="s">
        <v>557</v>
      </c>
      <c r="B231" t="s">
        <v>558</v>
      </c>
      <c r="C231" t="s">
        <v>3149</v>
      </c>
      <c r="D231" t="s">
        <v>32</v>
      </c>
      <c r="E231">
        <v>35861.268091077</v>
      </c>
      <c r="F231">
        <v>52.91</v>
      </c>
      <c r="G231">
        <v>8.3790720911643408</v>
      </c>
      <c r="H231">
        <v>0.729102451590947</v>
      </c>
      <c r="I231">
        <v>-19.029542784975298</v>
      </c>
      <c r="J231">
        <v>6.9174560178714701</v>
      </c>
      <c r="K231">
        <v>53.9950422065982</v>
      </c>
      <c r="L231">
        <v>55.033358088051301</v>
      </c>
      <c r="M231">
        <v>58.812643519835397</v>
      </c>
      <c r="N231">
        <v>0.90269311278388997</v>
      </c>
      <c r="O231">
        <v>46.475146475146403</v>
      </c>
      <c r="P231">
        <v>35.6666666666666</v>
      </c>
      <c r="Q231">
        <v>0.11108411614521101</v>
      </c>
    </row>
    <row r="232" spans="1:17" x14ac:dyDescent="0.3">
      <c r="A232" t="s">
        <v>559</v>
      </c>
      <c r="B232" t="s">
        <v>560</v>
      </c>
      <c r="C232" t="s">
        <v>3139</v>
      </c>
      <c r="D232" t="s">
        <v>149</v>
      </c>
      <c r="E232">
        <v>35490.964007354902</v>
      </c>
      <c r="F232">
        <v>254.4</v>
      </c>
      <c r="G232">
        <v>53.181601049831499</v>
      </c>
      <c r="H232">
        <v>-4.65614195037009</v>
      </c>
      <c r="I232">
        <v>3.7508596942839598</v>
      </c>
      <c r="J232">
        <v>3.8865123865639899</v>
      </c>
      <c r="K232">
        <v>263.088113864749</v>
      </c>
      <c r="L232">
        <v>241.547125531901</v>
      </c>
      <c r="M232">
        <v>51.355221343252303</v>
      </c>
      <c r="N232">
        <v>0.49177994650124601</v>
      </c>
      <c r="O232">
        <v>22.562893081761001</v>
      </c>
      <c r="P232">
        <v>83.881460065052394</v>
      </c>
      <c r="Q232">
        <v>0.15206177066627899</v>
      </c>
    </row>
    <row r="233" spans="1:17" x14ac:dyDescent="0.3">
      <c r="A233" t="s">
        <v>561</v>
      </c>
      <c r="B233" t="s">
        <v>562</v>
      </c>
      <c r="C233" t="s">
        <v>3136</v>
      </c>
      <c r="D233" t="s">
        <v>37</v>
      </c>
      <c r="E233">
        <v>35439.111511700001</v>
      </c>
      <c r="F233">
        <v>6843.85</v>
      </c>
      <c r="G233">
        <v>197.37795325136199</v>
      </c>
      <c r="H233">
        <v>6.6582556267561896</v>
      </c>
      <c r="I233">
        <v>100.72982373849401</v>
      </c>
      <c r="J233">
        <v>9.3191012323283804</v>
      </c>
      <c r="K233">
        <v>6463.8055608845598</v>
      </c>
      <c r="L233">
        <v>4765.7651343371299</v>
      </c>
      <c r="M233">
        <v>59.7698500951211</v>
      </c>
      <c r="N233">
        <v>0.25229057506989999</v>
      </c>
      <c r="O233">
        <v>23.906865287813101</v>
      </c>
      <c r="P233">
        <v>240.49004975124299</v>
      </c>
      <c r="Q233">
        <v>0.178480396636297</v>
      </c>
    </row>
    <row r="234" spans="1:17" x14ac:dyDescent="0.3">
      <c r="A234" t="s">
        <v>563</v>
      </c>
      <c r="B234" t="s">
        <v>564</v>
      </c>
      <c r="C234" t="s">
        <v>3132</v>
      </c>
      <c r="D234" t="s">
        <v>204</v>
      </c>
      <c r="E234">
        <v>35283.435856875003</v>
      </c>
      <c r="F234">
        <v>512.54999999999995</v>
      </c>
      <c r="G234">
        <v>-3.04079659719776</v>
      </c>
      <c r="H234">
        <v>-13.7648503598563</v>
      </c>
      <c r="I234">
        <v>-14.2333982436539</v>
      </c>
      <c r="J234">
        <v>-1.79897063164278</v>
      </c>
      <c r="K234">
        <v>578.98112996297004</v>
      </c>
      <c r="L234">
        <v>574.53346529064697</v>
      </c>
      <c r="M234">
        <v>18.975839539375599</v>
      </c>
      <c r="N234">
        <v>0.30127778844991798</v>
      </c>
      <c r="O234">
        <v>34.611257438298701</v>
      </c>
      <c r="P234">
        <v>24.4053398058252</v>
      </c>
      <c r="Q234">
        <v>-6.5293563282741995E-2</v>
      </c>
    </row>
    <row r="235" spans="1:17" x14ac:dyDescent="0.3">
      <c r="A235" t="s">
        <v>565</v>
      </c>
      <c r="B235" t="s">
        <v>566</v>
      </c>
      <c r="C235" t="s">
        <v>3145</v>
      </c>
      <c r="D235" t="s">
        <v>266</v>
      </c>
      <c r="E235">
        <v>35081.926694100002</v>
      </c>
      <c r="F235">
        <v>3759.3</v>
      </c>
      <c r="G235">
        <v>-22.558973129399501</v>
      </c>
      <c r="H235">
        <v>-7.4490872103138699</v>
      </c>
      <c r="I235">
        <v>-7.8418954319591903</v>
      </c>
      <c r="J235">
        <v>-0.98067543031729199</v>
      </c>
      <c r="K235">
        <v>4122.3523385396702</v>
      </c>
      <c r="L235">
        <v>4022.4257790132901</v>
      </c>
      <c r="M235">
        <v>20.378743403254902</v>
      </c>
      <c r="N235">
        <v>0.84965558454926104</v>
      </c>
      <c r="O235">
        <v>31.672119809538898</v>
      </c>
      <c r="P235">
        <v>10.4182576514127</v>
      </c>
      <c r="Q235">
        <v>8.5531614281228005E-2</v>
      </c>
    </row>
    <row r="236" spans="1:17" x14ac:dyDescent="0.3">
      <c r="A236" t="s">
        <v>567</v>
      </c>
      <c r="B236" t="s">
        <v>568</v>
      </c>
      <c r="C236" t="s">
        <v>3138</v>
      </c>
      <c r="D236" t="s">
        <v>165</v>
      </c>
      <c r="E236">
        <v>34812.945087375003</v>
      </c>
      <c r="F236">
        <v>867.75</v>
      </c>
      <c r="G236">
        <v>-4.3426019974697203</v>
      </c>
      <c r="H236">
        <v>2.8176289506084502</v>
      </c>
      <c r="I236">
        <v>21.121139446620699</v>
      </c>
      <c r="J236">
        <v>-0.41033387626993201</v>
      </c>
      <c r="K236">
        <v>863.13779999975702</v>
      </c>
      <c r="L236">
        <v>791.33504141179196</v>
      </c>
      <c r="M236">
        <v>51.641625006881497</v>
      </c>
      <c r="N236">
        <v>1.27055826322117</v>
      </c>
      <c r="O236">
        <v>8.9311437626044405</v>
      </c>
      <c r="P236">
        <v>42.804245865218398</v>
      </c>
      <c r="Q236">
        <v>5.0973577381655998E-2</v>
      </c>
    </row>
    <row r="237" spans="1:17" x14ac:dyDescent="0.3">
      <c r="A237" t="s">
        <v>569</v>
      </c>
      <c r="B237" t="s">
        <v>570</v>
      </c>
      <c r="C237" t="s">
        <v>3134</v>
      </c>
      <c r="D237" t="s">
        <v>571</v>
      </c>
      <c r="E237">
        <v>34769.482230000001</v>
      </c>
      <c r="F237">
        <v>632.1</v>
      </c>
      <c r="G237">
        <v>10.0690801664727</v>
      </c>
      <c r="H237">
        <v>0.874648057659144</v>
      </c>
      <c r="I237">
        <v>-8.0378439090904408</v>
      </c>
      <c r="J237">
        <v>1.82108978072854</v>
      </c>
      <c r="K237">
        <v>645.80470880988503</v>
      </c>
      <c r="L237">
        <v>639.48908008178705</v>
      </c>
      <c r="M237">
        <v>57.301326956694403</v>
      </c>
      <c r="N237">
        <v>0.81791098461064404</v>
      </c>
      <c r="O237">
        <v>30.7941781363708</v>
      </c>
      <c r="P237">
        <v>42.364864864864799</v>
      </c>
      <c r="Q237">
        <v>4.2780766592604998E-2</v>
      </c>
    </row>
    <row r="238" spans="1:17" x14ac:dyDescent="0.3">
      <c r="A238" t="s">
        <v>572</v>
      </c>
      <c r="B238" t="s">
        <v>573</v>
      </c>
      <c r="C238" t="s">
        <v>3134</v>
      </c>
      <c r="D238" t="s">
        <v>54</v>
      </c>
      <c r="E238">
        <v>34186.608417000003</v>
      </c>
      <c r="F238">
        <v>276.89999999999998</v>
      </c>
      <c r="G238">
        <v>-20.504862604953001</v>
      </c>
      <c r="H238">
        <v>-6.4666377409850098</v>
      </c>
      <c r="I238">
        <v>-1.1893198866847901</v>
      </c>
      <c r="J238">
        <v>1.47666710919265</v>
      </c>
      <c r="K238">
        <v>294.484268884286</v>
      </c>
      <c r="L238">
        <v>292.20884057449501</v>
      </c>
      <c r="M238">
        <v>47.545281309885702</v>
      </c>
      <c r="N238">
        <v>1.0403461578681501</v>
      </c>
      <c r="O238">
        <v>23.871433730588599</v>
      </c>
      <c r="P238">
        <v>12.4695369618196</v>
      </c>
      <c r="Q238">
        <v>3.5659219101483002E-2</v>
      </c>
    </row>
    <row r="239" spans="1:17" x14ac:dyDescent="0.3">
      <c r="A239" t="s">
        <v>574</v>
      </c>
      <c r="B239" t="s">
        <v>575</v>
      </c>
      <c r="C239" t="s">
        <v>3150</v>
      </c>
      <c r="D239" t="s">
        <v>160</v>
      </c>
      <c r="E239">
        <v>34183.704554390002</v>
      </c>
      <c r="F239">
        <v>1015.1</v>
      </c>
      <c r="G239">
        <v>24.720389357203398</v>
      </c>
      <c r="H239">
        <v>-5.0872652231686297</v>
      </c>
      <c r="I239">
        <v>6.9313994143766697</v>
      </c>
      <c r="J239">
        <v>1.6971254340869699</v>
      </c>
      <c r="K239">
        <v>1061.1899062790501</v>
      </c>
      <c r="L239">
        <v>921.79093460064496</v>
      </c>
      <c r="M239">
        <v>37.057055199861402</v>
      </c>
      <c r="N239">
        <v>0.32134293790931401</v>
      </c>
      <c r="O239">
        <v>29.4453748399172</v>
      </c>
      <c r="P239">
        <v>57.9799237413431</v>
      </c>
      <c r="Q239">
        <v>5.1480879448448001E-2</v>
      </c>
    </row>
    <row r="240" spans="1:17" x14ac:dyDescent="0.3">
      <c r="A240" t="s">
        <v>576</v>
      </c>
      <c r="B240" t="s">
        <v>577</v>
      </c>
      <c r="C240" t="s">
        <v>3136</v>
      </c>
      <c r="D240" t="s">
        <v>199</v>
      </c>
      <c r="E240">
        <v>34105.96907739</v>
      </c>
      <c r="F240">
        <v>10466.700000000001</v>
      </c>
      <c r="G240">
        <v>40.825960364446303</v>
      </c>
      <c r="H240">
        <v>24.467301439692399</v>
      </c>
      <c r="I240">
        <v>50.412786594666798</v>
      </c>
      <c r="J240">
        <v>12.1699261037702</v>
      </c>
      <c r="K240">
        <v>8875.4192885394405</v>
      </c>
      <c r="L240">
        <v>7735.7961492479899</v>
      </c>
      <c r="M240">
        <v>84.322350408459798</v>
      </c>
      <c r="N240">
        <v>2.57227812201294</v>
      </c>
      <c r="O240">
        <v>1.51241556555552</v>
      </c>
      <c r="P240">
        <v>75.732238648097294</v>
      </c>
      <c r="Q240">
        <v>7.5188299946901002E-2</v>
      </c>
    </row>
    <row r="241" spans="1:17" x14ac:dyDescent="0.3">
      <c r="A241" t="s">
        <v>578</v>
      </c>
      <c r="B241" t="s">
        <v>579</v>
      </c>
      <c r="C241" t="s">
        <v>3145</v>
      </c>
      <c r="D241" t="s">
        <v>242</v>
      </c>
      <c r="E241">
        <v>34006.681724050002</v>
      </c>
      <c r="F241">
        <v>5312.65</v>
      </c>
      <c r="G241">
        <v>90.460106885277497</v>
      </c>
      <c r="H241">
        <v>9.8683541288861107</v>
      </c>
      <c r="I241">
        <v>104.73745861830901</v>
      </c>
      <c r="J241">
        <v>1.6047088708916399</v>
      </c>
      <c r="K241">
        <v>5221.4577238033298</v>
      </c>
      <c r="L241">
        <v>4051.5037649625801</v>
      </c>
      <c r="M241">
        <v>42.547802874116996</v>
      </c>
      <c r="N241">
        <v>0.69465766681224805</v>
      </c>
      <c r="O241">
        <v>11.242976668894</v>
      </c>
      <c r="P241">
        <v>133.43585912955601</v>
      </c>
    </row>
    <row r="242" spans="1:17" x14ac:dyDescent="0.3">
      <c r="A242" t="s">
        <v>580</v>
      </c>
      <c r="B242" t="s">
        <v>581</v>
      </c>
      <c r="C242" t="s">
        <v>3138</v>
      </c>
      <c r="D242" t="s">
        <v>51</v>
      </c>
      <c r="E242">
        <v>33964.056429520002</v>
      </c>
      <c r="F242">
        <v>1334.2</v>
      </c>
      <c r="G242">
        <v>107.831848317602</v>
      </c>
      <c r="H242">
        <v>14.5524017683622</v>
      </c>
      <c r="I242">
        <v>91.880714184790904</v>
      </c>
      <c r="J242">
        <v>5.3408574386664602</v>
      </c>
      <c r="K242">
        <v>1187.39419800774</v>
      </c>
      <c r="L242">
        <v>918.33245137646895</v>
      </c>
      <c r="M242">
        <v>76.987030329366902</v>
      </c>
      <c r="N242">
        <v>0.72049846601398804</v>
      </c>
      <c r="O242">
        <v>1.48028781292159</v>
      </c>
      <c r="P242">
        <v>146.11695259177199</v>
      </c>
      <c r="Q242">
        <v>0.125642708805383</v>
      </c>
    </row>
    <row r="243" spans="1:17" x14ac:dyDescent="0.3">
      <c r="A243" t="s">
        <v>582</v>
      </c>
      <c r="B243" t="s">
        <v>583</v>
      </c>
      <c r="C243" t="s">
        <v>3134</v>
      </c>
      <c r="D243" t="s">
        <v>214</v>
      </c>
      <c r="E243">
        <v>33842.181588480002</v>
      </c>
      <c r="F243">
        <v>6688.8</v>
      </c>
      <c r="G243">
        <v>82.168623280801995</v>
      </c>
      <c r="H243">
        <v>3.0112543988365799</v>
      </c>
      <c r="I243">
        <v>-2.3085344823298199</v>
      </c>
      <c r="J243">
        <v>2.6764553996732001</v>
      </c>
      <c r="K243">
        <v>6751.2312626705898</v>
      </c>
      <c r="L243">
        <v>6172.2566684764497</v>
      </c>
      <c r="M243">
        <v>44.691815090250401</v>
      </c>
      <c r="N243">
        <v>0.38614389891981798</v>
      </c>
      <c r="O243">
        <v>45.868466690587198</v>
      </c>
      <c r="P243">
        <v>111.226374875657</v>
      </c>
      <c r="Q243">
        <v>0.13759987355846501</v>
      </c>
    </row>
    <row r="244" spans="1:17" x14ac:dyDescent="0.3">
      <c r="A244" t="s">
        <v>584</v>
      </c>
      <c r="B244" t="s">
        <v>585</v>
      </c>
      <c r="C244" t="s">
        <v>3140</v>
      </c>
      <c r="D244" t="s">
        <v>196</v>
      </c>
      <c r="E244">
        <v>33677.499068159901</v>
      </c>
      <c r="F244">
        <v>2394.1999999999998</v>
      </c>
      <c r="G244">
        <v>13.327882614823199</v>
      </c>
      <c r="H244">
        <v>7.7360681314904998</v>
      </c>
      <c r="I244">
        <v>13.8057824102828</v>
      </c>
      <c r="J244">
        <v>3.4538072564774698</v>
      </c>
      <c r="K244">
        <v>2401.17923722867</v>
      </c>
      <c r="L244">
        <v>2250.3527712876698</v>
      </c>
      <c r="M244">
        <v>57.037816224950298</v>
      </c>
      <c r="N244">
        <v>0.940928239884808</v>
      </c>
      <c r="O244">
        <v>27.8631693258708</v>
      </c>
      <c r="P244">
        <v>52.2688968741056</v>
      </c>
      <c r="Q244">
        <v>1.9079194366641999E-2</v>
      </c>
    </row>
    <row r="245" spans="1:17" x14ac:dyDescent="0.3">
      <c r="A245" t="s">
        <v>586</v>
      </c>
      <c r="B245" t="s">
        <v>587</v>
      </c>
      <c r="C245" t="s">
        <v>3146</v>
      </c>
      <c r="D245" t="s">
        <v>588</v>
      </c>
      <c r="E245">
        <v>33674.9781741599</v>
      </c>
      <c r="F245">
        <v>1350.55</v>
      </c>
      <c r="G245">
        <v>-22.388115626486002</v>
      </c>
      <c r="H245">
        <v>7.8930699634391601</v>
      </c>
      <c r="I245">
        <v>38.117434995779497</v>
      </c>
      <c r="J245">
        <v>9.0803001367155893</v>
      </c>
      <c r="K245">
        <v>1284.1358248115801</v>
      </c>
      <c r="L245">
        <v>1179.6624855442899</v>
      </c>
      <c r="M245">
        <v>61.541308630293301</v>
      </c>
      <c r="N245">
        <v>0.81594828900663796</v>
      </c>
      <c r="O245">
        <v>10.1699307689459</v>
      </c>
      <c r="P245">
        <v>52.423678122002102</v>
      </c>
      <c r="Q245">
        <v>3.9059351119652003E-2</v>
      </c>
    </row>
    <row r="246" spans="1:17" x14ac:dyDescent="0.3">
      <c r="A246" t="s">
        <v>589</v>
      </c>
      <c r="B246" t="s">
        <v>590</v>
      </c>
      <c r="C246" t="s">
        <v>3142</v>
      </c>
      <c r="D246" t="s">
        <v>75</v>
      </c>
      <c r="E246">
        <v>33638.542737440002</v>
      </c>
      <c r="F246">
        <v>1793.6</v>
      </c>
      <c r="G246">
        <v>-40.496676886971599</v>
      </c>
      <c r="H246">
        <v>-4.4463095471749101</v>
      </c>
      <c r="I246">
        <v>-7.7776654600475599</v>
      </c>
      <c r="J246">
        <v>0.90795550347433596</v>
      </c>
      <c r="K246">
        <v>1842.66787962023</v>
      </c>
      <c r="L246">
        <v>1900.55874314735</v>
      </c>
      <c r="M246">
        <v>41.564204514678003</v>
      </c>
      <c r="N246">
        <v>0.75787479547218195</v>
      </c>
      <c r="O246">
        <v>35.520740410347898</v>
      </c>
      <c r="P246">
        <v>8.6108756206854693</v>
      </c>
      <c r="Q246">
        <v>-4.9597778816624999E-2</v>
      </c>
    </row>
    <row r="247" spans="1:17" x14ac:dyDescent="0.3">
      <c r="A247" t="s">
        <v>591</v>
      </c>
      <c r="B247" t="s">
        <v>592</v>
      </c>
      <c r="C247" t="s">
        <v>3134</v>
      </c>
      <c r="D247" t="s">
        <v>382</v>
      </c>
      <c r="E247">
        <v>33284.334633840001</v>
      </c>
      <c r="F247">
        <v>6538.8</v>
      </c>
      <c r="G247">
        <v>128.89946641670099</v>
      </c>
      <c r="H247">
        <v>13.4903513481321</v>
      </c>
      <c r="I247">
        <v>53.829261038355199</v>
      </c>
      <c r="J247">
        <v>-0.70600594613904899</v>
      </c>
      <c r="K247">
        <v>5910.4590684560299</v>
      </c>
      <c r="L247">
        <v>4504.3635262748203</v>
      </c>
      <c r="M247">
        <v>53.700085321756397</v>
      </c>
      <c r="N247">
        <v>1.1418909195292599</v>
      </c>
      <c r="O247">
        <v>5.0651495687282102</v>
      </c>
      <c r="P247">
        <v>169.08088310940099</v>
      </c>
      <c r="Q247">
        <v>0.15039104897970301</v>
      </c>
    </row>
    <row r="248" spans="1:17" x14ac:dyDescent="0.3">
      <c r="A248" t="s">
        <v>593</v>
      </c>
      <c r="B248" t="s">
        <v>594</v>
      </c>
      <c r="C248" t="s">
        <v>3134</v>
      </c>
      <c r="D248" t="s">
        <v>399</v>
      </c>
      <c r="E248">
        <v>32969.027890650003</v>
      </c>
      <c r="F248">
        <v>1755.75</v>
      </c>
      <c r="G248">
        <v>29.390249436901598</v>
      </c>
      <c r="H248">
        <v>-9.6258317896058792</v>
      </c>
      <c r="I248">
        <v>48.572560465916403</v>
      </c>
      <c r="J248">
        <v>6.6449931568741896</v>
      </c>
      <c r="K248">
        <v>1814.6798123737101</v>
      </c>
      <c r="L248">
        <v>1478.4063680245099</v>
      </c>
      <c r="M248">
        <v>38.030739784190303</v>
      </c>
      <c r="N248">
        <v>0.47843046561916602</v>
      </c>
      <c r="O248">
        <v>22.7367221984906</v>
      </c>
      <c r="P248">
        <v>82.681302674019307</v>
      </c>
      <c r="Q248">
        <v>0.11745425186694</v>
      </c>
    </row>
    <row r="249" spans="1:17" x14ac:dyDescent="0.3">
      <c r="A249" t="s">
        <v>595</v>
      </c>
      <c r="B249" t="s">
        <v>596</v>
      </c>
      <c r="C249" t="s">
        <v>3144</v>
      </c>
      <c r="D249" t="s">
        <v>597</v>
      </c>
      <c r="E249">
        <v>32508.793501359902</v>
      </c>
      <c r="F249">
        <v>1195.4000000000001</v>
      </c>
      <c r="G249">
        <v>-31.123763629436301</v>
      </c>
      <c r="H249">
        <v>-0.465116534136368</v>
      </c>
      <c r="I249">
        <v>4.7514718098845403</v>
      </c>
      <c r="J249">
        <v>5.3764356041645698</v>
      </c>
      <c r="K249">
        <v>1229.1514236881801</v>
      </c>
      <c r="L249">
        <v>1204.6037304633801</v>
      </c>
      <c r="M249">
        <v>49.393600786627204</v>
      </c>
      <c r="N249">
        <v>0.76088653497279002</v>
      </c>
      <c r="O249">
        <v>20.562154927220998</v>
      </c>
      <c r="P249">
        <v>20.7413766981465</v>
      </c>
      <c r="Q249">
        <v>0.10681616163992801</v>
      </c>
    </row>
    <row r="250" spans="1:17" x14ac:dyDescent="0.3">
      <c r="A250" t="s">
        <v>598</v>
      </c>
      <c r="B250" t="s">
        <v>599</v>
      </c>
      <c r="C250" t="s">
        <v>3146</v>
      </c>
      <c r="D250" t="s">
        <v>114</v>
      </c>
      <c r="E250">
        <v>32246.445746950001</v>
      </c>
      <c r="F250">
        <v>302.3</v>
      </c>
      <c r="G250">
        <v>13.110196464233301</v>
      </c>
      <c r="H250">
        <v>-6.9582989992988198</v>
      </c>
      <c r="I250">
        <v>12.9483455289249</v>
      </c>
      <c r="J250">
        <v>-0.66666367530341497</v>
      </c>
      <c r="K250">
        <v>321.88517781920098</v>
      </c>
      <c r="L250">
        <v>294.84382825532703</v>
      </c>
      <c r="M250">
        <v>36.404156405255698</v>
      </c>
      <c r="N250">
        <v>0.601311180196484</v>
      </c>
      <c r="O250">
        <v>20.542507442937399</v>
      </c>
      <c r="P250">
        <v>52.100628930817599</v>
      </c>
      <c r="Q250">
        <v>-2.0151650423823001E-2</v>
      </c>
    </row>
    <row r="251" spans="1:17" x14ac:dyDescent="0.3">
      <c r="A251" t="s">
        <v>600</v>
      </c>
      <c r="B251" t="s">
        <v>601</v>
      </c>
      <c r="C251" t="s">
        <v>3134</v>
      </c>
      <c r="D251" t="s">
        <v>382</v>
      </c>
      <c r="E251">
        <v>32218.395</v>
      </c>
      <c r="F251">
        <v>1541.55</v>
      </c>
      <c r="G251">
        <v>66.338905775262205</v>
      </c>
      <c r="H251">
        <v>11.4548586340046</v>
      </c>
      <c r="I251">
        <v>35.913563321726997</v>
      </c>
      <c r="J251">
        <v>4.0380937676337201</v>
      </c>
      <c r="K251">
        <v>1452.07355696225</v>
      </c>
      <c r="L251">
        <v>1197.0913774601499</v>
      </c>
      <c r="M251">
        <v>57.147833996847801</v>
      </c>
      <c r="N251">
        <v>0.801972493701119</v>
      </c>
      <c r="O251">
        <v>7.9692517271577401</v>
      </c>
      <c r="P251">
        <v>96.833402496249207</v>
      </c>
      <c r="Q251">
        <v>9.0595165088401E-2</v>
      </c>
    </row>
    <row r="252" spans="1:17" hidden="1" x14ac:dyDescent="0.3">
      <c r="A252" t="s">
        <v>602</v>
      </c>
      <c r="B252" t="s">
        <v>603</v>
      </c>
      <c r="C252" t="s">
        <v>3149</v>
      </c>
      <c r="D252" t="s">
        <v>141</v>
      </c>
      <c r="E252">
        <v>32216.064643341</v>
      </c>
      <c r="F252">
        <v>394.93</v>
      </c>
      <c r="G252">
        <v>-0.356302027207963</v>
      </c>
      <c r="H252">
        <v>4.9912080435934403</v>
      </c>
      <c r="I252">
        <v>6.8650659574350499</v>
      </c>
      <c r="J252">
        <v>3.99415454284585</v>
      </c>
      <c r="K252">
        <v>388.49036219959902</v>
      </c>
      <c r="L252">
        <v>367.980934109548</v>
      </c>
      <c r="M252">
        <v>56.330526885428</v>
      </c>
      <c r="N252">
        <v>0.67554489707732701</v>
      </c>
      <c r="O252">
        <v>2.5498189552578898</v>
      </c>
      <c r="P252">
        <v>39.059859154929498</v>
      </c>
      <c r="Q252">
        <v>-0.123824141917355</v>
      </c>
    </row>
    <row r="253" spans="1:17" hidden="1" x14ac:dyDescent="0.3">
      <c r="A253" t="s">
        <v>604</v>
      </c>
      <c r="B253" t="s">
        <v>605</v>
      </c>
      <c r="C253" t="s">
        <v>3149</v>
      </c>
      <c r="D253" t="s">
        <v>114</v>
      </c>
      <c r="E253">
        <v>32028.471385609999</v>
      </c>
      <c r="F253">
        <v>616.9</v>
      </c>
      <c r="G253">
        <v>-35.0694492796855</v>
      </c>
      <c r="H253">
        <v>-1.60591929919864</v>
      </c>
      <c r="I253">
        <v>-16.889478454972899</v>
      </c>
      <c r="J253">
        <v>-0.108249246988598</v>
      </c>
      <c r="K253">
        <v>643.98216108927295</v>
      </c>
      <c r="M253">
        <v>40.094388214086401</v>
      </c>
      <c r="O253">
        <v>18.982006808234701</v>
      </c>
      <c r="P253">
        <v>4.9863852961198099</v>
      </c>
    </row>
    <row r="254" spans="1:17" x14ac:dyDescent="0.3">
      <c r="A254" t="s">
        <v>606</v>
      </c>
      <c r="B254" t="s">
        <v>607</v>
      </c>
      <c r="C254" t="s">
        <v>3136</v>
      </c>
      <c r="D254" t="s">
        <v>237</v>
      </c>
      <c r="E254">
        <v>32020.236440190001</v>
      </c>
      <c r="F254">
        <v>2393.5500000000002</v>
      </c>
      <c r="G254">
        <v>57.813250565017597</v>
      </c>
      <c r="H254">
        <v>21.361645148857502</v>
      </c>
      <c r="I254">
        <v>28.969779915356298</v>
      </c>
      <c r="J254">
        <v>6.0541350055253602</v>
      </c>
      <c r="K254">
        <v>2129.72185578075</v>
      </c>
      <c r="L254">
        <v>1824.7623673584201</v>
      </c>
      <c r="M254">
        <v>67.065795941327806</v>
      </c>
      <c r="N254">
        <v>1.3787576586491801</v>
      </c>
      <c r="O254">
        <v>5.4500637128950702</v>
      </c>
      <c r="P254">
        <v>85.051606169546503</v>
      </c>
      <c r="Q254">
        <v>0.109379065968464</v>
      </c>
    </row>
    <row r="255" spans="1:17" x14ac:dyDescent="0.3">
      <c r="A255" t="s">
        <v>608</v>
      </c>
      <c r="B255" t="s">
        <v>609</v>
      </c>
      <c r="C255" t="s">
        <v>3142</v>
      </c>
      <c r="D255" t="s">
        <v>75</v>
      </c>
      <c r="E255">
        <v>31857.313546044999</v>
      </c>
      <c r="F255">
        <v>4122.95</v>
      </c>
      <c r="G255">
        <v>-4.7521551964764202</v>
      </c>
      <c r="H255">
        <v>-2.8779894256040102</v>
      </c>
      <c r="I255">
        <v>-4.3412104711667698</v>
      </c>
      <c r="J255">
        <v>1.06087735012773</v>
      </c>
      <c r="K255">
        <v>4378.2466716947902</v>
      </c>
      <c r="L255">
        <v>4200.4871572721304</v>
      </c>
      <c r="M255">
        <v>32.019528291668998</v>
      </c>
      <c r="N255">
        <v>0.83319611350054301</v>
      </c>
      <c r="O255">
        <v>18.737796965764801</v>
      </c>
      <c r="P255">
        <v>27.5981059668234</v>
      </c>
      <c r="Q255">
        <v>-5.7268675163929996E-3</v>
      </c>
    </row>
    <row r="256" spans="1:17" x14ac:dyDescent="0.3">
      <c r="A256" t="s">
        <v>610</v>
      </c>
      <c r="B256" t="s">
        <v>611</v>
      </c>
      <c r="C256" t="s">
        <v>3134</v>
      </c>
      <c r="D256" t="s">
        <v>43</v>
      </c>
      <c r="E256">
        <v>31270.799999999999</v>
      </c>
      <c r="F256">
        <v>189.75</v>
      </c>
      <c r="G256">
        <v>8.5211878876223608</v>
      </c>
      <c r="H256">
        <v>-10.812354530151801</v>
      </c>
      <c r="I256">
        <v>-24.433545649210402</v>
      </c>
      <c r="J256">
        <v>-1.6967528834874599</v>
      </c>
      <c r="K256">
        <v>219.94182475589301</v>
      </c>
      <c r="L256">
        <v>226.90163881878499</v>
      </c>
      <c r="M256">
        <v>33.150801835428197</v>
      </c>
      <c r="N256">
        <v>0.68682616407992703</v>
      </c>
      <c r="O256">
        <v>71.119894598155398</v>
      </c>
      <c r="P256">
        <v>42.669172932330802</v>
      </c>
      <c r="Q256">
        <v>1.9997550275249999E-2</v>
      </c>
    </row>
    <row r="257" spans="1:17" x14ac:dyDescent="0.3">
      <c r="A257" t="s">
        <v>612</v>
      </c>
      <c r="B257" t="s">
        <v>613</v>
      </c>
      <c r="C257" t="s">
        <v>3137</v>
      </c>
      <c r="D257" t="s">
        <v>46</v>
      </c>
      <c r="E257">
        <v>31149.162</v>
      </c>
      <c r="F257">
        <v>51.58</v>
      </c>
      <c r="G257">
        <v>22.3081227942392</v>
      </c>
      <c r="H257">
        <v>-11.106210437413999</v>
      </c>
      <c r="I257">
        <v>-31.484916550021399</v>
      </c>
      <c r="J257">
        <v>0.51355086275625905</v>
      </c>
      <c r="K257">
        <v>58.061875189532699</v>
      </c>
      <c r="L257">
        <v>58.366097112369602</v>
      </c>
      <c r="M257">
        <v>38.307743138829501</v>
      </c>
      <c r="N257">
        <v>0.89008148162234701</v>
      </c>
      <c r="O257">
        <v>51.512214036448199</v>
      </c>
      <c r="P257">
        <v>49.9418604651162</v>
      </c>
      <c r="Q257">
        <v>9.4496041200204994E-2</v>
      </c>
    </row>
    <row r="258" spans="1:17" x14ac:dyDescent="0.3">
      <c r="A258" t="s">
        <v>614</v>
      </c>
      <c r="B258" t="s">
        <v>615</v>
      </c>
      <c r="C258" t="s">
        <v>3134</v>
      </c>
      <c r="D258" t="s">
        <v>43</v>
      </c>
      <c r="E258">
        <v>31133.779438475001</v>
      </c>
      <c r="F258">
        <v>338.05</v>
      </c>
      <c r="G258">
        <v>-15.4364118012081</v>
      </c>
      <c r="H258">
        <v>-6.6029340139243997</v>
      </c>
      <c r="I258">
        <v>2.7435590235044001</v>
      </c>
      <c r="J258">
        <v>4.5701919874391299</v>
      </c>
      <c r="K258">
        <v>355.23359558094</v>
      </c>
      <c r="M258">
        <v>44.839787316942399</v>
      </c>
      <c r="N258">
        <v>0.70172192881950202</v>
      </c>
      <c r="O258">
        <v>20.514716757875998</v>
      </c>
      <c r="P258">
        <v>21.360617483396101</v>
      </c>
    </row>
    <row r="259" spans="1:17" hidden="1" x14ac:dyDescent="0.3">
      <c r="A259" t="s">
        <v>616</v>
      </c>
      <c r="B259" t="s">
        <v>617</v>
      </c>
      <c r="C259" t="s">
        <v>3149</v>
      </c>
      <c r="D259" t="s">
        <v>99</v>
      </c>
      <c r="E259">
        <v>30924.899688157999</v>
      </c>
      <c r="F259">
        <v>74.180000000000007</v>
      </c>
      <c r="G259">
        <v>-44.572548712112798</v>
      </c>
      <c r="H259">
        <v>-15.7052874560919</v>
      </c>
      <c r="I259">
        <v>-26.3925778874003</v>
      </c>
      <c r="J259">
        <v>4.6773257777412303</v>
      </c>
      <c r="K259">
        <v>98.443167308629896</v>
      </c>
      <c r="M259">
        <v>27.338441978313799</v>
      </c>
      <c r="O259">
        <v>112.186573200323</v>
      </c>
      <c r="P259">
        <v>0.460455037919826</v>
      </c>
    </row>
    <row r="260" spans="1:17" x14ac:dyDescent="0.3">
      <c r="A260" t="s">
        <v>618</v>
      </c>
      <c r="B260" t="s">
        <v>619</v>
      </c>
      <c r="C260" t="s">
        <v>588</v>
      </c>
      <c r="D260" t="s">
        <v>588</v>
      </c>
      <c r="E260">
        <v>30746.169300000001</v>
      </c>
      <c r="F260">
        <v>899.5</v>
      </c>
      <c r="G260">
        <v>-12.8651505037605</v>
      </c>
      <c r="H260">
        <v>2.2585811000965901</v>
      </c>
      <c r="I260">
        <v>-0.58956703258773802</v>
      </c>
      <c r="J260">
        <v>4.93898357953932</v>
      </c>
      <c r="K260">
        <v>910.72289429536499</v>
      </c>
      <c r="L260">
        <v>852.58793986460296</v>
      </c>
      <c r="M260">
        <v>41.072778799015403</v>
      </c>
      <c r="N260">
        <v>0.49095712269297698</v>
      </c>
      <c r="O260">
        <v>17.065036131183899</v>
      </c>
      <c r="P260">
        <v>26.690140845070399</v>
      </c>
      <c r="Q260">
        <v>5.7237525848303002E-2</v>
      </c>
    </row>
    <row r="261" spans="1:17" x14ac:dyDescent="0.3">
      <c r="A261" t="s">
        <v>620</v>
      </c>
      <c r="B261" t="s">
        <v>621</v>
      </c>
      <c r="C261" t="s">
        <v>3153</v>
      </c>
      <c r="D261" t="s">
        <v>588</v>
      </c>
      <c r="E261">
        <v>30659.6316171</v>
      </c>
      <c r="F261">
        <v>2773.95</v>
      </c>
      <c r="G261">
        <v>127.29132023298899</v>
      </c>
      <c r="H261">
        <v>2.2325603851564999</v>
      </c>
      <c r="I261">
        <v>35.848895360937902</v>
      </c>
      <c r="J261">
        <v>1.1491875042550099</v>
      </c>
      <c r="K261">
        <v>2672.2817832282199</v>
      </c>
      <c r="L261">
        <v>2161.1803657636301</v>
      </c>
      <c r="M261">
        <v>50.993713303588699</v>
      </c>
      <c r="N261">
        <v>0.56085310624092599</v>
      </c>
      <c r="O261">
        <v>13.195984066043</v>
      </c>
      <c r="P261">
        <v>157.69427284128301</v>
      </c>
      <c r="Q261">
        <v>0.14455666013694299</v>
      </c>
    </row>
    <row r="262" spans="1:17" x14ac:dyDescent="0.3">
      <c r="A262" t="s">
        <v>622</v>
      </c>
      <c r="B262" t="s">
        <v>623</v>
      </c>
      <c r="C262" t="s">
        <v>3140</v>
      </c>
      <c r="D262" t="s">
        <v>418</v>
      </c>
      <c r="E262">
        <v>30640.44513977</v>
      </c>
      <c r="F262">
        <v>482.45</v>
      </c>
      <c r="G262">
        <v>-3.1494537609946298</v>
      </c>
      <c r="H262">
        <v>-2.0310457442853398</v>
      </c>
      <c r="I262">
        <v>-7.7820891889606099</v>
      </c>
      <c r="J262">
        <v>0.391270956824115</v>
      </c>
      <c r="K262">
        <v>507.35230842694801</v>
      </c>
      <c r="L262">
        <v>492.09511332131899</v>
      </c>
      <c r="M262">
        <v>34.6308226885224</v>
      </c>
      <c r="N262">
        <v>0.62319239733001996</v>
      </c>
      <c r="O262">
        <v>21.235361177323998</v>
      </c>
      <c r="P262">
        <v>26.295811518324602</v>
      </c>
      <c r="Q262">
        <v>0.10613762297542</v>
      </c>
    </row>
    <row r="263" spans="1:17" x14ac:dyDescent="0.3">
      <c r="A263" t="s">
        <v>624</v>
      </c>
      <c r="B263" t="s">
        <v>625</v>
      </c>
      <c r="C263" t="s">
        <v>3148</v>
      </c>
      <c r="D263" t="s">
        <v>405</v>
      </c>
      <c r="E263">
        <v>30401.302843859899</v>
      </c>
      <c r="F263">
        <v>6764.55</v>
      </c>
      <c r="G263">
        <v>3.11279174664622</v>
      </c>
      <c r="H263">
        <v>3.3515800453922302</v>
      </c>
      <c r="I263">
        <v>16.787429133243698</v>
      </c>
      <c r="J263">
        <v>4.7943464774636499</v>
      </c>
      <c r="K263">
        <v>6499.5031097396404</v>
      </c>
      <c r="L263">
        <v>6077.1418025600196</v>
      </c>
      <c r="M263">
        <v>67.276389682366101</v>
      </c>
      <c r="N263">
        <v>0.620079016397311</v>
      </c>
      <c r="O263">
        <v>6.3906690023726602</v>
      </c>
      <c r="P263">
        <v>38.018240430914801</v>
      </c>
      <c r="Q263">
        <v>3.1081327617241999E-2</v>
      </c>
    </row>
    <row r="264" spans="1:17" x14ac:dyDescent="0.3">
      <c r="A264" t="s">
        <v>626</v>
      </c>
      <c r="B264" t="s">
        <v>627</v>
      </c>
      <c r="C264" t="s">
        <v>3136</v>
      </c>
      <c r="D264" t="s">
        <v>199</v>
      </c>
      <c r="E264">
        <v>30328.02</v>
      </c>
      <c r="F264">
        <v>694.8</v>
      </c>
      <c r="G264">
        <v>8.0141730073747404</v>
      </c>
      <c r="H264">
        <v>-6.3058115733216997</v>
      </c>
      <c r="I264">
        <v>30.0038687376368</v>
      </c>
      <c r="J264">
        <v>4.9345009671015703</v>
      </c>
      <c r="K264">
        <v>724.92875951125905</v>
      </c>
      <c r="L264">
        <v>659.92866698684304</v>
      </c>
      <c r="M264">
        <v>52.643158799434403</v>
      </c>
      <c r="N264">
        <v>0.72922454577165596</v>
      </c>
      <c r="O264">
        <v>23.776626367299901</v>
      </c>
      <c r="P264">
        <v>66.578758091584703</v>
      </c>
      <c r="Q264">
        <v>1.1378011969537E-2</v>
      </c>
    </row>
    <row r="265" spans="1:17" x14ac:dyDescent="0.3">
      <c r="A265" t="s">
        <v>628</v>
      </c>
      <c r="B265" t="s">
        <v>629</v>
      </c>
      <c r="C265" t="s">
        <v>3138</v>
      </c>
      <c r="D265" t="s">
        <v>51</v>
      </c>
      <c r="E265">
        <v>30196.519550055</v>
      </c>
      <c r="F265">
        <v>1832.85</v>
      </c>
      <c r="G265">
        <v>-9.5277553901089398</v>
      </c>
      <c r="H265">
        <v>-4.7978129487399297</v>
      </c>
      <c r="I265">
        <v>-0.12447319691816799</v>
      </c>
      <c r="J265">
        <v>-0.13244737087666</v>
      </c>
      <c r="K265">
        <v>1750.5557888512001</v>
      </c>
      <c r="L265">
        <v>1802.4817405475901</v>
      </c>
      <c r="M265">
        <v>76.393893402041996</v>
      </c>
      <c r="N265">
        <v>1.52262787900924</v>
      </c>
      <c r="O265">
        <v>21.1746733229669</v>
      </c>
      <c r="P265">
        <v>21.437090041741101</v>
      </c>
      <c r="Q265">
        <v>-8.6722839134819998E-2</v>
      </c>
    </row>
    <row r="266" spans="1:17" x14ac:dyDescent="0.3">
      <c r="A266" t="s">
        <v>630</v>
      </c>
      <c r="B266" t="s">
        <v>631</v>
      </c>
      <c r="C266" t="s">
        <v>3147</v>
      </c>
      <c r="D266" t="s">
        <v>141</v>
      </c>
      <c r="E266">
        <v>29759.965480549999</v>
      </c>
      <c r="F266">
        <v>1218.55</v>
      </c>
      <c r="G266">
        <v>52.736557968237001</v>
      </c>
      <c r="H266">
        <v>-10.533315166850301</v>
      </c>
      <c r="I266">
        <v>2.0440373037914799</v>
      </c>
      <c r="J266">
        <v>3.8840024105297699</v>
      </c>
      <c r="K266">
        <v>1261.55632154046</v>
      </c>
      <c r="L266">
        <v>1142.35147545066</v>
      </c>
      <c r="M266">
        <v>48.917636731324201</v>
      </c>
      <c r="N266">
        <v>0.73832982111229895</v>
      </c>
      <c r="O266">
        <v>19.248286898362799</v>
      </c>
      <c r="P266">
        <v>83.240601503759294</v>
      </c>
      <c r="Q266">
        <v>0.12057986445461399</v>
      </c>
    </row>
    <row r="267" spans="1:17" x14ac:dyDescent="0.3">
      <c r="A267" t="s">
        <v>632</v>
      </c>
      <c r="B267" t="s">
        <v>633</v>
      </c>
      <c r="C267" t="s">
        <v>3132</v>
      </c>
      <c r="D267" t="s">
        <v>204</v>
      </c>
      <c r="E267">
        <v>29438.533643999999</v>
      </c>
      <c r="F267">
        <v>412.6</v>
      </c>
      <c r="G267">
        <v>-23.055974105335402</v>
      </c>
      <c r="H267">
        <v>-22.077366144502601</v>
      </c>
      <c r="I267">
        <v>-14.5820863266324</v>
      </c>
      <c r="J267">
        <v>-0.243757286421136</v>
      </c>
      <c r="K267">
        <v>492.11595555545699</v>
      </c>
      <c r="L267">
        <v>486.39640973817598</v>
      </c>
      <c r="M267">
        <v>32.997800978750902</v>
      </c>
      <c r="N267">
        <v>0.90290694780410097</v>
      </c>
      <c r="O267">
        <v>38.233155598642703</v>
      </c>
      <c r="P267">
        <v>7.8269959493009402</v>
      </c>
      <c r="Q267">
        <v>-4.7121677732050997E-2</v>
      </c>
    </row>
    <row r="268" spans="1:17" x14ac:dyDescent="0.3">
      <c r="A268" t="s">
        <v>634</v>
      </c>
      <c r="B268" t="s">
        <v>635</v>
      </c>
      <c r="C268" t="s">
        <v>3151</v>
      </c>
      <c r="D268" t="s">
        <v>636</v>
      </c>
      <c r="E268">
        <v>29357.333766899999</v>
      </c>
      <c r="F268">
        <v>744.95</v>
      </c>
      <c r="G268">
        <v>-11.5576699598557</v>
      </c>
      <c r="H268">
        <v>-5.4303827491978298</v>
      </c>
      <c r="I268">
        <v>6.3246672176305099</v>
      </c>
      <c r="J268">
        <v>2.2608732369264901</v>
      </c>
      <c r="K268">
        <v>780.62556978491102</v>
      </c>
      <c r="L268">
        <v>734.95310615854498</v>
      </c>
      <c r="M268">
        <v>40.9460137507225</v>
      </c>
      <c r="N268">
        <v>0.45519459636120402</v>
      </c>
      <c r="O268">
        <v>23.632458554265298</v>
      </c>
      <c r="P268">
        <v>31.2455954897815</v>
      </c>
      <c r="Q268">
        <v>2.0669144724316E-2</v>
      </c>
    </row>
    <row r="269" spans="1:17" x14ac:dyDescent="0.3">
      <c r="A269" t="s">
        <v>637</v>
      </c>
      <c r="B269" t="s">
        <v>638</v>
      </c>
      <c r="C269" t="s">
        <v>3134</v>
      </c>
      <c r="D269" t="s">
        <v>24</v>
      </c>
      <c r="E269">
        <v>29202.077208275001</v>
      </c>
      <c r="F269">
        <v>181.27</v>
      </c>
      <c r="G269">
        <v>-42.701638219217799</v>
      </c>
      <c r="H269">
        <v>-2.0149768989407701</v>
      </c>
      <c r="I269">
        <v>-10.716649874968899</v>
      </c>
      <c r="J269">
        <v>-0.13203950455476701</v>
      </c>
      <c r="K269">
        <v>191.19516868289301</v>
      </c>
      <c r="L269">
        <v>200.683430619609</v>
      </c>
      <c r="M269">
        <v>47.422651899607501</v>
      </c>
      <c r="N269">
        <v>0.887581220119109</v>
      </c>
      <c r="O269">
        <v>45.1426049539361</v>
      </c>
      <c r="P269">
        <v>8.3502689778840402</v>
      </c>
      <c r="Q269">
        <v>-8.9358256147244006E-2</v>
      </c>
    </row>
    <row r="270" spans="1:17" x14ac:dyDescent="0.3">
      <c r="A270" t="s">
        <v>639</v>
      </c>
      <c r="B270" t="s">
        <v>640</v>
      </c>
      <c r="C270" t="s">
        <v>3148</v>
      </c>
      <c r="D270" t="s">
        <v>291</v>
      </c>
      <c r="E270">
        <v>28960.342380959999</v>
      </c>
      <c r="F270">
        <v>586.65</v>
      </c>
      <c r="G270">
        <v>110.21370059499399</v>
      </c>
      <c r="H270">
        <v>-8.7224102030644506</v>
      </c>
      <c r="I270">
        <v>56.551416620010698</v>
      </c>
      <c r="J270">
        <v>-1.25883905518598</v>
      </c>
      <c r="K270">
        <v>576.76165898200895</v>
      </c>
      <c r="L270">
        <v>449.51582668550998</v>
      </c>
      <c r="M270">
        <v>51.650765951616798</v>
      </c>
      <c r="N270">
        <v>0.576869905776349</v>
      </c>
      <c r="O270">
        <v>17.395380550583798</v>
      </c>
      <c r="P270">
        <v>139.69356486210401</v>
      </c>
      <c r="Q270">
        <v>0.24299250795711699</v>
      </c>
    </row>
    <row r="271" spans="1:17" x14ac:dyDescent="0.3">
      <c r="A271" t="s">
        <v>641</v>
      </c>
      <c r="B271" t="s">
        <v>642</v>
      </c>
      <c r="C271" t="s">
        <v>3141</v>
      </c>
      <c r="D271" t="s">
        <v>643</v>
      </c>
      <c r="E271">
        <v>28870.502117100001</v>
      </c>
      <c r="F271">
        <v>298.55</v>
      </c>
      <c r="G271">
        <v>76.017361343716601</v>
      </c>
      <c r="H271">
        <v>-8.4534844474837705</v>
      </c>
      <c r="I271">
        <v>-28.6860822002077</v>
      </c>
      <c r="J271">
        <v>3.13861268051377</v>
      </c>
      <c r="K271">
        <v>311.70708517420098</v>
      </c>
      <c r="L271">
        <v>297.82531128179301</v>
      </c>
      <c r="M271">
        <v>50.449534361858198</v>
      </c>
      <c r="N271">
        <v>0.812521053489346</v>
      </c>
      <c r="O271">
        <v>39.273153575615403</v>
      </c>
      <c r="P271">
        <v>109.28846827900399</v>
      </c>
      <c r="Q271">
        <v>9.7220136785139993E-2</v>
      </c>
    </row>
    <row r="272" spans="1:17" x14ac:dyDescent="0.3">
      <c r="A272" t="s">
        <v>644</v>
      </c>
      <c r="B272" t="s">
        <v>645</v>
      </c>
      <c r="C272" t="s">
        <v>3148</v>
      </c>
      <c r="D272" t="s">
        <v>160</v>
      </c>
      <c r="E272">
        <v>28782.36428844</v>
      </c>
      <c r="F272">
        <v>1129.8</v>
      </c>
      <c r="G272">
        <v>-9.8369131020521401</v>
      </c>
      <c r="H272">
        <v>2.1268793435881199</v>
      </c>
      <c r="I272">
        <v>-3.3559611886021901</v>
      </c>
      <c r="J272">
        <v>3.5216203606675198</v>
      </c>
      <c r="K272">
        <v>1098.02875857902</v>
      </c>
      <c r="L272">
        <v>1071.9629187365999</v>
      </c>
      <c r="M272">
        <v>52.9104032682407</v>
      </c>
      <c r="N272">
        <v>1.0679189349770899</v>
      </c>
      <c r="O272">
        <v>19.401664011329402</v>
      </c>
      <c r="P272">
        <v>21.093247588424401</v>
      </c>
      <c r="Q272">
        <v>1.2752192364524999E-2</v>
      </c>
    </row>
    <row r="273" spans="1:17" x14ac:dyDescent="0.3">
      <c r="A273" t="s">
        <v>646</v>
      </c>
      <c r="B273" t="s">
        <v>647</v>
      </c>
      <c r="C273" t="s">
        <v>3138</v>
      </c>
      <c r="D273" t="s">
        <v>51</v>
      </c>
      <c r="E273">
        <v>28778.206658319999</v>
      </c>
      <c r="F273">
        <v>1852.9</v>
      </c>
      <c r="G273">
        <v>5.1664156342368699</v>
      </c>
      <c r="H273">
        <v>10.6235265859526</v>
      </c>
      <c r="I273">
        <v>-7.7491829269112698</v>
      </c>
      <c r="J273">
        <v>0.50425660588124799</v>
      </c>
      <c r="K273">
        <v>1874.9385694786199</v>
      </c>
      <c r="L273">
        <v>1766.4393229177399</v>
      </c>
      <c r="M273">
        <v>42.273603169680001</v>
      </c>
      <c r="N273">
        <v>0.675304570711866</v>
      </c>
      <c r="O273">
        <v>9.5579901775594909</v>
      </c>
      <c r="P273">
        <v>35.149525893508397</v>
      </c>
      <c r="Q273">
        <v>0.102886361151134</v>
      </c>
    </row>
    <row r="274" spans="1:17" x14ac:dyDescent="0.3">
      <c r="A274" t="s">
        <v>648</v>
      </c>
      <c r="B274" t="s">
        <v>649</v>
      </c>
      <c r="C274" t="s">
        <v>3134</v>
      </c>
      <c r="D274" t="s">
        <v>54</v>
      </c>
      <c r="E274">
        <v>28766.78616955</v>
      </c>
      <c r="F274">
        <v>369.85</v>
      </c>
      <c r="G274">
        <v>-20.102801267403201</v>
      </c>
      <c r="H274">
        <v>-2.5994029162366998</v>
      </c>
      <c r="I274">
        <v>-30.380093274739298</v>
      </c>
      <c r="J274">
        <v>19.342612115308299</v>
      </c>
      <c r="K274">
        <v>378.49818622791503</v>
      </c>
      <c r="L274">
        <v>404.28945538627698</v>
      </c>
      <c r="M274">
        <v>52.928429877920202</v>
      </c>
      <c r="N274">
        <v>2.7516263915994101</v>
      </c>
      <c r="O274">
        <v>40.516425577937</v>
      </c>
      <c r="P274">
        <v>36.956119237178299</v>
      </c>
      <c r="Q274">
        <v>7.9303647929247004E-2</v>
      </c>
    </row>
    <row r="275" spans="1:17" x14ac:dyDescent="0.3">
      <c r="A275" t="s">
        <v>650</v>
      </c>
      <c r="B275" t="s">
        <v>651</v>
      </c>
      <c r="C275" t="s">
        <v>3132</v>
      </c>
      <c r="D275" t="s">
        <v>18</v>
      </c>
      <c r="E275">
        <v>28714.578362368</v>
      </c>
      <c r="F275">
        <v>163.84</v>
      </c>
      <c r="G275">
        <v>24.263884143628601</v>
      </c>
      <c r="H275">
        <v>-15.1163519486245</v>
      </c>
      <c r="I275">
        <v>-36.200063612190299</v>
      </c>
      <c r="J275">
        <v>2.6754185940158801</v>
      </c>
      <c r="K275">
        <v>174.08185922333701</v>
      </c>
      <c r="L275">
        <v>184.55540883667601</v>
      </c>
      <c r="M275">
        <v>62.407531109894897</v>
      </c>
      <c r="N275">
        <v>1.8521171103630401</v>
      </c>
      <c r="O275">
        <v>76.544189453125</v>
      </c>
      <c r="P275">
        <v>52.622263623660899</v>
      </c>
      <c r="Q275">
        <v>0.111594025384609</v>
      </c>
    </row>
    <row r="276" spans="1:17" x14ac:dyDescent="0.3">
      <c r="A276" t="s">
        <v>652</v>
      </c>
      <c r="B276" t="s">
        <v>653</v>
      </c>
      <c r="C276" t="s">
        <v>3145</v>
      </c>
      <c r="D276" t="s">
        <v>173</v>
      </c>
      <c r="E276">
        <v>28536.138927807999</v>
      </c>
      <c r="F276">
        <v>216.04</v>
      </c>
      <c r="G276">
        <v>236.420968886916</v>
      </c>
      <c r="H276">
        <v>-0.86842599494029105</v>
      </c>
      <c r="I276">
        <v>34.936281431536898</v>
      </c>
      <c r="J276">
        <v>3.6437567978412</v>
      </c>
      <c r="K276">
        <v>216.83417668771099</v>
      </c>
      <c r="L276">
        <v>170.92357312268001</v>
      </c>
      <c r="M276">
        <v>52.448676198181197</v>
      </c>
      <c r="N276">
        <v>0.54296006534660401</v>
      </c>
      <c r="O276">
        <v>21.227550453619699</v>
      </c>
      <c r="P276">
        <v>300.72339438905601</v>
      </c>
      <c r="Q276">
        <v>0.18728121457671901</v>
      </c>
    </row>
    <row r="277" spans="1:17" x14ac:dyDescent="0.3">
      <c r="A277" t="s">
        <v>654</v>
      </c>
      <c r="B277" t="s">
        <v>655</v>
      </c>
      <c r="C277" t="s">
        <v>3138</v>
      </c>
      <c r="D277" t="s">
        <v>656</v>
      </c>
      <c r="E277">
        <v>28526.228543950001</v>
      </c>
      <c r="F277">
        <v>2815.3</v>
      </c>
      <c r="G277">
        <v>79.226718291011295</v>
      </c>
      <c r="H277">
        <v>24.693149311471998</v>
      </c>
      <c r="I277">
        <v>64.354054892593695</v>
      </c>
      <c r="J277">
        <v>11.6574539828694</v>
      </c>
      <c r="K277">
        <v>2462.5378945757302</v>
      </c>
      <c r="L277">
        <v>2015.0972671089601</v>
      </c>
      <c r="M277">
        <v>57.967616808161303</v>
      </c>
      <c r="N277">
        <v>2.0585054423534102</v>
      </c>
      <c r="O277">
        <v>19.2697048271942</v>
      </c>
      <c r="P277">
        <v>106.85525349008</v>
      </c>
      <c r="Q277">
        <v>0.12201817776157101</v>
      </c>
    </row>
    <row r="278" spans="1:17" x14ac:dyDescent="0.3">
      <c r="A278" t="s">
        <v>657</v>
      </c>
      <c r="B278" t="s">
        <v>658</v>
      </c>
      <c r="C278" t="s">
        <v>3138</v>
      </c>
      <c r="D278" t="s">
        <v>247</v>
      </c>
      <c r="E278">
        <v>28508.99007312</v>
      </c>
      <c r="F278">
        <v>1061.5999999999999</v>
      </c>
      <c r="G278">
        <v>0.89336314109872395</v>
      </c>
      <c r="H278">
        <v>12.6751241275095</v>
      </c>
      <c r="I278">
        <v>-31.926091394650101</v>
      </c>
      <c r="J278">
        <v>0.40786702992851598</v>
      </c>
      <c r="K278">
        <v>1083.0621683290599</v>
      </c>
      <c r="L278">
        <v>1112.7260604622099</v>
      </c>
      <c r="M278">
        <v>46.193123529415203</v>
      </c>
      <c r="N278">
        <v>0.45575325829413399</v>
      </c>
      <c r="O278">
        <v>42.605501130369198</v>
      </c>
      <c r="P278">
        <v>30.2576687116564</v>
      </c>
    </row>
    <row r="279" spans="1:17" hidden="1" x14ac:dyDescent="0.3">
      <c r="A279" t="s">
        <v>659</v>
      </c>
      <c r="B279" t="s">
        <v>660</v>
      </c>
      <c r="C279" t="s">
        <v>3149</v>
      </c>
      <c r="D279" t="s">
        <v>138</v>
      </c>
      <c r="E279">
        <v>28470.284887500002</v>
      </c>
      <c r="F279">
        <v>1676.25</v>
      </c>
      <c r="G279">
        <v>106.96692009744901</v>
      </c>
      <c r="H279">
        <v>-3.8915258726317199</v>
      </c>
      <c r="I279">
        <v>98.146637228502897</v>
      </c>
      <c r="J279">
        <v>4.1733392121146</v>
      </c>
      <c r="K279">
        <v>1643.3913259374201</v>
      </c>
      <c r="L279">
        <v>1231.8332996374099</v>
      </c>
      <c r="M279">
        <v>45.428551288596204</v>
      </c>
      <c r="N279">
        <v>0.80908409482357402</v>
      </c>
      <c r="O279">
        <v>13.3482475764354</v>
      </c>
      <c r="P279">
        <v>190.939859411611</v>
      </c>
    </row>
    <row r="280" spans="1:17" x14ac:dyDescent="0.3">
      <c r="A280" t="s">
        <v>661</v>
      </c>
      <c r="B280" t="s">
        <v>662</v>
      </c>
      <c r="C280" t="s">
        <v>3140</v>
      </c>
      <c r="D280" t="s">
        <v>556</v>
      </c>
      <c r="E280">
        <v>28410.039571032001</v>
      </c>
      <c r="F280">
        <v>64.260000000000005</v>
      </c>
      <c r="G280">
        <v>-16.624553724644102</v>
      </c>
      <c r="H280">
        <v>0.72631946633465105</v>
      </c>
      <c r="I280">
        <v>-14.125053194385901</v>
      </c>
      <c r="J280">
        <v>6.1858283631668902</v>
      </c>
      <c r="K280">
        <v>66.723784326342397</v>
      </c>
      <c r="L280">
        <v>67.683002122628295</v>
      </c>
      <c r="M280">
        <v>52.434036647741699</v>
      </c>
      <c r="N280">
        <v>0.85381892215565902</v>
      </c>
      <c r="O280">
        <v>24.494242141300901</v>
      </c>
      <c r="P280">
        <v>11.080380293863399</v>
      </c>
      <c r="Q280">
        <v>2.5437026068234E-2</v>
      </c>
    </row>
    <row r="281" spans="1:17" x14ac:dyDescent="0.3">
      <c r="A281" t="s">
        <v>663</v>
      </c>
      <c r="B281" t="s">
        <v>664</v>
      </c>
      <c r="C281" t="s">
        <v>3140</v>
      </c>
      <c r="D281" t="s">
        <v>196</v>
      </c>
      <c r="E281">
        <v>28371.532517399999</v>
      </c>
      <c r="F281">
        <v>1350.2</v>
      </c>
      <c r="G281">
        <v>-20.4629643280593</v>
      </c>
      <c r="H281">
        <v>-1.34579213602887</v>
      </c>
      <c r="I281">
        <v>9.6528803844475295</v>
      </c>
      <c r="J281">
        <v>4.9303216683640603</v>
      </c>
      <c r="K281">
        <v>1377.8101715733001</v>
      </c>
      <c r="L281">
        <v>1297.49734243646</v>
      </c>
      <c r="M281">
        <v>43.8925880258818</v>
      </c>
      <c r="N281">
        <v>0.75710668323029395</v>
      </c>
      <c r="O281">
        <v>11.5353280995408</v>
      </c>
      <c r="P281">
        <v>34.609441204326799</v>
      </c>
      <c r="Q281">
        <v>6.3884444013957001E-2</v>
      </c>
    </row>
    <row r="282" spans="1:17" x14ac:dyDescent="0.3">
      <c r="A282" t="s">
        <v>665</v>
      </c>
      <c r="B282" t="s">
        <v>666</v>
      </c>
      <c r="C282" t="s">
        <v>3148</v>
      </c>
      <c r="D282" t="s">
        <v>291</v>
      </c>
      <c r="E282">
        <v>28294.076045159902</v>
      </c>
      <c r="F282">
        <v>566.85</v>
      </c>
      <c r="G282">
        <v>24.667497961218</v>
      </c>
      <c r="H282">
        <v>4.5958602259651196</v>
      </c>
      <c r="I282">
        <v>34.4977795926754</v>
      </c>
      <c r="J282">
        <v>7.1697596729200299</v>
      </c>
      <c r="K282">
        <v>542.819384717052</v>
      </c>
      <c r="L282">
        <v>487.78587140298498</v>
      </c>
      <c r="M282">
        <v>60.2052838393356</v>
      </c>
      <c r="N282">
        <v>0.84984619656073501</v>
      </c>
      <c r="O282">
        <v>10.8406103907559</v>
      </c>
      <c r="P282">
        <v>68.655162154120802</v>
      </c>
      <c r="Q282">
        <v>4.1271026715495998E-2</v>
      </c>
    </row>
    <row r="283" spans="1:17" x14ac:dyDescent="0.3">
      <c r="A283" t="s">
        <v>667</v>
      </c>
      <c r="B283" t="s">
        <v>668</v>
      </c>
      <c r="C283" t="s">
        <v>3134</v>
      </c>
      <c r="D283" t="s">
        <v>43</v>
      </c>
      <c r="E283">
        <v>28232.62707205</v>
      </c>
      <c r="F283">
        <v>480.5</v>
      </c>
      <c r="G283">
        <v>-37.444834888753</v>
      </c>
      <c r="H283">
        <v>-12.7815452716143</v>
      </c>
      <c r="I283">
        <v>-20.5173014510057</v>
      </c>
      <c r="J283">
        <v>-8.0833428864321206</v>
      </c>
      <c r="K283">
        <v>562.20805746587598</v>
      </c>
      <c r="L283">
        <v>571.02331874301399</v>
      </c>
      <c r="M283">
        <v>14.501650049183599</v>
      </c>
      <c r="N283">
        <v>1.0935900607901701</v>
      </c>
      <c r="O283">
        <v>34.651404786680502</v>
      </c>
      <c r="P283">
        <v>5.6508355321020103</v>
      </c>
      <c r="Q283">
        <v>-0.10912765094662399</v>
      </c>
    </row>
    <row r="284" spans="1:17" x14ac:dyDescent="0.3">
      <c r="A284" t="s">
        <v>669</v>
      </c>
      <c r="B284" t="s">
        <v>670</v>
      </c>
      <c r="C284" t="s">
        <v>3132</v>
      </c>
      <c r="D284" t="s">
        <v>449</v>
      </c>
      <c r="E284">
        <v>28146.69</v>
      </c>
      <c r="F284">
        <v>801.9</v>
      </c>
      <c r="G284">
        <v>146.613096475622</v>
      </c>
      <c r="H284">
        <v>18.2311070334924</v>
      </c>
      <c r="I284">
        <v>24.837069321214699</v>
      </c>
      <c r="J284">
        <v>7.7906182599432396</v>
      </c>
      <c r="K284">
        <v>762.59393428733199</v>
      </c>
      <c r="L284">
        <v>668.68434885246802</v>
      </c>
      <c r="M284">
        <v>64.045915437831496</v>
      </c>
      <c r="N284">
        <v>0.94844236754051803</v>
      </c>
      <c r="O284">
        <v>20.962713555306099</v>
      </c>
      <c r="P284">
        <v>180.43364224514701</v>
      </c>
      <c r="Q284">
        <v>0.138643737155456</v>
      </c>
    </row>
    <row r="285" spans="1:17" x14ac:dyDescent="0.3">
      <c r="A285" t="s">
        <v>671</v>
      </c>
      <c r="B285" t="s">
        <v>672</v>
      </c>
      <c r="C285" t="s">
        <v>3134</v>
      </c>
      <c r="D285" t="s">
        <v>517</v>
      </c>
      <c r="E285">
        <v>28015.311887845</v>
      </c>
      <c r="F285">
        <v>861.95</v>
      </c>
      <c r="G285">
        <v>5.9569392106313401</v>
      </c>
      <c r="H285">
        <v>0.81202490788857495</v>
      </c>
      <c r="I285">
        <v>6.9746066669057996</v>
      </c>
      <c r="J285">
        <v>-0.25954621293151098</v>
      </c>
      <c r="K285">
        <v>846.32800612410801</v>
      </c>
      <c r="L285">
        <v>780.28115975832497</v>
      </c>
      <c r="M285">
        <v>52.488641335464699</v>
      </c>
      <c r="N285">
        <v>0.63078424051085002</v>
      </c>
      <c r="O285">
        <v>7.0189686176692403</v>
      </c>
      <c r="P285">
        <v>34.658647086392698</v>
      </c>
      <c r="Q285">
        <v>-2.3800149308335999E-2</v>
      </c>
    </row>
    <row r="286" spans="1:17" hidden="1" x14ac:dyDescent="0.3">
      <c r="A286" t="s">
        <v>673</v>
      </c>
      <c r="B286" t="s">
        <v>674</v>
      </c>
      <c r="C286" t="s">
        <v>3149</v>
      </c>
      <c r="D286" t="s">
        <v>196</v>
      </c>
      <c r="E286">
        <v>27672.457832619999</v>
      </c>
      <c r="F286">
        <v>12407.3</v>
      </c>
      <c r="G286">
        <v>101.765411632914</v>
      </c>
      <c r="H286">
        <v>1.2552672402107801</v>
      </c>
      <c r="I286">
        <v>21.548097371184799</v>
      </c>
      <c r="J286">
        <v>4.7226678717758501</v>
      </c>
      <c r="K286">
        <v>13268.448964652</v>
      </c>
      <c r="L286">
        <v>11391.732860603401</v>
      </c>
      <c r="M286">
        <v>40.631218533885303</v>
      </c>
      <c r="N286">
        <v>0.70948612597526595</v>
      </c>
      <c r="O286">
        <v>22.004384515567398</v>
      </c>
      <c r="P286">
        <v>131.36293285098901</v>
      </c>
      <c r="Q286">
        <v>0.172344487701069</v>
      </c>
    </row>
    <row r="287" spans="1:17" x14ac:dyDescent="0.3">
      <c r="A287" t="s">
        <v>675</v>
      </c>
      <c r="B287" t="s">
        <v>676</v>
      </c>
      <c r="C287" t="s">
        <v>3140</v>
      </c>
      <c r="D287" t="s">
        <v>196</v>
      </c>
      <c r="E287">
        <v>27506.885154719999</v>
      </c>
      <c r="F287">
        <v>14502.05</v>
      </c>
      <c r="G287">
        <v>-35.687760987995802</v>
      </c>
      <c r="H287">
        <v>-1.8492421654347</v>
      </c>
      <c r="I287">
        <v>0.20880399481761899</v>
      </c>
      <c r="J287">
        <v>6.2130923384349499</v>
      </c>
      <c r="K287">
        <v>15089.6361081127</v>
      </c>
      <c r="L287">
        <v>15134.4615146877</v>
      </c>
      <c r="M287">
        <v>53.740157116123598</v>
      </c>
      <c r="N287">
        <v>0.66497936258521995</v>
      </c>
      <c r="O287">
        <v>25.844277188397498</v>
      </c>
      <c r="P287">
        <v>11.7691714836223</v>
      </c>
      <c r="Q287">
        <v>6.0839082149402E-2</v>
      </c>
    </row>
    <row r="288" spans="1:17" x14ac:dyDescent="0.3">
      <c r="A288" t="s">
        <v>677</v>
      </c>
      <c r="B288" t="s">
        <v>678</v>
      </c>
      <c r="C288" t="s">
        <v>3138</v>
      </c>
      <c r="D288" t="s">
        <v>51</v>
      </c>
      <c r="E288">
        <v>27267.9816374</v>
      </c>
      <c r="F288">
        <v>1442</v>
      </c>
      <c r="G288">
        <v>-19.814546419658399</v>
      </c>
      <c r="H288">
        <v>5.0051628241208599</v>
      </c>
      <c r="I288">
        <v>-1.63457559494586</v>
      </c>
      <c r="J288">
        <v>3.0611782199723501</v>
      </c>
      <c r="K288">
        <v>1415.6888156528601</v>
      </c>
      <c r="M288">
        <v>54.591501604557898</v>
      </c>
      <c r="N288">
        <v>0.53449750356954795</v>
      </c>
      <c r="O288">
        <v>9.5700416088765508</v>
      </c>
      <c r="P288">
        <v>17.714285714285701</v>
      </c>
    </row>
    <row r="289" spans="1:17" x14ac:dyDescent="0.3">
      <c r="A289" t="s">
        <v>679</v>
      </c>
      <c r="B289" t="s">
        <v>680</v>
      </c>
      <c r="C289" t="s">
        <v>3145</v>
      </c>
      <c r="D289" t="s">
        <v>266</v>
      </c>
      <c r="E289">
        <v>26574.228514479899</v>
      </c>
      <c r="F289">
        <v>1396.1</v>
      </c>
      <c r="G289">
        <v>3.3762069630174301</v>
      </c>
      <c r="H289">
        <v>-1.2240895523401301</v>
      </c>
      <c r="I289">
        <v>-15.6544521732799</v>
      </c>
      <c r="J289">
        <v>4.6833589602449903</v>
      </c>
      <c r="K289">
        <v>1471.64571201594</v>
      </c>
      <c r="L289">
        <v>1438.88810301934</v>
      </c>
      <c r="M289">
        <v>44.253845896618998</v>
      </c>
      <c r="N289">
        <v>0.52087399351857699</v>
      </c>
      <c r="O289">
        <v>31.878088962108698</v>
      </c>
      <c r="P289">
        <v>36.125195007800301</v>
      </c>
      <c r="Q289">
        <v>4.3444338905026997E-2</v>
      </c>
    </row>
    <row r="290" spans="1:17" x14ac:dyDescent="0.3">
      <c r="A290" t="s">
        <v>681</v>
      </c>
      <c r="B290" t="s">
        <v>682</v>
      </c>
      <c r="C290" t="s">
        <v>3138</v>
      </c>
      <c r="D290" t="s">
        <v>51</v>
      </c>
      <c r="E290">
        <v>26378.369437450001</v>
      </c>
      <c r="F290">
        <v>489.25</v>
      </c>
      <c r="G290">
        <v>5.4672830100496697</v>
      </c>
      <c r="H290">
        <v>12.386888444873501</v>
      </c>
      <c r="I290">
        <v>3.6654223043358498</v>
      </c>
      <c r="J290">
        <v>6.1185865511934903E-2</v>
      </c>
      <c r="K290">
        <v>469.54240073279698</v>
      </c>
      <c r="L290">
        <v>442.66705269806101</v>
      </c>
      <c r="M290">
        <v>58.485492272216497</v>
      </c>
      <c r="N290">
        <v>1.5722645485595701</v>
      </c>
      <c r="O290">
        <v>5.8763413387838499</v>
      </c>
      <c r="P290">
        <v>35.582652071497797</v>
      </c>
      <c r="Q290">
        <v>-1.1101589895835E-2</v>
      </c>
    </row>
    <row r="291" spans="1:17" x14ac:dyDescent="0.3">
      <c r="A291" t="s">
        <v>683</v>
      </c>
      <c r="B291" t="s">
        <v>684</v>
      </c>
      <c r="C291" t="s">
        <v>3134</v>
      </c>
      <c r="D291" t="s">
        <v>517</v>
      </c>
      <c r="E291">
        <v>26295.999775839999</v>
      </c>
      <c r="F291">
        <v>2915.95</v>
      </c>
      <c r="G291">
        <v>-14.8877851913442</v>
      </c>
      <c r="H291">
        <v>10.5852428233294</v>
      </c>
      <c r="I291">
        <v>3.11914494622761</v>
      </c>
      <c r="J291">
        <v>1.39621250587789</v>
      </c>
      <c r="K291">
        <v>2743.36649369837</v>
      </c>
      <c r="L291">
        <v>2587.9512528550399</v>
      </c>
      <c r="M291">
        <v>48.250780827661202</v>
      </c>
      <c r="N291">
        <v>0.73093683413537303</v>
      </c>
      <c r="O291">
        <v>33.609972736157999</v>
      </c>
      <c r="P291">
        <v>43.9975308641975</v>
      </c>
      <c r="Q291">
        <v>9.4005450564138004E-2</v>
      </c>
    </row>
    <row r="292" spans="1:17" x14ac:dyDescent="0.3">
      <c r="A292" t="s">
        <v>685</v>
      </c>
      <c r="B292" t="s">
        <v>686</v>
      </c>
      <c r="C292" t="s">
        <v>3143</v>
      </c>
      <c r="D292" t="s">
        <v>438</v>
      </c>
      <c r="E292">
        <v>26220.519868939999</v>
      </c>
      <c r="F292">
        <v>353.9</v>
      </c>
      <c r="G292">
        <v>-38.126564674131203</v>
      </c>
      <c r="H292">
        <v>-10.5859904224126</v>
      </c>
      <c r="I292">
        <v>-29.0858527412014</v>
      </c>
      <c r="J292">
        <v>0.36204813502997002</v>
      </c>
      <c r="K292">
        <v>394.76764125367401</v>
      </c>
      <c r="L292">
        <v>410.36382373716799</v>
      </c>
      <c r="M292">
        <v>26.846549578697299</v>
      </c>
      <c r="N292">
        <v>0.53989278048142797</v>
      </c>
      <c r="O292">
        <v>37.892059903927603</v>
      </c>
      <c r="P292">
        <v>1.8710420264824501</v>
      </c>
      <c r="Q292">
        <v>-8.3860629407311996E-2</v>
      </c>
    </row>
    <row r="293" spans="1:17" x14ac:dyDescent="0.3">
      <c r="A293" t="s">
        <v>687</v>
      </c>
      <c r="B293" t="s">
        <v>688</v>
      </c>
      <c r="C293" t="s">
        <v>3137</v>
      </c>
      <c r="D293" t="s">
        <v>46</v>
      </c>
      <c r="E293">
        <v>26152.2</v>
      </c>
      <c r="F293">
        <v>96.86</v>
      </c>
      <c r="G293">
        <v>89.4937349548008</v>
      </c>
      <c r="H293">
        <v>-12.550331381666901</v>
      </c>
      <c r="I293">
        <v>1.0197028143540701</v>
      </c>
      <c r="J293">
        <v>4.7144854239744403</v>
      </c>
      <c r="K293">
        <v>108.24832584701601</v>
      </c>
      <c r="L293">
        <v>97.887164533838003</v>
      </c>
      <c r="M293">
        <v>41.548106472306003</v>
      </c>
      <c r="N293">
        <v>0.363784281197086</v>
      </c>
      <c r="O293">
        <v>44.366439534723597</v>
      </c>
      <c r="P293">
        <v>127.72727272727199</v>
      </c>
      <c r="Q293">
        <v>0.118636663397022</v>
      </c>
    </row>
    <row r="294" spans="1:17" x14ac:dyDescent="0.3">
      <c r="A294" t="s">
        <v>689</v>
      </c>
      <c r="B294" t="s">
        <v>690</v>
      </c>
      <c r="C294" t="s">
        <v>3144</v>
      </c>
      <c r="D294" t="s">
        <v>304</v>
      </c>
      <c r="E294">
        <v>25872.337932750001</v>
      </c>
      <c r="F294">
        <v>2039.25</v>
      </c>
      <c r="G294">
        <v>4.2684744090478199</v>
      </c>
      <c r="H294">
        <v>-12.4104942052296</v>
      </c>
      <c r="I294">
        <v>35.284640748290499</v>
      </c>
      <c r="J294">
        <v>-5.3604134783078798</v>
      </c>
      <c r="K294">
        <v>2164.0320996692499</v>
      </c>
      <c r="L294">
        <v>1874.73655723919</v>
      </c>
      <c r="M294">
        <v>33.245460032154703</v>
      </c>
      <c r="N294">
        <v>1.0862229230867699</v>
      </c>
      <c r="O294">
        <v>20.127497854603298</v>
      </c>
      <c r="P294">
        <v>71.929011044599903</v>
      </c>
      <c r="Q294">
        <v>-5.4868745722539997E-2</v>
      </c>
    </row>
    <row r="295" spans="1:17" x14ac:dyDescent="0.3">
      <c r="A295" t="s">
        <v>691</v>
      </c>
      <c r="B295" t="s">
        <v>692</v>
      </c>
      <c r="C295" t="s">
        <v>3145</v>
      </c>
      <c r="D295" t="s">
        <v>266</v>
      </c>
      <c r="E295">
        <v>25770.690455740001</v>
      </c>
      <c r="F295">
        <v>3426.1</v>
      </c>
      <c r="G295">
        <v>-8.9745364154235201</v>
      </c>
      <c r="H295">
        <v>5.9141675873715903E-2</v>
      </c>
      <c r="I295">
        <v>-7.2596296001266598</v>
      </c>
      <c r="J295">
        <v>7.4791477908427604</v>
      </c>
      <c r="K295">
        <v>3657.5496962857201</v>
      </c>
      <c r="L295">
        <v>3615.5949803844101</v>
      </c>
      <c r="M295">
        <v>43.457916271262597</v>
      </c>
      <c r="N295">
        <v>0.713251191349492</v>
      </c>
      <c r="O295">
        <v>40.623449403111401</v>
      </c>
      <c r="P295">
        <v>35.714002772826298</v>
      </c>
      <c r="Q295">
        <v>5.9570645456761002E-2</v>
      </c>
    </row>
    <row r="296" spans="1:17" x14ac:dyDescent="0.3">
      <c r="A296" t="s">
        <v>693</v>
      </c>
      <c r="B296" t="s">
        <v>694</v>
      </c>
      <c r="C296" t="s">
        <v>3145</v>
      </c>
      <c r="D296" t="s">
        <v>472</v>
      </c>
      <c r="E296">
        <v>25735.679639999998</v>
      </c>
      <c r="F296">
        <v>3671.7</v>
      </c>
      <c r="G296">
        <v>1.0173959771965899</v>
      </c>
      <c r="H296">
        <v>5.2711904412147801</v>
      </c>
      <c r="I296">
        <v>11.0776434055301</v>
      </c>
      <c r="J296">
        <v>6.2335627884150497</v>
      </c>
      <c r="K296">
        <v>3612.4277604804001</v>
      </c>
      <c r="L296">
        <v>3391.6460971753399</v>
      </c>
      <c r="M296">
        <v>60.425942326990601</v>
      </c>
      <c r="N296">
        <v>0.45474370825350702</v>
      </c>
      <c r="O296">
        <v>8.3558024893101308</v>
      </c>
      <c r="P296">
        <v>42.231260894828502</v>
      </c>
      <c r="Q296">
        <v>0.115032214300122</v>
      </c>
    </row>
    <row r="297" spans="1:17" x14ac:dyDescent="0.3">
      <c r="A297" t="s">
        <v>695</v>
      </c>
      <c r="B297" t="s">
        <v>696</v>
      </c>
      <c r="C297" t="s">
        <v>3147</v>
      </c>
      <c r="D297" t="s">
        <v>141</v>
      </c>
      <c r="E297">
        <v>25624.711937349999</v>
      </c>
      <c r="F297">
        <v>749.5</v>
      </c>
      <c r="G297">
        <v>181.82941583279401</v>
      </c>
      <c r="H297">
        <v>1.53970580268158</v>
      </c>
      <c r="I297">
        <v>96.548797935640494</v>
      </c>
      <c r="J297">
        <v>5.41502384642774</v>
      </c>
      <c r="K297">
        <v>681.14687619851099</v>
      </c>
      <c r="L297">
        <v>507.11036481361299</v>
      </c>
      <c r="M297">
        <v>60.133081161077001</v>
      </c>
      <c r="N297">
        <v>0.69122082937431994</v>
      </c>
      <c r="O297">
        <v>6.2374916611074003</v>
      </c>
      <c r="P297">
        <v>214.98213910485299</v>
      </c>
      <c r="Q297">
        <v>0.25770759293103501</v>
      </c>
    </row>
    <row r="298" spans="1:17" x14ac:dyDescent="0.3">
      <c r="A298" t="s">
        <v>697</v>
      </c>
      <c r="B298" t="s">
        <v>698</v>
      </c>
      <c r="C298" t="s">
        <v>3134</v>
      </c>
      <c r="D298" t="s">
        <v>571</v>
      </c>
      <c r="E298">
        <v>25612.709823069999</v>
      </c>
      <c r="F298">
        <v>985.7</v>
      </c>
      <c r="G298">
        <v>6.0795552354904698</v>
      </c>
      <c r="H298">
        <v>3.3191187293988702</v>
      </c>
      <c r="I298">
        <v>19.695208599371199</v>
      </c>
      <c r="J298">
        <v>5.0669263330513896</v>
      </c>
      <c r="K298">
        <v>943.97050419301695</v>
      </c>
      <c r="L298">
        <v>840.88833770671704</v>
      </c>
      <c r="M298">
        <v>62.324582336020796</v>
      </c>
      <c r="N298">
        <v>0.71737794068962701</v>
      </c>
      <c r="O298">
        <v>21.964086436035299</v>
      </c>
      <c r="P298">
        <v>63.195364238410598</v>
      </c>
      <c r="Q298">
        <v>0.107002269757838</v>
      </c>
    </row>
    <row r="299" spans="1:17" x14ac:dyDescent="0.3">
      <c r="A299" t="s">
        <v>699</v>
      </c>
      <c r="B299" t="s">
        <v>700</v>
      </c>
      <c r="C299" t="s">
        <v>3138</v>
      </c>
      <c r="D299" t="s">
        <v>247</v>
      </c>
      <c r="E299">
        <v>25581.022626739999</v>
      </c>
      <c r="F299">
        <v>3070.9</v>
      </c>
      <c r="G299">
        <v>-9.8871457495152093</v>
      </c>
      <c r="H299">
        <v>-10.4504709606777</v>
      </c>
      <c r="I299">
        <v>23.527182725449901</v>
      </c>
      <c r="J299">
        <v>5.3380381639860801E-2</v>
      </c>
      <c r="K299">
        <v>3240.3563716137401</v>
      </c>
      <c r="L299">
        <v>2915.42457092415</v>
      </c>
      <c r="M299">
        <v>34.068185832145403</v>
      </c>
      <c r="N299">
        <v>1.23740567384425</v>
      </c>
      <c r="O299">
        <v>18.9862906639747</v>
      </c>
      <c r="P299">
        <v>57.9924885527602</v>
      </c>
      <c r="Q299">
        <v>-3.6690504662861001E-2</v>
      </c>
    </row>
    <row r="300" spans="1:17" hidden="1" x14ac:dyDescent="0.3">
      <c r="A300" t="s">
        <v>701</v>
      </c>
      <c r="B300" t="s">
        <v>702</v>
      </c>
      <c r="C300" t="s">
        <v>3149</v>
      </c>
      <c r="D300" t="s">
        <v>125</v>
      </c>
      <c r="E300">
        <v>25542.543891559999</v>
      </c>
      <c r="F300">
        <v>1146.7</v>
      </c>
      <c r="G300">
        <v>-23.177782792655499</v>
      </c>
      <c r="H300">
        <v>-2.6950893161544198</v>
      </c>
      <c r="I300">
        <v>-0.210372197366506</v>
      </c>
      <c r="J300">
        <v>2.9007796560518102</v>
      </c>
      <c r="K300">
        <v>1150.99112964904</v>
      </c>
      <c r="L300">
        <v>1135.41031378415</v>
      </c>
      <c r="M300">
        <v>60.981651538891903</v>
      </c>
      <c r="N300">
        <v>1.33182827005164</v>
      </c>
      <c r="O300">
        <v>22.089474143193499</v>
      </c>
      <c r="P300">
        <v>19.454138236366401</v>
      </c>
      <c r="Q300">
        <v>-5.2170058361705997E-2</v>
      </c>
    </row>
    <row r="301" spans="1:17" x14ac:dyDescent="0.3">
      <c r="A301" t="s">
        <v>703</v>
      </c>
      <c r="B301" t="s">
        <v>704</v>
      </c>
      <c r="C301" t="s">
        <v>3143</v>
      </c>
      <c r="D301" t="s">
        <v>705</v>
      </c>
      <c r="E301">
        <v>25487.614644900001</v>
      </c>
      <c r="F301">
        <v>359.15</v>
      </c>
      <c r="G301">
        <v>99.191580939813804</v>
      </c>
      <c r="H301">
        <v>20.764704051132</v>
      </c>
      <c r="I301">
        <v>74.071778238297298</v>
      </c>
      <c r="J301">
        <v>-1.20920884532033</v>
      </c>
      <c r="K301">
        <v>319.28126981230298</v>
      </c>
      <c r="L301">
        <v>256.05156659497197</v>
      </c>
      <c r="M301">
        <v>66.375532324583801</v>
      </c>
      <c r="N301">
        <v>1.41004224870937</v>
      </c>
      <c r="O301">
        <v>5.2485034108311401</v>
      </c>
      <c r="P301">
        <v>129.488817891373</v>
      </c>
      <c r="Q301">
        <v>9.2197344677619003E-2</v>
      </c>
    </row>
    <row r="302" spans="1:17" x14ac:dyDescent="0.3">
      <c r="A302" t="s">
        <v>706</v>
      </c>
      <c r="B302" t="s">
        <v>707</v>
      </c>
      <c r="C302" t="s">
        <v>3138</v>
      </c>
      <c r="D302" t="s">
        <v>51</v>
      </c>
      <c r="E302">
        <v>25468.527964649998</v>
      </c>
      <c r="F302">
        <v>1421.95</v>
      </c>
      <c r="G302">
        <v>64.1391840078184</v>
      </c>
      <c r="H302">
        <v>6.0425380725893403</v>
      </c>
      <c r="I302">
        <v>32.218524230622897</v>
      </c>
      <c r="J302">
        <v>7.0718209073356997</v>
      </c>
      <c r="K302">
        <v>1402.87169573596</v>
      </c>
      <c r="L302">
        <v>1214.3888141638599</v>
      </c>
      <c r="M302">
        <v>61.7511390189037</v>
      </c>
      <c r="N302">
        <v>0.39611581199134399</v>
      </c>
      <c r="O302">
        <v>15.2642497978128</v>
      </c>
      <c r="P302">
        <v>95.028116856398299</v>
      </c>
      <c r="Q302">
        <v>5.9645266915507998E-2</v>
      </c>
    </row>
    <row r="303" spans="1:17" x14ac:dyDescent="0.3">
      <c r="A303" t="s">
        <v>708</v>
      </c>
      <c r="B303" t="s">
        <v>709</v>
      </c>
      <c r="C303" t="s">
        <v>3137</v>
      </c>
      <c r="D303" t="s">
        <v>46</v>
      </c>
      <c r="E303">
        <v>25263.710999999999</v>
      </c>
      <c r="F303">
        <v>949.05</v>
      </c>
      <c r="G303">
        <v>37.212798335464797</v>
      </c>
      <c r="H303">
        <v>-2.3354323240025399</v>
      </c>
      <c r="I303">
        <v>18.473160261162501</v>
      </c>
      <c r="J303">
        <v>7.6860854499381004</v>
      </c>
      <c r="K303">
        <v>956.56297076238502</v>
      </c>
      <c r="L303">
        <v>838.60431674717699</v>
      </c>
      <c r="M303">
        <v>45.413897546848197</v>
      </c>
      <c r="N303">
        <v>0.38534727145424003</v>
      </c>
      <c r="O303">
        <v>12.533586217796699</v>
      </c>
      <c r="P303">
        <v>72.538860103626902</v>
      </c>
      <c r="Q303">
        <v>8.3198590836112002E-2</v>
      </c>
    </row>
    <row r="304" spans="1:17" x14ac:dyDescent="0.3">
      <c r="A304" t="s">
        <v>710</v>
      </c>
      <c r="B304" t="s">
        <v>711</v>
      </c>
      <c r="C304" t="s">
        <v>3134</v>
      </c>
      <c r="D304" t="s">
        <v>399</v>
      </c>
      <c r="E304">
        <v>25211.627337549999</v>
      </c>
      <c r="F304">
        <v>6996.75</v>
      </c>
      <c r="G304">
        <v>123.05781368910399</v>
      </c>
      <c r="H304">
        <v>19.929637406161302</v>
      </c>
      <c r="I304">
        <v>21.591280900799401</v>
      </c>
      <c r="J304">
        <v>6.5679743448603896</v>
      </c>
      <c r="K304">
        <v>6592.9976740378897</v>
      </c>
      <c r="L304">
        <v>5325.0332349853697</v>
      </c>
      <c r="M304">
        <v>60.085072031127901</v>
      </c>
      <c r="N304">
        <v>1.05797002694873</v>
      </c>
      <c r="O304">
        <v>5.6990745703362196</v>
      </c>
      <c r="P304">
        <v>167.18920054226399</v>
      </c>
    </row>
    <row r="305" spans="1:17" x14ac:dyDescent="0.3">
      <c r="A305" t="s">
        <v>712</v>
      </c>
      <c r="B305" t="s">
        <v>713</v>
      </c>
      <c r="C305" t="s">
        <v>3145</v>
      </c>
      <c r="D305" t="s">
        <v>266</v>
      </c>
      <c r="E305">
        <v>24965.429745555</v>
      </c>
      <c r="F305">
        <v>5049.8500000000004</v>
      </c>
      <c r="G305">
        <v>-22.201277919481999</v>
      </c>
      <c r="H305">
        <v>-0.18712018248759099</v>
      </c>
      <c r="I305">
        <v>0.71121245090317298</v>
      </c>
      <c r="J305">
        <v>3.14418838894965</v>
      </c>
      <c r="K305">
        <v>5309.0583356608504</v>
      </c>
      <c r="L305">
        <v>5270.8593905257203</v>
      </c>
      <c r="M305">
        <v>34.1773821991696</v>
      </c>
      <c r="N305">
        <v>0.67502923344365595</v>
      </c>
      <c r="O305">
        <v>45.548877689436303</v>
      </c>
      <c r="P305">
        <v>25.477699093055001</v>
      </c>
      <c r="Q305">
        <v>1.4513204081264001E-2</v>
      </c>
    </row>
    <row r="306" spans="1:17" x14ac:dyDescent="0.3">
      <c r="A306" t="s">
        <v>714</v>
      </c>
      <c r="B306" t="s">
        <v>715</v>
      </c>
      <c r="C306" t="s">
        <v>3144</v>
      </c>
      <c r="D306" t="s">
        <v>304</v>
      </c>
      <c r="E306">
        <v>24812.701062150001</v>
      </c>
      <c r="F306">
        <v>385.5</v>
      </c>
      <c r="G306">
        <v>10.2366505840261</v>
      </c>
      <c r="H306">
        <v>-6.29919926363144</v>
      </c>
      <c r="I306">
        <v>11.4535024742705</v>
      </c>
      <c r="J306">
        <v>0.22423517151838401</v>
      </c>
      <c r="K306">
        <v>418.83795881334697</v>
      </c>
      <c r="L306">
        <v>388.776779974009</v>
      </c>
      <c r="M306">
        <v>23.066121437858701</v>
      </c>
      <c r="N306">
        <v>0.69596975934017002</v>
      </c>
      <c r="O306">
        <v>25.551232166018099</v>
      </c>
      <c r="P306">
        <v>47.5598086124402</v>
      </c>
      <c r="Q306">
        <v>-5.6265691387423003E-2</v>
      </c>
    </row>
    <row r="307" spans="1:17" x14ac:dyDescent="0.3">
      <c r="A307" t="s">
        <v>716</v>
      </c>
      <c r="B307" t="s">
        <v>717</v>
      </c>
      <c r="C307" t="s">
        <v>3145</v>
      </c>
      <c r="D307" t="s">
        <v>718</v>
      </c>
      <c r="E307">
        <v>24355.87646612</v>
      </c>
      <c r="F307">
        <v>1053.4000000000001</v>
      </c>
      <c r="G307">
        <v>116.696825494938</v>
      </c>
      <c r="H307">
        <v>-4.1493532420865602</v>
      </c>
      <c r="I307">
        <v>21.5767671978316</v>
      </c>
      <c r="J307">
        <v>5.8678670372480104</v>
      </c>
      <c r="K307">
        <v>1108.81719394074</v>
      </c>
      <c r="L307">
        <v>945.68100000000004</v>
      </c>
      <c r="M307">
        <v>53.621023219204702</v>
      </c>
      <c r="N307">
        <v>0.43837553723845901</v>
      </c>
      <c r="O307">
        <v>37.644769318397501</v>
      </c>
      <c r="P307">
        <v>186.25</v>
      </c>
    </row>
    <row r="308" spans="1:17" x14ac:dyDescent="0.3">
      <c r="A308" t="s">
        <v>719</v>
      </c>
      <c r="B308" t="s">
        <v>720</v>
      </c>
      <c r="C308" t="s">
        <v>3138</v>
      </c>
      <c r="D308" t="s">
        <v>247</v>
      </c>
      <c r="E308">
        <v>24280.585274249999</v>
      </c>
      <c r="F308">
        <v>1195.5</v>
      </c>
      <c r="G308">
        <v>-10.6591352618768</v>
      </c>
      <c r="H308">
        <v>1.7750484825712201</v>
      </c>
      <c r="I308">
        <v>-13.2766351804314</v>
      </c>
      <c r="J308">
        <v>-1.7605378713900099</v>
      </c>
      <c r="K308">
        <v>1248.50065864001</v>
      </c>
      <c r="L308">
        <v>1224.30646461899</v>
      </c>
      <c r="M308">
        <v>32.937978912033898</v>
      </c>
      <c r="N308">
        <v>0.72675163537204501</v>
      </c>
      <c r="O308">
        <v>20.861564199079801</v>
      </c>
      <c r="P308">
        <v>16.4637116415002</v>
      </c>
      <c r="Q308">
        <v>0.100591376482411</v>
      </c>
    </row>
    <row r="309" spans="1:17" x14ac:dyDescent="0.3">
      <c r="A309" t="s">
        <v>721</v>
      </c>
      <c r="B309" t="s">
        <v>722</v>
      </c>
      <c r="C309" t="s">
        <v>3145</v>
      </c>
      <c r="D309" t="s">
        <v>117</v>
      </c>
      <c r="E309">
        <v>24233.841499720002</v>
      </c>
      <c r="F309">
        <v>871.6</v>
      </c>
      <c r="G309">
        <v>70.573050294420497</v>
      </c>
      <c r="H309">
        <v>-5.1877449981999098</v>
      </c>
      <c r="I309">
        <v>40.086204128692998</v>
      </c>
      <c r="J309">
        <v>4.9924665557349002</v>
      </c>
      <c r="K309">
        <v>846.74773745469997</v>
      </c>
      <c r="L309">
        <v>717.29597421678</v>
      </c>
      <c r="M309">
        <v>59.678278361050097</v>
      </c>
      <c r="N309">
        <v>0.357535292074384</v>
      </c>
      <c r="O309">
        <v>9.7865993575034302</v>
      </c>
      <c r="P309">
        <v>98.564756806014302</v>
      </c>
      <c r="Q309">
        <v>0.11768205445334</v>
      </c>
    </row>
    <row r="310" spans="1:17" x14ac:dyDescent="0.3">
      <c r="A310" t="s">
        <v>723</v>
      </c>
      <c r="B310" t="s">
        <v>724</v>
      </c>
      <c r="C310" t="s">
        <v>3139</v>
      </c>
      <c r="D310" t="s">
        <v>57</v>
      </c>
      <c r="E310">
        <v>24155.869945890001</v>
      </c>
      <c r="F310">
        <v>182.23</v>
      </c>
      <c r="G310">
        <v>84.153132566010299</v>
      </c>
      <c r="H310">
        <v>-3.75762150829213</v>
      </c>
      <c r="I310">
        <v>14.571716237172801</v>
      </c>
      <c r="J310">
        <v>2.6318057546931199</v>
      </c>
      <c r="K310">
        <v>187.30417043773201</v>
      </c>
      <c r="L310">
        <v>161.148919742586</v>
      </c>
      <c r="M310">
        <v>42.524820221344697</v>
      </c>
      <c r="N310">
        <v>0.38515092003740098</v>
      </c>
      <c r="O310">
        <v>16.605388794380701</v>
      </c>
      <c r="P310">
        <v>110.54881571346</v>
      </c>
      <c r="Q310">
        <v>9.1225403520005993E-2</v>
      </c>
    </row>
    <row r="311" spans="1:17" x14ac:dyDescent="0.3">
      <c r="A311" t="s">
        <v>725</v>
      </c>
      <c r="B311" t="s">
        <v>726</v>
      </c>
      <c r="C311" t="s">
        <v>3140</v>
      </c>
      <c r="D311" t="s">
        <v>545</v>
      </c>
      <c r="E311">
        <v>24151.111906620001</v>
      </c>
      <c r="F311">
        <v>1319.55</v>
      </c>
      <c r="G311">
        <v>83.875105598544494</v>
      </c>
      <c r="H311">
        <v>2.6425477795930901</v>
      </c>
      <c r="I311">
        <v>9.86617371712566</v>
      </c>
      <c r="J311">
        <v>3.8454570155964101</v>
      </c>
      <c r="K311">
        <v>1384.1065619359699</v>
      </c>
      <c r="L311">
        <v>1242.9797229420301</v>
      </c>
      <c r="M311">
        <v>43.534867832724302</v>
      </c>
      <c r="N311">
        <v>1.3287554155316601</v>
      </c>
      <c r="O311">
        <v>34.587548785570803</v>
      </c>
      <c r="P311">
        <v>112.146302250803</v>
      </c>
      <c r="Q311">
        <v>7.9342555994001002E-2</v>
      </c>
    </row>
    <row r="312" spans="1:17" x14ac:dyDescent="0.3">
      <c r="A312" t="s">
        <v>727</v>
      </c>
      <c r="B312" t="s">
        <v>728</v>
      </c>
      <c r="C312" t="s">
        <v>3134</v>
      </c>
      <c r="D312" t="s">
        <v>399</v>
      </c>
      <c r="E312">
        <v>24074.653716410001</v>
      </c>
      <c r="F312">
        <v>1072.1500000000001</v>
      </c>
      <c r="G312">
        <v>-19.2074415772374</v>
      </c>
      <c r="H312">
        <v>4.2027526652860701</v>
      </c>
      <c r="I312">
        <v>4.9378406874099801</v>
      </c>
      <c r="J312">
        <v>-0.85859391723754297</v>
      </c>
      <c r="K312">
        <v>1048.60992502975</v>
      </c>
      <c r="L312">
        <v>979.02903956042906</v>
      </c>
      <c r="M312">
        <v>55.484773626624701</v>
      </c>
      <c r="N312">
        <v>0.72697082318811002</v>
      </c>
      <c r="O312">
        <v>6.6828335587371104</v>
      </c>
      <c r="P312">
        <v>45.553896280206303</v>
      </c>
      <c r="Q312">
        <v>-5.9044462951350997E-2</v>
      </c>
    </row>
    <row r="313" spans="1:17" x14ac:dyDescent="0.3">
      <c r="A313" t="s">
        <v>729</v>
      </c>
      <c r="B313" t="s">
        <v>730</v>
      </c>
      <c r="C313" t="s">
        <v>3145</v>
      </c>
      <c r="D313" t="s">
        <v>266</v>
      </c>
      <c r="E313">
        <v>24066.6528</v>
      </c>
      <c r="F313">
        <v>2173.65</v>
      </c>
      <c r="G313">
        <v>-23.541369807047602</v>
      </c>
      <c r="H313">
        <v>-6.2278392549586403</v>
      </c>
      <c r="I313">
        <v>-8.8043670456982603</v>
      </c>
      <c r="J313">
        <v>5.4558752505243797</v>
      </c>
      <c r="K313">
        <v>2355.7773419967298</v>
      </c>
      <c r="L313">
        <v>2357.0766735373199</v>
      </c>
      <c r="M313">
        <v>38.965000870503403</v>
      </c>
      <c r="N313">
        <v>1.66620989433069</v>
      </c>
      <c r="O313">
        <v>36.176477353759701</v>
      </c>
      <c r="P313">
        <v>15.915635665529001</v>
      </c>
      <c r="Q313">
        <v>6.8255978885110001E-3</v>
      </c>
    </row>
    <row r="314" spans="1:17" x14ac:dyDescent="0.3">
      <c r="A314" t="s">
        <v>731</v>
      </c>
      <c r="B314" t="s">
        <v>732</v>
      </c>
      <c r="C314" t="s">
        <v>3138</v>
      </c>
      <c r="D314" t="s">
        <v>51</v>
      </c>
      <c r="E314">
        <v>24028.7674943399</v>
      </c>
      <c r="F314">
        <v>5252.45</v>
      </c>
      <c r="G314">
        <v>8.3428023948966494</v>
      </c>
      <c r="H314">
        <v>-4.1493493157139101</v>
      </c>
      <c r="I314">
        <v>15.262057429099199</v>
      </c>
      <c r="J314">
        <v>-1.12203429668625</v>
      </c>
      <c r="K314">
        <v>5522.0888047685103</v>
      </c>
      <c r="L314">
        <v>5061.3836869107899</v>
      </c>
      <c r="M314">
        <v>40.984608156332001</v>
      </c>
      <c r="N314">
        <v>0.443725548379509</v>
      </c>
      <c r="O314">
        <v>22.821730811335598</v>
      </c>
      <c r="P314">
        <v>36.427272727272701</v>
      </c>
      <c r="Q314">
        <v>-4.2630875481721002E-2</v>
      </c>
    </row>
    <row r="315" spans="1:17" x14ac:dyDescent="0.3">
      <c r="A315" t="s">
        <v>733</v>
      </c>
      <c r="B315" t="s">
        <v>734</v>
      </c>
      <c r="C315" t="s">
        <v>3134</v>
      </c>
      <c r="D315" t="s">
        <v>214</v>
      </c>
      <c r="E315">
        <v>23720.102453700001</v>
      </c>
      <c r="F315">
        <v>822.6</v>
      </c>
      <c r="G315">
        <v>58.756922471176999</v>
      </c>
      <c r="H315">
        <v>12.7344058372906</v>
      </c>
      <c r="I315">
        <v>46.444569274854501</v>
      </c>
      <c r="J315">
        <v>3.0454738559480901</v>
      </c>
      <c r="K315">
        <v>738.85201428990194</v>
      </c>
      <c r="L315">
        <v>634.58507088882095</v>
      </c>
      <c r="M315">
        <v>69.8004177084361</v>
      </c>
      <c r="N315">
        <v>0.85680108365948005</v>
      </c>
      <c r="O315">
        <v>1.1305616338439</v>
      </c>
      <c r="P315">
        <v>87.337736278751905</v>
      </c>
      <c r="Q315">
        <v>1.9220940377515001E-2</v>
      </c>
    </row>
    <row r="316" spans="1:17" x14ac:dyDescent="0.3">
      <c r="A316" t="s">
        <v>735</v>
      </c>
      <c r="B316" t="s">
        <v>736</v>
      </c>
      <c r="C316" t="s">
        <v>3148</v>
      </c>
      <c r="D316" t="s">
        <v>160</v>
      </c>
      <c r="E316">
        <v>23140.188968574999</v>
      </c>
      <c r="F316">
        <v>7859.65</v>
      </c>
      <c r="G316">
        <v>-8.7541871004951801</v>
      </c>
      <c r="H316">
        <v>4.2864391056506896</v>
      </c>
      <c r="I316">
        <v>19.738300516249101</v>
      </c>
      <c r="J316">
        <v>2.6572054413778901</v>
      </c>
      <c r="K316">
        <v>7687.7462067471297</v>
      </c>
      <c r="L316">
        <v>7142.9225706595298</v>
      </c>
      <c r="M316">
        <v>58.9974144154247</v>
      </c>
      <c r="N316">
        <v>1.3047058955084401</v>
      </c>
      <c r="O316">
        <v>4.0758812415311096</v>
      </c>
      <c r="P316">
        <v>51.881697054020798</v>
      </c>
      <c r="Q316">
        <v>-5.8125538465679999E-2</v>
      </c>
    </row>
    <row r="317" spans="1:17" hidden="1" x14ac:dyDescent="0.3">
      <c r="A317" t="s">
        <v>737</v>
      </c>
      <c r="B317" t="s">
        <v>738</v>
      </c>
      <c r="C317" t="s">
        <v>3149</v>
      </c>
      <c r="D317" t="s">
        <v>739</v>
      </c>
      <c r="E317">
        <v>23025.673136879999</v>
      </c>
      <c r="F317">
        <v>92.03</v>
      </c>
      <c r="G317">
        <v>43.418158852566897</v>
      </c>
      <c r="H317">
        <v>-4.8756472729445397</v>
      </c>
      <c r="I317">
        <v>-2.2880423735469302</v>
      </c>
      <c r="J317">
        <v>1.6981865128876701</v>
      </c>
      <c r="K317">
        <v>96.276850407318094</v>
      </c>
      <c r="L317">
        <v>88.733605123505299</v>
      </c>
      <c r="M317">
        <v>50.681017208567297</v>
      </c>
      <c r="N317">
        <v>0.68219729272452301</v>
      </c>
      <c r="O317">
        <v>15.8317939802238</v>
      </c>
      <c r="P317">
        <v>72.179607109448</v>
      </c>
      <c r="Q317">
        <v>2.0612820630179999E-2</v>
      </c>
    </row>
    <row r="318" spans="1:17" x14ac:dyDescent="0.3">
      <c r="A318" t="s">
        <v>740</v>
      </c>
      <c r="B318" t="s">
        <v>741</v>
      </c>
      <c r="C318" t="s">
        <v>3135</v>
      </c>
      <c r="D318" t="s">
        <v>742</v>
      </c>
      <c r="E318">
        <v>22969.388681259999</v>
      </c>
      <c r="F318">
        <v>1308.6500000000001</v>
      </c>
      <c r="G318">
        <v>28.320727864715099</v>
      </c>
      <c r="H318">
        <v>13.1614882515305</v>
      </c>
      <c r="I318">
        <v>14.396528440782999</v>
      </c>
      <c r="J318">
        <v>5.9506679757510801</v>
      </c>
      <c r="K318">
        <v>1253.6980372897301</v>
      </c>
      <c r="L318">
        <v>1134.01649683547</v>
      </c>
      <c r="M318">
        <v>56.233358706538901</v>
      </c>
      <c r="N318">
        <v>1.9340345283045599</v>
      </c>
      <c r="O318">
        <v>14.2398655102586</v>
      </c>
      <c r="P318">
        <v>100.9443378119</v>
      </c>
      <c r="Q318">
        <v>0.113113659113209</v>
      </c>
    </row>
    <row r="319" spans="1:17" x14ac:dyDescent="0.3">
      <c r="A319" t="s">
        <v>743</v>
      </c>
      <c r="B319" t="s">
        <v>744</v>
      </c>
      <c r="C319" t="s">
        <v>3144</v>
      </c>
      <c r="D319" t="s">
        <v>94</v>
      </c>
      <c r="E319">
        <v>22950.38736642</v>
      </c>
      <c r="F319">
        <v>285.8</v>
      </c>
      <c r="G319">
        <v>-32.450490377918896</v>
      </c>
      <c r="H319">
        <v>0.71271171903775299</v>
      </c>
      <c r="I319">
        <v>-8.4079687755677295</v>
      </c>
      <c r="J319">
        <v>1.49324214023053</v>
      </c>
      <c r="K319">
        <v>290.80857661646502</v>
      </c>
      <c r="L319">
        <v>293.08994522270399</v>
      </c>
      <c r="M319">
        <v>47.493977557729998</v>
      </c>
      <c r="N319">
        <v>0.722550573857068</v>
      </c>
      <c r="O319">
        <v>25.0174947515745</v>
      </c>
      <c r="P319">
        <v>13.4802461782807</v>
      </c>
      <c r="Q319">
        <v>-9.6430405278430997E-2</v>
      </c>
    </row>
    <row r="320" spans="1:17" x14ac:dyDescent="0.3">
      <c r="A320" t="s">
        <v>745</v>
      </c>
      <c r="B320" t="s">
        <v>746</v>
      </c>
      <c r="C320" t="s">
        <v>3134</v>
      </c>
      <c r="D320" t="s">
        <v>399</v>
      </c>
      <c r="E320">
        <v>22495.69672638</v>
      </c>
      <c r="F320">
        <v>4564.6000000000004</v>
      </c>
      <c r="G320">
        <v>63.068783078488003</v>
      </c>
      <c r="H320">
        <v>9.5225924764324805</v>
      </c>
      <c r="I320">
        <v>31.563863543080402</v>
      </c>
      <c r="J320">
        <v>5.8420957000641698</v>
      </c>
      <c r="K320">
        <v>4419.9667338468598</v>
      </c>
      <c r="L320">
        <v>3799.09653041094</v>
      </c>
      <c r="M320">
        <v>58.102513310357303</v>
      </c>
      <c r="N320">
        <v>0.82506331743461303</v>
      </c>
      <c r="O320">
        <v>8.8781054199710692</v>
      </c>
      <c r="P320">
        <v>94.155678434708605</v>
      </c>
      <c r="Q320">
        <v>4.2839648318795998E-2</v>
      </c>
    </row>
    <row r="321" spans="1:17" x14ac:dyDescent="0.3">
      <c r="A321" t="s">
        <v>747</v>
      </c>
      <c r="B321" t="s">
        <v>748</v>
      </c>
      <c r="C321" t="s">
        <v>3138</v>
      </c>
      <c r="D321" t="s">
        <v>247</v>
      </c>
      <c r="E321">
        <v>22279.735900799998</v>
      </c>
      <c r="F321">
        <v>556.79999999999995</v>
      </c>
      <c r="G321">
        <v>23.791296758152502</v>
      </c>
      <c r="H321">
        <v>2.5417378110889399</v>
      </c>
      <c r="I321">
        <v>27.605855650871401</v>
      </c>
      <c r="J321">
        <v>7.2784247853537503</v>
      </c>
      <c r="K321">
        <v>525.68953588525801</v>
      </c>
      <c r="L321">
        <v>458.79701807907003</v>
      </c>
      <c r="M321">
        <v>66.921208797390605</v>
      </c>
      <c r="N321">
        <v>0.47218023164805101</v>
      </c>
      <c r="O321">
        <v>4.1666666666666696</v>
      </c>
      <c r="P321">
        <v>59.085714285714197</v>
      </c>
      <c r="Q321">
        <v>0.114384405431883</v>
      </c>
    </row>
    <row r="322" spans="1:17" x14ac:dyDescent="0.3">
      <c r="A322" t="s">
        <v>749</v>
      </c>
      <c r="B322" t="s">
        <v>750</v>
      </c>
      <c r="C322" t="s">
        <v>3146</v>
      </c>
      <c r="D322" t="s">
        <v>271</v>
      </c>
      <c r="E322">
        <v>22237.950311920002</v>
      </c>
      <c r="F322">
        <v>355.6</v>
      </c>
      <c r="G322">
        <v>26.348348988142899</v>
      </c>
      <c r="H322">
        <v>-4.8093289721334296</v>
      </c>
      <c r="I322">
        <v>-34.007896439299898</v>
      </c>
      <c r="J322">
        <v>2.2761998302235402</v>
      </c>
      <c r="K322">
        <v>385.285363919693</v>
      </c>
      <c r="L322">
        <v>380.02618448188502</v>
      </c>
      <c r="M322">
        <v>34.842681257441399</v>
      </c>
      <c r="N322">
        <v>0.682425907261764</v>
      </c>
      <c r="O322">
        <v>41.226096737907703</v>
      </c>
      <c r="P322">
        <v>59.856147448864903</v>
      </c>
      <c r="Q322">
        <v>0.109150310791384</v>
      </c>
    </row>
    <row r="323" spans="1:17" x14ac:dyDescent="0.3">
      <c r="A323" t="s">
        <v>751</v>
      </c>
      <c r="B323" t="s">
        <v>752</v>
      </c>
      <c r="C323" t="s">
        <v>3138</v>
      </c>
      <c r="D323" t="s">
        <v>51</v>
      </c>
      <c r="E323">
        <v>22157.578152900001</v>
      </c>
      <c r="F323">
        <v>1127.25</v>
      </c>
      <c r="G323">
        <v>28.391285613623399</v>
      </c>
      <c r="H323">
        <v>-7.7082839032231103</v>
      </c>
      <c r="I323">
        <v>2.34196138285325</v>
      </c>
      <c r="J323">
        <v>6.35445213746529</v>
      </c>
      <c r="K323">
        <v>1133.75468613816</v>
      </c>
      <c r="L323">
        <v>1027.8981441958899</v>
      </c>
      <c r="M323">
        <v>54.337285150579802</v>
      </c>
      <c r="N323">
        <v>0.32206604502317299</v>
      </c>
      <c r="O323">
        <v>15.6708804612996</v>
      </c>
      <c r="P323">
        <v>58.711721224920801</v>
      </c>
      <c r="Q323">
        <v>3.2664047407155998E-2</v>
      </c>
    </row>
    <row r="324" spans="1:17" x14ac:dyDescent="0.3">
      <c r="A324" t="s">
        <v>753</v>
      </c>
      <c r="B324" t="s">
        <v>754</v>
      </c>
      <c r="C324" t="s">
        <v>3136</v>
      </c>
      <c r="D324" t="s">
        <v>125</v>
      </c>
      <c r="E324">
        <v>22048.6547708</v>
      </c>
      <c r="F324">
        <v>880.6</v>
      </c>
      <c r="G324">
        <v>50.509645843192502</v>
      </c>
      <c r="H324">
        <v>-3.12168020095469E-2</v>
      </c>
      <c r="I324">
        <v>59.7478313803487</v>
      </c>
      <c r="J324">
        <v>2.99971192883863</v>
      </c>
      <c r="K324">
        <v>859.949640186338</v>
      </c>
      <c r="L324">
        <v>718.18967488634803</v>
      </c>
      <c r="M324">
        <v>58.015982822284499</v>
      </c>
      <c r="N324">
        <v>0.70163566954169099</v>
      </c>
      <c r="O324">
        <v>14.4617306382012</v>
      </c>
      <c r="P324">
        <v>84.961142617097195</v>
      </c>
    </row>
    <row r="325" spans="1:17" x14ac:dyDescent="0.3">
      <c r="A325" t="s">
        <v>755</v>
      </c>
      <c r="B325" t="s">
        <v>756</v>
      </c>
      <c r="C325" t="s">
        <v>3133</v>
      </c>
      <c r="D325" t="s">
        <v>757</v>
      </c>
      <c r="E325">
        <v>21935.7031221</v>
      </c>
      <c r="F325">
        <v>1562.85</v>
      </c>
      <c r="G325">
        <v>19.511710216123198</v>
      </c>
      <c r="H325">
        <v>4.3457240777211297</v>
      </c>
      <c r="I325">
        <v>35.8414266671858</v>
      </c>
      <c r="J325">
        <v>8.7718304893647705</v>
      </c>
      <c r="K325">
        <v>1534.8963324721899</v>
      </c>
      <c r="L325">
        <v>1372.11465794216</v>
      </c>
      <c r="M325">
        <v>62.552870215441601</v>
      </c>
      <c r="N325">
        <v>0.56631638462192502</v>
      </c>
      <c r="O325">
        <v>9.7354192660844099</v>
      </c>
      <c r="P325">
        <v>56.566820276497602</v>
      </c>
      <c r="Q325">
        <v>2.6263198334451999E-2</v>
      </c>
    </row>
    <row r="326" spans="1:17" x14ac:dyDescent="0.3">
      <c r="A326" t="s">
        <v>758</v>
      </c>
      <c r="B326" t="s">
        <v>759</v>
      </c>
      <c r="C326" t="s">
        <v>3138</v>
      </c>
      <c r="D326" t="s">
        <v>247</v>
      </c>
      <c r="E326">
        <v>21875.59043425</v>
      </c>
      <c r="F326">
        <v>439.25</v>
      </c>
      <c r="G326">
        <v>5.0332407092718503</v>
      </c>
      <c r="H326">
        <v>9.7195287460677608</v>
      </c>
      <c r="I326">
        <v>19.921548208134901</v>
      </c>
      <c r="J326">
        <v>1.2761082901928</v>
      </c>
      <c r="K326">
        <v>417.50560864556701</v>
      </c>
      <c r="L326">
        <v>390.81271871034198</v>
      </c>
      <c r="M326">
        <v>55.901005199433399</v>
      </c>
      <c r="N326">
        <v>2.1380970776751398</v>
      </c>
      <c r="O326">
        <v>27.034718269778001</v>
      </c>
      <c r="P326">
        <v>41.192542590806802</v>
      </c>
      <c r="Q326">
        <v>0.121001535828676</v>
      </c>
    </row>
    <row r="327" spans="1:17" x14ac:dyDescent="0.3">
      <c r="A327" t="s">
        <v>760</v>
      </c>
      <c r="B327" t="s">
        <v>761</v>
      </c>
      <c r="C327" t="s">
        <v>3132</v>
      </c>
      <c r="D327" t="s">
        <v>204</v>
      </c>
      <c r="E327">
        <v>21654.4326108799</v>
      </c>
      <c r="F327">
        <v>383.8</v>
      </c>
      <c r="G327">
        <v>14.882101762202</v>
      </c>
      <c r="H327">
        <v>-6.1151196279516</v>
      </c>
      <c r="I327">
        <v>23.6180943270166</v>
      </c>
      <c r="J327">
        <v>-0.98249112788572301</v>
      </c>
      <c r="K327">
        <v>392.48936134070499</v>
      </c>
      <c r="L327">
        <v>353.03323254743401</v>
      </c>
      <c r="M327">
        <v>30.951318589403702</v>
      </c>
      <c r="N327">
        <v>0.12709833810392901</v>
      </c>
      <c r="O327">
        <v>22.381448671182898</v>
      </c>
      <c r="P327">
        <v>47.587002499519301</v>
      </c>
      <c r="Q327">
        <v>1.2460529024973001E-2</v>
      </c>
    </row>
    <row r="328" spans="1:17" x14ac:dyDescent="0.3">
      <c r="A328" t="s">
        <v>762</v>
      </c>
      <c r="B328" t="s">
        <v>763</v>
      </c>
      <c r="C328" t="s">
        <v>3135</v>
      </c>
      <c r="D328" t="s">
        <v>742</v>
      </c>
      <c r="E328">
        <v>21515.219428757999</v>
      </c>
      <c r="F328">
        <v>223.91</v>
      </c>
      <c r="G328">
        <v>-45.367102542732503</v>
      </c>
      <c r="H328">
        <v>-9.1272296027871196</v>
      </c>
      <c r="I328">
        <v>-31.140593063874</v>
      </c>
      <c r="J328">
        <v>2.36016637583606</v>
      </c>
      <c r="K328">
        <v>253.443126792024</v>
      </c>
      <c r="L328">
        <v>269.48565409634801</v>
      </c>
      <c r="M328">
        <v>43.4891172570564</v>
      </c>
      <c r="N328">
        <v>1.0020080319259199</v>
      </c>
      <c r="O328">
        <v>71.631459068375605</v>
      </c>
      <c r="P328">
        <v>6.6238095238095198</v>
      </c>
      <c r="Q328">
        <v>6.5433932899241001E-2</v>
      </c>
    </row>
    <row r="329" spans="1:17" x14ac:dyDescent="0.3">
      <c r="A329" t="s">
        <v>764</v>
      </c>
      <c r="B329" t="s">
        <v>765</v>
      </c>
      <c r="C329" t="s">
        <v>3145</v>
      </c>
      <c r="D329" t="s">
        <v>766</v>
      </c>
      <c r="E329">
        <v>21086.940584075001</v>
      </c>
      <c r="F329">
        <v>500.85</v>
      </c>
      <c r="G329">
        <v>34.773081364039903</v>
      </c>
      <c r="H329">
        <v>5.8786060084821896</v>
      </c>
      <c r="I329">
        <v>17.138812761998</v>
      </c>
      <c r="J329">
        <v>8.0669658061247205</v>
      </c>
      <c r="K329">
        <v>518.52196859012804</v>
      </c>
      <c r="L329">
        <v>489.382037349494</v>
      </c>
      <c r="M329">
        <v>50.181668045943198</v>
      </c>
      <c r="N329">
        <v>1.36587807740569</v>
      </c>
      <c r="O329">
        <v>49.366077667964397</v>
      </c>
      <c r="P329">
        <v>66.672212978369302</v>
      </c>
      <c r="Q329">
        <v>0.236406340861506</v>
      </c>
    </row>
    <row r="330" spans="1:17" x14ac:dyDescent="0.3">
      <c r="A330" t="s">
        <v>767</v>
      </c>
      <c r="B330" t="s">
        <v>768</v>
      </c>
      <c r="C330" t="s">
        <v>3145</v>
      </c>
      <c r="D330" t="s">
        <v>173</v>
      </c>
      <c r="E330">
        <v>21060.934870814999</v>
      </c>
      <c r="F330">
        <v>662.55</v>
      </c>
      <c r="G330">
        <v>49.669432532903699</v>
      </c>
      <c r="H330">
        <v>3.8686160682516202</v>
      </c>
      <c r="I330">
        <v>8.5269409263035296</v>
      </c>
      <c r="J330">
        <v>1.61979965662104</v>
      </c>
      <c r="K330">
        <v>714.32764110419305</v>
      </c>
      <c r="L330">
        <v>615.33795268387701</v>
      </c>
      <c r="M330">
        <v>34.000447406903902</v>
      </c>
      <c r="N330">
        <v>0.39509139686467598</v>
      </c>
      <c r="O330">
        <v>27.3790657308882</v>
      </c>
      <c r="P330">
        <v>89.110889110889005</v>
      </c>
      <c r="Q330">
        <v>0.125460660499909</v>
      </c>
    </row>
    <row r="331" spans="1:17" x14ac:dyDescent="0.3">
      <c r="A331" t="s">
        <v>769</v>
      </c>
      <c r="B331" t="s">
        <v>770</v>
      </c>
      <c r="C331" t="s">
        <v>3146</v>
      </c>
      <c r="D331" t="s">
        <v>529</v>
      </c>
      <c r="E331">
        <v>20759.844365379999</v>
      </c>
      <c r="F331">
        <v>172.1</v>
      </c>
      <c r="G331">
        <v>-35.259754447018999</v>
      </c>
      <c r="H331">
        <v>-3.2764527121367202</v>
      </c>
      <c r="I331">
        <v>-2.0502234982034899</v>
      </c>
      <c r="J331">
        <v>2.7236300429750302</v>
      </c>
      <c r="K331">
        <v>177.617607624616</v>
      </c>
      <c r="L331">
        <v>175.372283029085</v>
      </c>
      <c r="M331">
        <v>53.163973225236901</v>
      </c>
      <c r="N331">
        <v>0.32834700052751498</v>
      </c>
      <c r="O331">
        <v>29.424753050551999</v>
      </c>
      <c r="P331">
        <v>20.984182776801401</v>
      </c>
      <c r="Q331">
        <v>-6.0739432070369996E-3</v>
      </c>
    </row>
    <row r="332" spans="1:17" x14ac:dyDescent="0.3">
      <c r="A332" t="s">
        <v>771</v>
      </c>
      <c r="B332" t="s">
        <v>772</v>
      </c>
      <c r="C332" t="s">
        <v>3145</v>
      </c>
      <c r="D332" t="s">
        <v>472</v>
      </c>
      <c r="E332">
        <v>20708.07407182</v>
      </c>
      <c r="F332">
        <v>325.3</v>
      </c>
      <c r="G332">
        <v>11.651842149277799</v>
      </c>
      <c r="H332">
        <v>-12.014508101511201</v>
      </c>
      <c r="I332">
        <v>2.7656267273975601</v>
      </c>
      <c r="J332">
        <v>1.96448772831304</v>
      </c>
      <c r="K332">
        <v>335.77227529869702</v>
      </c>
      <c r="L332">
        <v>290.40377451019202</v>
      </c>
      <c r="M332">
        <v>50.803077328719702</v>
      </c>
      <c r="N332">
        <v>0.73555677866637903</v>
      </c>
      <c r="O332">
        <v>17.9987703658161</v>
      </c>
      <c r="P332">
        <v>71.233056981181704</v>
      </c>
      <c r="Q332">
        <v>0.18336890142795301</v>
      </c>
    </row>
    <row r="333" spans="1:17" x14ac:dyDescent="0.3">
      <c r="A333" t="s">
        <v>773</v>
      </c>
      <c r="B333" t="s">
        <v>774</v>
      </c>
      <c r="C333" t="s">
        <v>3142</v>
      </c>
      <c r="D333" t="s">
        <v>75</v>
      </c>
      <c r="E333">
        <v>20670.857402400001</v>
      </c>
      <c r="F333">
        <v>874.8</v>
      </c>
      <c r="G333">
        <v>-38.921753119491797</v>
      </c>
      <c r="H333">
        <v>3.5290993877372898</v>
      </c>
      <c r="I333">
        <v>6.2130437456468002</v>
      </c>
      <c r="J333">
        <v>2.3639380956165401</v>
      </c>
      <c r="K333">
        <v>851.98930379037495</v>
      </c>
      <c r="L333">
        <v>846.76293876239697</v>
      </c>
      <c r="M333">
        <v>56.735238643267699</v>
      </c>
      <c r="N333">
        <v>0.90081832818191498</v>
      </c>
      <c r="O333">
        <v>20.964791952446198</v>
      </c>
      <c r="P333">
        <v>24.9714285714285</v>
      </c>
      <c r="Q333">
        <v>-7.4125524365362003E-2</v>
      </c>
    </row>
    <row r="334" spans="1:17" x14ac:dyDescent="0.3">
      <c r="A334" t="s">
        <v>775</v>
      </c>
      <c r="B334" t="s">
        <v>776</v>
      </c>
      <c r="C334" t="s">
        <v>3133</v>
      </c>
      <c r="D334" t="s">
        <v>274</v>
      </c>
      <c r="E334">
        <v>20602.697259820001</v>
      </c>
      <c r="F334">
        <v>1872.05</v>
      </c>
      <c r="G334">
        <v>-15.252664936618199</v>
      </c>
      <c r="H334">
        <v>0.60809116047656697</v>
      </c>
      <c r="I334">
        <v>-1.87205974608021</v>
      </c>
      <c r="J334">
        <v>5.3512366734336396</v>
      </c>
      <c r="K334">
        <v>1870.4626332565699</v>
      </c>
      <c r="L334">
        <v>1860.8092533088</v>
      </c>
      <c r="M334">
        <v>64.071182161001005</v>
      </c>
      <c r="N334">
        <v>0.96800599918393704</v>
      </c>
      <c r="O334">
        <v>31.350658369167402</v>
      </c>
      <c r="P334">
        <v>13.902832283775901</v>
      </c>
      <c r="Q334">
        <v>6.0875069084565997E-2</v>
      </c>
    </row>
    <row r="335" spans="1:17" x14ac:dyDescent="0.3">
      <c r="A335" t="s">
        <v>777</v>
      </c>
      <c r="B335" t="s">
        <v>778</v>
      </c>
      <c r="C335" t="s">
        <v>3145</v>
      </c>
      <c r="D335" t="s">
        <v>266</v>
      </c>
      <c r="E335">
        <v>20508.954792349999</v>
      </c>
      <c r="F335">
        <v>648.25</v>
      </c>
      <c r="G335">
        <v>2.46877942008016</v>
      </c>
      <c r="H335">
        <v>-0.85702131007188398</v>
      </c>
      <c r="I335">
        <v>-10.1610617852846</v>
      </c>
      <c r="J335">
        <v>10.127209227624601</v>
      </c>
      <c r="K335">
        <v>662.409512142067</v>
      </c>
      <c r="L335">
        <v>642.81473169702497</v>
      </c>
      <c r="M335">
        <v>54.814599458024901</v>
      </c>
      <c r="N335">
        <v>0.50680465719607004</v>
      </c>
      <c r="O335">
        <v>23.247204010798299</v>
      </c>
      <c r="P335">
        <v>28.979307600477501</v>
      </c>
      <c r="Q335">
        <v>0.10980640416784999</v>
      </c>
    </row>
    <row r="336" spans="1:17" hidden="1" x14ac:dyDescent="0.3">
      <c r="A336" t="s">
        <v>779</v>
      </c>
      <c r="B336" t="s">
        <v>780</v>
      </c>
      <c r="C336" t="s">
        <v>3149</v>
      </c>
      <c r="D336" t="s">
        <v>117</v>
      </c>
      <c r="E336">
        <v>20499.444468079899</v>
      </c>
      <c r="F336">
        <v>337.3</v>
      </c>
      <c r="G336">
        <v>-22.3009914015426</v>
      </c>
      <c r="H336">
        <v>-11.166094102921599</v>
      </c>
      <c r="I336">
        <v>-34.610852139038499</v>
      </c>
      <c r="J336">
        <v>-1.7456774865078599</v>
      </c>
      <c r="K336">
        <v>370.91018171452799</v>
      </c>
      <c r="L336">
        <v>391.57268316394101</v>
      </c>
      <c r="M336">
        <v>47.3592371644012</v>
      </c>
      <c r="N336">
        <v>1.2505186353839399</v>
      </c>
      <c r="O336">
        <v>71.168099614586396</v>
      </c>
      <c r="P336">
        <v>11.393659180977499</v>
      </c>
      <c r="Q336">
        <v>2.7128818185783998E-2</v>
      </c>
    </row>
    <row r="337" spans="1:17" x14ac:dyDescent="0.3">
      <c r="A337" t="s">
        <v>781</v>
      </c>
      <c r="B337" t="s">
        <v>782</v>
      </c>
      <c r="C337" t="s">
        <v>3144</v>
      </c>
      <c r="D337" t="s">
        <v>304</v>
      </c>
      <c r="E337">
        <v>20478.912090860002</v>
      </c>
      <c r="F337">
        <v>6063.1</v>
      </c>
      <c r="G337">
        <v>55.1372401266417</v>
      </c>
      <c r="H337">
        <v>24.691653243506199</v>
      </c>
      <c r="I337">
        <v>41.640252936302197</v>
      </c>
      <c r="J337">
        <v>-2.3403127665102099</v>
      </c>
      <c r="K337">
        <v>5270.9502242627696</v>
      </c>
      <c r="L337">
        <v>4318.2853107302899</v>
      </c>
      <c r="M337">
        <v>55.472389775907402</v>
      </c>
      <c r="N337">
        <v>2.5539394959426298</v>
      </c>
      <c r="O337">
        <v>18.074912173640499</v>
      </c>
      <c r="P337">
        <v>104.106983555233</v>
      </c>
      <c r="Q337">
        <v>6.5216693358176994E-2</v>
      </c>
    </row>
    <row r="338" spans="1:17" x14ac:dyDescent="0.3">
      <c r="A338" t="s">
        <v>783</v>
      </c>
      <c r="B338" t="s">
        <v>784</v>
      </c>
      <c r="C338" t="s">
        <v>3132</v>
      </c>
      <c r="D338" t="s">
        <v>291</v>
      </c>
      <c r="E338">
        <v>20428.344596751998</v>
      </c>
      <c r="F338">
        <v>206.53</v>
      </c>
      <c r="G338">
        <v>27.929583013849999</v>
      </c>
      <c r="H338">
        <v>-7.3769641364702103</v>
      </c>
      <c r="I338">
        <v>-4.4394744799695003</v>
      </c>
      <c r="J338">
        <v>-0.44641738414257598</v>
      </c>
      <c r="K338">
        <v>229.45510875648</v>
      </c>
      <c r="L338">
        <v>216.723766679086</v>
      </c>
      <c r="M338">
        <v>36.559320022609597</v>
      </c>
      <c r="N338">
        <v>0.48352606012066202</v>
      </c>
      <c r="O338">
        <v>37.703965525589503</v>
      </c>
      <c r="P338">
        <v>55.989425981873097</v>
      </c>
      <c r="Q338">
        <v>4.0878207097353E-2</v>
      </c>
    </row>
    <row r="339" spans="1:17" x14ac:dyDescent="0.3">
      <c r="A339" t="s">
        <v>785</v>
      </c>
      <c r="B339" t="s">
        <v>786</v>
      </c>
      <c r="C339" t="s">
        <v>3138</v>
      </c>
      <c r="D339" t="s">
        <v>51</v>
      </c>
      <c r="E339">
        <v>20345.89457398</v>
      </c>
      <c r="F339">
        <v>15858.2</v>
      </c>
      <c r="G339">
        <v>266.77009202876502</v>
      </c>
      <c r="H339">
        <v>24.437998775839699</v>
      </c>
      <c r="I339">
        <v>104.6411405688</v>
      </c>
      <c r="J339">
        <v>5.7856067294188103</v>
      </c>
      <c r="K339">
        <v>13049.0692147559</v>
      </c>
      <c r="L339">
        <v>9479.4624351046004</v>
      </c>
      <c r="M339">
        <v>76.342191291023397</v>
      </c>
      <c r="N339">
        <v>0.65530764474367598</v>
      </c>
      <c r="O339">
        <v>4.2044494331008497</v>
      </c>
      <c r="P339">
        <v>303.51653944020302</v>
      </c>
      <c r="Q339">
        <v>0.20395701017451501</v>
      </c>
    </row>
    <row r="340" spans="1:17" hidden="1" x14ac:dyDescent="0.3">
      <c r="A340" t="s">
        <v>787</v>
      </c>
      <c r="B340" t="s">
        <v>788</v>
      </c>
      <c r="C340" t="s">
        <v>3149</v>
      </c>
      <c r="D340" t="s">
        <v>141</v>
      </c>
      <c r="E340">
        <v>20173.740000000002</v>
      </c>
      <c r="F340">
        <v>143.41</v>
      </c>
      <c r="G340">
        <v>-11.902795238277999</v>
      </c>
      <c r="H340">
        <v>3.87724992963533</v>
      </c>
      <c r="I340">
        <v>4.3525476756280002</v>
      </c>
      <c r="J340">
        <v>7.6355385334368295E-2</v>
      </c>
      <c r="K340">
        <v>142.68846812453199</v>
      </c>
      <c r="L340">
        <v>136.56025537008199</v>
      </c>
      <c r="M340">
        <v>53.328059728626101</v>
      </c>
      <c r="N340">
        <v>0.181773323493468</v>
      </c>
      <c r="O340">
        <v>7.9771285126560096</v>
      </c>
      <c r="P340">
        <v>19.259875259875201</v>
      </c>
    </row>
    <row r="341" spans="1:17" hidden="1" x14ac:dyDescent="0.3">
      <c r="A341" t="s">
        <v>789</v>
      </c>
      <c r="B341" t="s">
        <v>790</v>
      </c>
      <c r="C341" t="s">
        <v>3149</v>
      </c>
      <c r="D341" t="s">
        <v>141</v>
      </c>
      <c r="E341">
        <v>20155.501969815999</v>
      </c>
      <c r="F341">
        <v>379.99</v>
      </c>
      <c r="G341">
        <v>-4.4417387772286698</v>
      </c>
      <c r="H341">
        <v>5.3019593927009598</v>
      </c>
      <c r="I341">
        <v>0.959385603747963</v>
      </c>
      <c r="J341">
        <v>1.75521905563451</v>
      </c>
      <c r="K341">
        <v>360.88557963132502</v>
      </c>
      <c r="L341">
        <v>345.330266646182</v>
      </c>
      <c r="M341">
        <v>42.778347382377802</v>
      </c>
      <c r="N341">
        <v>0.83794262463365399</v>
      </c>
      <c r="O341">
        <v>0.134214058264681</v>
      </c>
      <c r="P341">
        <v>22.775444264943399</v>
      </c>
      <c r="Q341">
        <v>-0.10379904096142301</v>
      </c>
    </row>
    <row r="342" spans="1:17" x14ac:dyDescent="0.3">
      <c r="A342" t="s">
        <v>791</v>
      </c>
      <c r="B342" t="s">
        <v>792</v>
      </c>
      <c r="C342" t="s">
        <v>3137</v>
      </c>
      <c r="D342" t="s">
        <v>207</v>
      </c>
      <c r="E342">
        <v>19979.2522344799</v>
      </c>
      <c r="F342">
        <v>1229.9000000000001</v>
      </c>
      <c r="G342">
        <v>73.992210656849906</v>
      </c>
      <c r="H342">
        <v>-3.7797465353081501</v>
      </c>
      <c r="I342">
        <v>-9.3146774369062193</v>
      </c>
      <c r="J342">
        <v>4.2323489550346904</v>
      </c>
      <c r="K342">
        <v>1290.18239166178</v>
      </c>
      <c r="L342">
        <v>1158.96930917898</v>
      </c>
      <c r="M342">
        <v>40.6856125350564</v>
      </c>
      <c r="N342">
        <v>0.72616918258061502</v>
      </c>
      <c r="O342">
        <v>17.814456459874702</v>
      </c>
      <c r="P342">
        <v>104.557172557172</v>
      </c>
      <c r="Q342">
        <v>0.15215712089188299</v>
      </c>
    </row>
    <row r="343" spans="1:17" x14ac:dyDescent="0.3">
      <c r="A343" t="s">
        <v>793</v>
      </c>
      <c r="B343" t="s">
        <v>794</v>
      </c>
      <c r="C343" t="s">
        <v>3137</v>
      </c>
      <c r="D343" t="s">
        <v>46</v>
      </c>
      <c r="E343">
        <v>19953.040787649999</v>
      </c>
      <c r="F343">
        <v>212.15</v>
      </c>
      <c r="G343">
        <v>19.348205115283299</v>
      </c>
      <c r="H343">
        <v>-1.09117724075216</v>
      </c>
      <c r="I343">
        <v>-21.437842436815298</v>
      </c>
      <c r="J343">
        <v>5.1940773632102504</v>
      </c>
      <c r="K343">
        <v>227.48489527350199</v>
      </c>
      <c r="L343">
        <v>229.52824505491199</v>
      </c>
      <c r="M343">
        <v>50.2459591957697</v>
      </c>
      <c r="N343">
        <v>0.98897536677314801</v>
      </c>
      <c r="O343">
        <v>65.731793542304899</v>
      </c>
      <c r="P343">
        <v>47.839721254355403</v>
      </c>
      <c r="Q343">
        <v>0.15028782155102399</v>
      </c>
    </row>
    <row r="344" spans="1:17" x14ac:dyDescent="0.3">
      <c r="A344" t="s">
        <v>795</v>
      </c>
      <c r="B344" t="s">
        <v>796</v>
      </c>
      <c r="C344" t="s">
        <v>3134</v>
      </c>
      <c r="D344" t="s">
        <v>54</v>
      </c>
      <c r="E344">
        <v>19690.1908434</v>
      </c>
      <c r="F344">
        <v>673.2</v>
      </c>
      <c r="G344">
        <v>-39.319490468394299</v>
      </c>
      <c r="H344">
        <v>-10.432752001662401</v>
      </c>
      <c r="I344">
        <v>-21.5496660648624</v>
      </c>
      <c r="J344">
        <v>-16.9314817715867</v>
      </c>
      <c r="K344">
        <v>793.01836500225204</v>
      </c>
      <c r="L344">
        <v>756.91114007097701</v>
      </c>
      <c r="M344">
        <v>20.045116826376699</v>
      </c>
      <c r="N344">
        <v>1.64219865463475</v>
      </c>
      <c r="O344">
        <v>40.188651218062901</v>
      </c>
      <c r="P344">
        <v>12.1906507791017</v>
      </c>
    </row>
    <row r="345" spans="1:17" x14ac:dyDescent="0.3">
      <c r="A345" t="s">
        <v>797</v>
      </c>
      <c r="B345" t="s">
        <v>798</v>
      </c>
      <c r="C345" t="s">
        <v>3138</v>
      </c>
      <c r="D345" t="s">
        <v>51</v>
      </c>
      <c r="E345">
        <v>19611.09901749</v>
      </c>
      <c r="F345">
        <v>1252.5</v>
      </c>
      <c r="G345">
        <v>187.214731989641</v>
      </c>
      <c r="H345">
        <v>17.7071460496078</v>
      </c>
      <c r="I345">
        <v>77.072358660905095</v>
      </c>
      <c r="J345">
        <v>13.4639290582182</v>
      </c>
      <c r="K345">
        <v>1094.61932890561</v>
      </c>
      <c r="L345">
        <v>835.46002657045301</v>
      </c>
      <c r="M345">
        <v>64.552541775201206</v>
      </c>
      <c r="N345">
        <v>0.51602028206536699</v>
      </c>
      <c r="O345">
        <v>3.5249500998004</v>
      </c>
      <c r="P345">
        <v>219.556065824722</v>
      </c>
      <c r="Q345">
        <v>7.9430167237384997E-2</v>
      </c>
    </row>
    <row r="346" spans="1:17" x14ac:dyDescent="0.3">
      <c r="A346" t="s">
        <v>799</v>
      </c>
      <c r="B346" t="s">
        <v>800</v>
      </c>
      <c r="C346" t="s">
        <v>3144</v>
      </c>
      <c r="D346" t="s">
        <v>801</v>
      </c>
      <c r="E346">
        <v>19600.048007400001</v>
      </c>
      <c r="F346">
        <v>1220.6500000000001</v>
      </c>
      <c r="G346">
        <v>-29.522870663548598</v>
      </c>
      <c r="H346">
        <v>-13.495752874834301</v>
      </c>
      <c r="I346">
        <v>-3.5081318850994698</v>
      </c>
      <c r="J346">
        <v>-0.205609248397667</v>
      </c>
      <c r="K346">
        <v>1357.7306681298601</v>
      </c>
      <c r="L346">
        <v>1344.54781388689</v>
      </c>
      <c r="M346">
        <v>35.207914216631501</v>
      </c>
      <c r="N346">
        <v>0.906014608112651</v>
      </c>
      <c r="O346">
        <v>29.332732560520999</v>
      </c>
      <c r="P346">
        <v>9.9338046561895101</v>
      </c>
      <c r="Q346">
        <v>-1.9155833426473E-2</v>
      </c>
    </row>
    <row r="347" spans="1:17" x14ac:dyDescent="0.3">
      <c r="A347" t="s">
        <v>802</v>
      </c>
      <c r="B347" t="s">
        <v>803</v>
      </c>
      <c r="C347" t="s">
        <v>3145</v>
      </c>
      <c r="D347" t="s">
        <v>117</v>
      </c>
      <c r="E347">
        <v>19563.484465410002</v>
      </c>
      <c r="F347">
        <v>745.95</v>
      </c>
      <c r="G347">
        <v>40.040788719341101</v>
      </c>
      <c r="H347">
        <v>4.6451703759143097</v>
      </c>
      <c r="I347">
        <v>20.241910740241799</v>
      </c>
      <c r="J347">
        <v>3.1007442711834501</v>
      </c>
      <c r="K347">
        <v>704.11197142759602</v>
      </c>
      <c r="L347">
        <v>614.53841080282996</v>
      </c>
      <c r="M347">
        <v>65.372687290753007</v>
      </c>
      <c r="N347">
        <v>0.64714998786590106</v>
      </c>
      <c r="O347">
        <v>6.5419934311950998</v>
      </c>
      <c r="P347">
        <v>69.476314892650194</v>
      </c>
      <c r="Q347">
        <v>0.16785331749098101</v>
      </c>
    </row>
    <row r="348" spans="1:17" x14ac:dyDescent="0.3">
      <c r="A348" t="s">
        <v>804</v>
      </c>
      <c r="B348" t="s">
        <v>805</v>
      </c>
      <c r="C348" t="s">
        <v>3138</v>
      </c>
      <c r="D348" t="s">
        <v>51</v>
      </c>
      <c r="E348">
        <v>19501.53982206</v>
      </c>
      <c r="F348">
        <v>1271.0999999999999</v>
      </c>
      <c r="G348">
        <v>418.34149820672502</v>
      </c>
      <c r="H348">
        <v>41.4931154789925</v>
      </c>
      <c r="I348">
        <v>126.76836529936401</v>
      </c>
      <c r="J348">
        <v>17.269663047097101</v>
      </c>
      <c r="K348">
        <v>1045.2421623073899</v>
      </c>
      <c r="L348">
        <v>780.92388929253104</v>
      </c>
      <c r="M348">
        <v>70.725005774824595</v>
      </c>
      <c r="N348">
        <v>1.89522932510701</v>
      </c>
      <c r="O348">
        <v>3.7526551805522699</v>
      </c>
      <c r="P348">
        <v>446.944922547332</v>
      </c>
      <c r="Q348">
        <v>0.114105434934734</v>
      </c>
    </row>
    <row r="349" spans="1:17" x14ac:dyDescent="0.3">
      <c r="A349" t="s">
        <v>806</v>
      </c>
      <c r="B349" t="s">
        <v>807</v>
      </c>
      <c r="C349" t="s">
        <v>3148</v>
      </c>
      <c r="D349" t="s">
        <v>475</v>
      </c>
      <c r="E349">
        <v>19485.510518879899</v>
      </c>
      <c r="F349">
        <v>1879.65</v>
      </c>
      <c r="G349">
        <v>-18.676334701746701</v>
      </c>
      <c r="H349">
        <v>-4.4154826254734596</v>
      </c>
      <c r="I349">
        <v>8.2903188257114007</v>
      </c>
      <c r="J349">
        <v>-0.123657490403054</v>
      </c>
      <c r="K349">
        <v>1958.8696332612899</v>
      </c>
      <c r="L349">
        <v>1880.40230555572</v>
      </c>
      <c r="M349">
        <v>38.112656768766499</v>
      </c>
      <c r="N349">
        <v>0.46233793755048203</v>
      </c>
      <c r="O349">
        <v>23.9592477322905</v>
      </c>
      <c r="P349">
        <v>28.549446040213301</v>
      </c>
      <c r="Q349">
        <v>-4.3277616741029E-2</v>
      </c>
    </row>
    <row r="350" spans="1:17" x14ac:dyDescent="0.3">
      <c r="A350" t="s">
        <v>808</v>
      </c>
      <c r="B350" t="s">
        <v>809</v>
      </c>
      <c r="C350" t="s">
        <v>3148</v>
      </c>
      <c r="D350" t="s">
        <v>405</v>
      </c>
      <c r="E350">
        <v>19395.577697770001</v>
      </c>
      <c r="F350">
        <v>484.1</v>
      </c>
      <c r="G350">
        <v>40.819540841027703</v>
      </c>
      <c r="H350">
        <v>-1.5766328239181</v>
      </c>
      <c r="I350">
        <v>12.9477534188661</v>
      </c>
      <c r="J350">
        <v>7.4249722294795601</v>
      </c>
      <c r="K350">
        <v>491.66963046812498</v>
      </c>
      <c r="L350">
        <v>447.00800553971601</v>
      </c>
      <c r="M350">
        <v>54.191592948998</v>
      </c>
      <c r="N350">
        <v>0.66163327306839803</v>
      </c>
      <c r="O350">
        <v>18.642842387936302</v>
      </c>
      <c r="P350">
        <v>68.324061196105703</v>
      </c>
      <c r="Q350">
        <v>3.3342398132071002E-2</v>
      </c>
    </row>
    <row r="351" spans="1:17" hidden="1" x14ac:dyDescent="0.3">
      <c r="A351" t="s">
        <v>810</v>
      </c>
      <c r="B351" t="s">
        <v>811</v>
      </c>
      <c r="C351" t="s">
        <v>3149</v>
      </c>
      <c r="D351" t="s">
        <v>475</v>
      </c>
      <c r="E351">
        <v>19394.253523179999</v>
      </c>
      <c r="F351">
        <v>4258.7</v>
      </c>
      <c r="G351">
        <v>48.608736190030797</v>
      </c>
      <c r="H351">
        <v>13.8609519947327</v>
      </c>
      <c r="I351">
        <v>65.022420646578595</v>
      </c>
      <c r="J351">
        <v>15.7673187296534</v>
      </c>
      <c r="K351">
        <v>3791.1353868537899</v>
      </c>
      <c r="L351">
        <v>3164.61704797023</v>
      </c>
      <c r="M351">
        <v>62.444205425513204</v>
      </c>
      <c r="N351">
        <v>2.2497573140871001</v>
      </c>
      <c r="O351">
        <v>9.7518021931575394</v>
      </c>
      <c r="P351">
        <v>87.856197617997296</v>
      </c>
      <c r="Q351">
        <v>8.6852309650945994E-2</v>
      </c>
    </row>
    <row r="352" spans="1:17" x14ac:dyDescent="0.3">
      <c r="A352" t="s">
        <v>812</v>
      </c>
      <c r="B352" t="s">
        <v>813</v>
      </c>
      <c r="C352" t="s">
        <v>3134</v>
      </c>
      <c r="D352" t="s">
        <v>54</v>
      </c>
      <c r="E352">
        <v>19327.958616975</v>
      </c>
      <c r="F352">
        <v>449.65</v>
      </c>
      <c r="G352">
        <v>10.574782831954399</v>
      </c>
      <c r="H352">
        <v>5.4225321542653697</v>
      </c>
      <c r="I352">
        <v>28.754753656666999</v>
      </c>
      <c r="J352">
        <v>6.7753490943169004</v>
      </c>
      <c r="K352">
        <v>438.24673120274099</v>
      </c>
      <c r="M352">
        <v>58.2776015803829</v>
      </c>
      <c r="N352">
        <v>0.51076903035417598</v>
      </c>
      <c r="O352">
        <v>14.933837429111501</v>
      </c>
      <c r="P352">
        <v>53.989726027397197</v>
      </c>
    </row>
    <row r="353" spans="1:18" x14ac:dyDescent="0.3">
      <c r="A353" t="s">
        <v>814</v>
      </c>
      <c r="B353" t="s">
        <v>815</v>
      </c>
      <c r="C353" t="s">
        <v>3137</v>
      </c>
      <c r="D353" t="s">
        <v>46</v>
      </c>
      <c r="E353">
        <v>19252.915621020002</v>
      </c>
      <c r="F353">
        <v>306.64999999999998</v>
      </c>
      <c r="G353">
        <v>75.6342604155369</v>
      </c>
      <c r="H353">
        <v>5.0863817829693598</v>
      </c>
      <c r="I353">
        <v>14.5384428462519</v>
      </c>
      <c r="J353">
        <v>12.1314010012688</v>
      </c>
      <c r="K353">
        <v>304.87113583829199</v>
      </c>
      <c r="L353">
        <v>277.38038881575102</v>
      </c>
      <c r="M353">
        <v>59.867365861939199</v>
      </c>
      <c r="N353">
        <v>0.84509738799961098</v>
      </c>
      <c r="O353">
        <v>18.8651557149845</v>
      </c>
      <c r="P353">
        <v>107.757452574525</v>
      </c>
      <c r="Q353">
        <v>0.16518388016985</v>
      </c>
    </row>
    <row r="354" spans="1:18" x14ac:dyDescent="0.3">
      <c r="A354" t="s">
        <v>816</v>
      </c>
      <c r="B354" t="s">
        <v>817</v>
      </c>
      <c r="C354" t="s">
        <v>3141</v>
      </c>
      <c r="D354" t="s">
        <v>117</v>
      </c>
      <c r="E354">
        <v>19191.033332909999</v>
      </c>
      <c r="F354">
        <v>1051.8499999999999</v>
      </c>
      <c r="G354">
        <v>52.945368786104602</v>
      </c>
      <c r="H354">
        <v>0.99166095939766896</v>
      </c>
      <c r="I354">
        <v>-0.51900373951404799</v>
      </c>
      <c r="J354">
        <v>5.8314700384171001</v>
      </c>
      <c r="K354">
        <v>1047.8483608643301</v>
      </c>
      <c r="L354">
        <v>923.76162998456095</v>
      </c>
      <c r="M354">
        <v>47.723194857555598</v>
      </c>
      <c r="N354">
        <v>0.83738833162723803</v>
      </c>
      <c r="O354">
        <v>24.9227551456956</v>
      </c>
      <c r="P354">
        <v>92.646520146520103</v>
      </c>
      <c r="Q354">
        <v>0.23057478997120401</v>
      </c>
    </row>
    <row r="355" spans="1:18" x14ac:dyDescent="0.3">
      <c r="A355" t="s">
        <v>818</v>
      </c>
      <c r="B355" t="s">
        <v>819</v>
      </c>
      <c r="C355" t="s">
        <v>3144</v>
      </c>
      <c r="D355" t="s">
        <v>242</v>
      </c>
      <c r="E355">
        <v>19165.927872464999</v>
      </c>
      <c r="F355">
        <v>440.55</v>
      </c>
      <c r="G355">
        <v>24.013162311234101</v>
      </c>
      <c r="H355">
        <v>4.39380544619085</v>
      </c>
      <c r="I355">
        <v>19.522735743296799</v>
      </c>
      <c r="J355">
        <v>9.3295693674848206</v>
      </c>
      <c r="K355">
        <v>441.62156735548399</v>
      </c>
      <c r="L355">
        <v>402.98038845703297</v>
      </c>
      <c r="M355">
        <v>56.964002199200699</v>
      </c>
      <c r="N355">
        <v>0.59789775893517205</v>
      </c>
      <c r="O355">
        <v>31.074792872545601</v>
      </c>
      <c r="P355">
        <v>55.616389968209099</v>
      </c>
      <c r="Q355">
        <v>7.1105050793690006E-2</v>
      </c>
    </row>
    <row r="356" spans="1:18" x14ac:dyDescent="0.3">
      <c r="A356" t="s">
        <v>820</v>
      </c>
      <c r="B356" t="s">
        <v>821</v>
      </c>
      <c r="C356" t="s">
        <v>3147</v>
      </c>
      <c r="D356" t="s">
        <v>141</v>
      </c>
      <c r="E356">
        <v>19120.6948312799</v>
      </c>
      <c r="F356">
        <v>1360.8</v>
      </c>
      <c r="G356">
        <v>94.052554263948394</v>
      </c>
      <c r="H356">
        <v>-9.3611868733175907</v>
      </c>
      <c r="I356">
        <v>-0.22940845475364</v>
      </c>
      <c r="J356">
        <v>1.09167112231913</v>
      </c>
      <c r="K356">
        <v>1459.0400255785901</v>
      </c>
      <c r="L356">
        <v>1295.0457279342299</v>
      </c>
      <c r="M356">
        <v>30.926475724298498</v>
      </c>
      <c r="N356">
        <v>0.53608720779659402</v>
      </c>
      <c r="O356">
        <v>21.031746031746</v>
      </c>
      <c r="P356">
        <v>124.665676077265</v>
      </c>
    </row>
    <row r="357" spans="1:18" hidden="1" x14ac:dyDescent="0.3">
      <c r="A357" t="s">
        <v>822</v>
      </c>
      <c r="B357" t="s">
        <v>823</v>
      </c>
      <c r="C357" t="s">
        <v>3149</v>
      </c>
      <c r="D357" t="s">
        <v>597</v>
      </c>
      <c r="E357">
        <v>19098.568317919999</v>
      </c>
      <c r="F357">
        <v>767.2</v>
      </c>
      <c r="G357">
        <v>-41.379637776775397</v>
      </c>
      <c r="H357">
        <v>0.34438719022346997</v>
      </c>
      <c r="I357">
        <v>-15.1403864929111</v>
      </c>
      <c r="J357">
        <v>4.88711473211076</v>
      </c>
      <c r="K357">
        <v>791.50905026549003</v>
      </c>
      <c r="L357">
        <v>826.43751952420803</v>
      </c>
      <c r="M357">
        <v>48.759257025374303</v>
      </c>
      <c r="N357">
        <v>0.83333357943212605</v>
      </c>
      <c r="O357">
        <v>23.696558915537</v>
      </c>
      <c r="P357">
        <v>4.5801526717557302</v>
      </c>
      <c r="Q357">
        <v>-0.18783554517708101</v>
      </c>
    </row>
    <row r="358" spans="1:18" x14ac:dyDescent="0.3">
      <c r="A358" t="s">
        <v>824</v>
      </c>
      <c r="B358" t="s">
        <v>825</v>
      </c>
      <c r="C358" t="s">
        <v>3134</v>
      </c>
      <c r="D358" t="s">
        <v>517</v>
      </c>
      <c r="E358">
        <v>19026.209718999999</v>
      </c>
      <c r="F358">
        <v>448.35</v>
      </c>
      <c r="G358">
        <v>-50.826177562003998</v>
      </c>
      <c r="H358">
        <v>0.74493700073805602</v>
      </c>
      <c r="I358">
        <v>9.9468681686847802</v>
      </c>
      <c r="J358">
        <v>11.290818764528201</v>
      </c>
      <c r="K358">
        <v>453.477553548488</v>
      </c>
      <c r="L358">
        <v>469.85365187319098</v>
      </c>
      <c r="M358">
        <v>58.119115367818701</v>
      </c>
      <c r="N358">
        <v>0.82839648870570404</v>
      </c>
      <c r="O358">
        <v>46.173329953406203</v>
      </c>
      <c r="P358">
        <v>47.347837518075401</v>
      </c>
      <c r="Q358">
        <v>3.5305619505606997E-2</v>
      </c>
    </row>
    <row r="359" spans="1:18" x14ac:dyDescent="0.3">
      <c r="A359" t="s">
        <v>826</v>
      </c>
      <c r="B359" t="s">
        <v>827</v>
      </c>
      <c r="C359" t="s">
        <v>3138</v>
      </c>
      <c r="D359" t="s">
        <v>51</v>
      </c>
      <c r="E359">
        <v>18944.425301340001</v>
      </c>
      <c r="F359">
        <v>1810.85</v>
      </c>
      <c r="G359">
        <v>33.033820465021101</v>
      </c>
      <c r="H359">
        <v>-2.35323795117381</v>
      </c>
      <c r="I359">
        <v>6.98573968363283</v>
      </c>
      <c r="J359">
        <v>0.39316932117098502</v>
      </c>
      <c r="K359">
        <v>1876.52773064952</v>
      </c>
      <c r="L359">
        <v>1641.7848171032499</v>
      </c>
      <c r="M359">
        <v>37.939992350405198</v>
      </c>
      <c r="N359">
        <v>0.29117066449519702</v>
      </c>
      <c r="O359">
        <v>47.113234116575001</v>
      </c>
      <c r="P359">
        <v>59.820837562331697</v>
      </c>
    </row>
    <row r="360" spans="1:18" hidden="1" x14ac:dyDescent="0.3">
      <c r="A360" t="s">
        <v>828</v>
      </c>
      <c r="B360" t="s">
        <v>829</v>
      </c>
      <c r="C360" t="s">
        <v>3149</v>
      </c>
      <c r="D360" t="s">
        <v>830</v>
      </c>
      <c r="E360" t="s">
        <v>261</v>
      </c>
      <c r="F360">
        <v>18908.533759499998</v>
      </c>
      <c r="G360">
        <v>2710.05</v>
      </c>
      <c r="H360">
        <v>65.897361687426198</v>
      </c>
      <c r="I360">
        <v>0.63389241495404403</v>
      </c>
      <c r="J360">
        <v>65.935194643895898</v>
      </c>
      <c r="K360">
        <v>-0.34899724045470498</v>
      </c>
      <c r="L360">
        <v>2624.44976458571</v>
      </c>
      <c r="M360">
        <v>2115.4320409421398</v>
      </c>
      <c r="N360">
        <v>49.845520767185299</v>
      </c>
      <c r="O360">
        <v>0.72518249034331295</v>
      </c>
      <c r="P360">
        <v>9.77657238796332</v>
      </c>
      <c r="Q360">
        <v>115.202890494719</v>
      </c>
      <c r="R360">
        <v>0.101640603555909</v>
      </c>
    </row>
    <row r="361" spans="1:18" x14ac:dyDescent="0.3">
      <c r="A361" t="s">
        <v>831</v>
      </c>
      <c r="B361" t="s">
        <v>832</v>
      </c>
      <c r="C361" t="s">
        <v>3140</v>
      </c>
      <c r="D361" t="s">
        <v>196</v>
      </c>
      <c r="E361">
        <v>18817.25735082</v>
      </c>
      <c r="F361">
        <v>1591.35</v>
      </c>
      <c r="G361">
        <v>6.0424683080494503</v>
      </c>
      <c r="H361">
        <v>-7.4343111937235298</v>
      </c>
      <c r="I361">
        <v>-24.853959399535398</v>
      </c>
      <c r="J361">
        <v>5.3412181695024801</v>
      </c>
      <c r="K361">
        <v>1763.3317021733601</v>
      </c>
      <c r="L361">
        <v>1795.90973117045</v>
      </c>
      <c r="M361">
        <v>40.4132923510846</v>
      </c>
      <c r="N361">
        <v>0.95963653647885305</v>
      </c>
      <c r="O361">
        <v>52.596851729663399</v>
      </c>
      <c r="P361">
        <v>35.089134125636598</v>
      </c>
      <c r="Q361">
        <v>0.172782458765111</v>
      </c>
    </row>
    <row r="362" spans="1:18" x14ac:dyDescent="0.3">
      <c r="A362" t="s">
        <v>833</v>
      </c>
      <c r="B362" t="s">
        <v>834</v>
      </c>
      <c r="C362" t="s">
        <v>3146</v>
      </c>
      <c r="D362" t="s">
        <v>271</v>
      </c>
      <c r="E362">
        <v>18805.160816945001</v>
      </c>
      <c r="F362">
        <v>861.65</v>
      </c>
      <c r="G362">
        <v>22.126842203540601</v>
      </c>
      <c r="H362">
        <v>3.9938890417984898</v>
      </c>
      <c r="I362">
        <v>-7.8520080932615599</v>
      </c>
      <c r="J362">
        <v>4.0300631304785899</v>
      </c>
      <c r="K362">
        <v>858.98410755335897</v>
      </c>
      <c r="L362">
        <v>797.81797923155102</v>
      </c>
      <c r="M362">
        <v>50.082790089979802</v>
      </c>
      <c r="N362">
        <v>2.0249120179578499</v>
      </c>
      <c r="O362">
        <v>11.1820344687518</v>
      </c>
      <c r="P362">
        <v>53.578112467694503</v>
      </c>
      <c r="Q362">
        <v>0.15278782636939001</v>
      </c>
    </row>
    <row r="363" spans="1:18" x14ac:dyDescent="0.3">
      <c r="A363" t="s">
        <v>835</v>
      </c>
      <c r="B363" t="s">
        <v>836</v>
      </c>
      <c r="C363" t="s">
        <v>3145</v>
      </c>
      <c r="D363" t="s">
        <v>472</v>
      </c>
      <c r="E363">
        <v>18796.742711999999</v>
      </c>
      <c r="F363">
        <v>304</v>
      </c>
      <c r="G363">
        <v>34.427284732257498</v>
      </c>
      <c r="H363">
        <v>13.733493789535499</v>
      </c>
      <c r="I363">
        <v>3.8702901858665602</v>
      </c>
      <c r="J363">
        <v>5.2597098936540503</v>
      </c>
      <c r="K363">
        <v>300.22703747000998</v>
      </c>
      <c r="L363">
        <v>281.30980731326298</v>
      </c>
      <c r="M363">
        <v>54.615561560706702</v>
      </c>
      <c r="N363">
        <v>0.84412048278711604</v>
      </c>
      <c r="O363">
        <v>17.072368421052602</v>
      </c>
      <c r="P363">
        <v>62.176580421445699</v>
      </c>
      <c r="Q363">
        <v>3.2069740177127999E-2</v>
      </c>
    </row>
    <row r="364" spans="1:18" x14ac:dyDescent="0.3">
      <c r="A364" t="s">
        <v>837</v>
      </c>
      <c r="B364" t="s">
        <v>838</v>
      </c>
      <c r="C364" t="s">
        <v>3144</v>
      </c>
      <c r="D364" t="s">
        <v>839</v>
      </c>
      <c r="E364">
        <v>18792.502359149999</v>
      </c>
      <c r="F364">
        <v>845.85</v>
      </c>
      <c r="G364">
        <v>7.9797201178567798</v>
      </c>
      <c r="H364">
        <v>4.7669148995972799E-2</v>
      </c>
      <c r="I364">
        <v>22.7819694398748</v>
      </c>
      <c r="J364">
        <v>1.5723654175542301</v>
      </c>
      <c r="K364">
        <v>841.27826343097399</v>
      </c>
      <c r="L364">
        <v>754.06562170024699</v>
      </c>
      <c r="M364">
        <v>37.487373533516802</v>
      </c>
      <c r="N364">
        <v>0.241545396602178</v>
      </c>
      <c r="O364">
        <v>10.5396937991369</v>
      </c>
      <c r="P364">
        <v>35.966886352676397</v>
      </c>
      <c r="Q364">
        <v>1.2086024149439E-2</v>
      </c>
    </row>
    <row r="365" spans="1:18" x14ac:dyDescent="0.3">
      <c r="A365" t="s">
        <v>840</v>
      </c>
      <c r="B365" t="s">
        <v>841</v>
      </c>
      <c r="C365" t="s">
        <v>3143</v>
      </c>
      <c r="D365" t="s">
        <v>438</v>
      </c>
      <c r="E365">
        <v>18742.10186825</v>
      </c>
      <c r="F365">
        <v>7898.75</v>
      </c>
      <c r="G365">
        <v>-5.1868829411608202</v>
      </c>
      <c r="H365">
        <v>-1.3345712703494199</v>
      </c>
      <c r="I365">
        <v>0.50289318418649298</v>
      </c>
      <c r="J365">
        <v>4.5301885863390501</v>
      </c>
      <c r="K365">
        <v>8142.4533714223398</v>
      </c>
      <c r="L365">
        <v>7624.7875185622397</v>
      </c>
      <c r="M365">
        <v>42.566301479796202</v>
      </c>
      <c r="N365">
        <v>0.254211133649411</v>
      </c>
      <c r="O365">
        <v>20.129134356702</v>
      </c>
      <c r="P365">
        <v>43.964385958517099</v>
      </c>
      <c r="Q365">
        <v>-7.8795051606800007E-3</v>
      </c>
    </row>
    <row r="366" spans="1:18" x14ac:dyDescent="0.3">
      <c r="A366" t="s">
        <v>842</v>
      </c>
      <c r="B366" t="s">
        <v>843</v>
      </c>
      <c r="C366" t="s">
        <v>3138</v>
      </c>
      <c r="D366" t="s">
        <v>51</v>
      </c>
      <c r="E366">
        <v>18726.5</v>
      </c>
      <c r="F366">
        <v>7490.6</v>
      </c>
      <c r="G366">
        <v>33.775076863171797</v>
      </c>
      <c r="H366">
        <v>2.0131410836716399</v>
      </c>
      <c r="I366">
        <v>30.4981582489361</v>
      </c>
      <c r="J366">
        <v>4.4846002605476301</v>
      </c>
      <c r="K366">
        <v>7248.2697408386102</v>
      </c>
      <c r="L366">
        <v>6364.8337392428102</v>
      </c>
      <c r="M366">
        <v>54.525445447076301</v>
      </c>
      <c r="N366">
        <v>0.17835820847283201</v>
      </c>
      <c r="O366">
        <v>8.65618241529382</v>
      </c>
      <c r="P366">
        <v>66.088691796008803</v>
      </c>
      <c r="Q366">
        <v>0.117756267514906</v>
      </c>
    </row>
    <row r="367" spans="1:18" x14ac:dyDescent="0.3">
      <c r="A367" t="s">
        <v>844</v>
      </c>
      <c r="B367" t="s">
        <v>845</v>
      </c>
      <c r="C367" t="s">
        <v>3140</v>
      </c>
      <c r="D367" t="s">
        <v>196</v>
      </c>
      <c r="E367">
        <v>18615.31183939</v>
      </c>
      <c r="F367">
        <v>490.7</v>
      </c>
      <c r="G367">
        <v>-24.073596847133398</v>
      </c>
      <c r="H367">
        <v>-8.0868497132106292</v>
      </c>
      <c r="I367">
        <v>-6.4715270659595898</v>
      </c>
      <c r="J367">
        <v>3.1685400137017501</v>
      </c>
      <c r="K367">
        <v>534.65351749411695</v>
      </c>
      <c r="L367">
        <v>527.02326138817796</v>
      </c>
      <c r="M367">
        <v>32.245864691742703</v>
      </c>
      <c r="N367">
        <v>0.70938726782889405</v>
      </c>
      <c r="O367">
        <v>26.839209292846899</v>
      </c>
      <c r="P367">
        <v>20.6243854473942</v>
      </c>
      <c r="Q367">
        <v>6.3818101733857005E-2</v>
      </c>
    </row>
    <row r="368" spans="1:18" x14ac:dyDescent="0.3">
      <c r="A368" t="s">
        <v>846</v>
      </c>
      <c r="B368" t="s">
        <v>847</v>
      </c>
      <c r="C368" t="s">
        <v>3145</v>
      </c>
      <c r="D368" t="s">
        <v>173</v>
      </c>
      <c r="E368">
        <v>18567.623837924999</v>
      </c>
      <c r="F368">
        <v>757.55</v>
      </c>
      <c r="G368">
        <v>97.687724905816196</v>
      </c>
      <c r="H368">
        <v>-1.2851029450039899</v>
      </c>
      <c r="I368">
        <v>-17.022041183730099</v>
      </c>
      <c r="J368">
        <v>2.29950024365316</v>
      </c>
      <c r="K368">
        <v>797.12143537309601</v>
      </c>
      <c r="L368">
        <v>719.44463277214697</v>
      </c>
      <c r="M368">
        <v>49.890187748329701</v>
      </c>
      <c r="N368">
        <v>0.41605765178866699</v>
      </c>
      <c r="O368">
        <v>29.364398389545201</v>
      </c>
      <c r="P368">
        <v>132.69851021348401</v>
      </c>
      <c r="Q368">
        <v>0.190960268102116</v>
      </c>
    </row>
    <row r="369" spans="1:17" x14ac:dyDescent="0.3">
      <c r="A369" t="s">
        <v>848</v>
      </c>
      <c r="B369" t="s">
        <v>849</v>
      </c>
      <c r="C369" t="s">
        <v>3148</v>
      </c>
      <c r="D369" t="s">
        <v>475</v>
      </c>
      <c r="E369">
        <v>18517.48329</v>
      </c>
      <c r="F369">
        <v>510.8</v>
      </c>
      <c r="G369">
        <v>-25.753405265260401</v>
      </c>
      <c r="H369">
        <v>-5.37663273179552</v>
      </c>
      <c r="I369">
        <v>-39.605463896768804</v>
      </c>
      <c r="J369">
        <v>-1.19000902987039</v>
      </c>
      <c r="K369">
        <v>556.83755586439304</v>
      </c>
      <c r="L369">
        <v>612.03639017451997</v>
      </c>
      <c r="M369">
        <v>47.0482962374453</v>
      </c>
      <c r="N369">
        <v>0.65557047989030104</v>
      </c>
      <c r="O369">
        <v>50.597102584181599</v>
      </c>
      <c r="P369">
        <v>7.5368421052631502</v>
      </c>
      <c r="Q369">
        <v>-0.100833809869345</v>
      </c>
    </row>
    <row r="370" spans="1:17" x14ac:dyDescent="0.3">
      <c r="A370" t="s">
        <v>850</v>
      </c>
      <c r="B370" t="s">
        <v>851</v>
      </c>
      <c r="C370" t="s">
        <v>3143</v>
      </c>
      <c r="D370" t="s">
        <v>449</v>
      </c>
      <c r="E370">
        <v>18469.787618570001</v>
      </c>
      <c r="F370">
        <v>1293.7</v>
      </c>
      <c r="G370">
        <v>40.236267660353597</v>
      </c>
      <c r="H370">
        <v>7.3248828882362904</v>
      </c>
      <c r="I370">
        <v>21.008880842018499</v>
      </c>
      <c r="J370">
        <v>5.6589645385598102</v>
      </c>
      <c r="K370">
        <v>1267.7025326445701</v>
      </c>
      <c r="L370">
        <v>1155.2724643420599</v>
      </c>
      <c r="M370">
        <v>61.959052066943897</v>
      </c>
      <c r="N370">
        <v>0.59470627937160703</v>
      </c>
      <c r="O370">
        <v>19.324418335008101</v>
      </c>
      <c r="P370">
        <v>77.828178694157998</v>
      </c>
      <c r="Q370">
        <v>0.180723148955203</v>
      </c>
    </row>
    <row r="371" spans="1:17" x14ac:dyDescent="0.3">
      <c r="A371" t="s">
        <v>852</v>
      </c>
      <c r="B371" t="s">
        <v>853</v>
      </c>
      <c r="C371" t="s">
        <v>3145</v>
      </c>
      <c r="D371" t="s">
        <v>556</v>
      </c>
      <c r="E371">
        <v>18460.543638225001</v>
      </c>
      <c r="F371">
        <v>1207.05</v>
      </c>
      <c r="G371">
        <v>7.5243992458873397</v>
      </c>
      <c r="H371">
        <v>-9.4458267396287692</v>
      </c>
      <c r="I371">
        <v>9.2205796673721903</v>
      </c>
      <c r="J371">
        <v>0.58852037801912305</v>
      </c>
      <c r="K371">
        <v>1335.02978244407</v>
      </c>
      <c r="L371">
        <v>1280.39328427278</v>
      </c>
      <c r="M371">
        <v>37.728996344084798</v>
      </c>
      <c r="N371">
        <v>0.67334781424597301</v>
      </c>
      <c r="O371">
        <v>40.839236154260298</v>
      </c>
      <c r="P371">
        <v>45.209022556390899</v>
      </c>
      <c r="Q371">
        <v>0.105485321319898</v>
      </c>
    </row>
    <row r="372" spans="1:17" x14ac:dyDescent="0.3">
      <c r="A372" t="s">
        <v>854</v>
      </c>
      <c r="B372" t="s">
        <v>855</v>
      </c>
      <c r="C372" t="s">
        <v>3135</v>
      </c>
      <c r="D372" t="s">
        <v>742</v>
      </c>
      <c r="E372">
        <v>18432.597842796</v>
      </c>
      <c r="F372">
        <v>127.83</v>
      </c>
      <c r="G372">
        <v>68.212738823354499</v>
      </c>
      <c r="H372">
        <v>-11.685432866361699</v>
      </c>
      <c r="I372">
        <v>22.708478324558101</v>
      </c>
      <c r="J372">
        <v>2.9488684427265102</v>
      </c>
      <c r="K372">
        <v>132.89626640372799</v>
      </c>
      <c r="L372">
        <v>117.92301470346401</v>
      </c>
      <c r="M372">
        <v>58.226525611200699</v>
      </c>
      <c r="N372">
        <v>0.57727604778914099</v>
      </c>
      <c r="O372">
        <v>33.771415160760299</v>
      </c>
      <c r="P372">
        <v>96.510376633358902</v>
      </c>
      <c r="Q372">
        <v>5.9110806149002E-2</v>
      </c>
    </row>
    <row r="373" spans="1:17" x14ac:dyDescent="0.3">
      <c r="A373" t="s">
        <v>856</v>
      </c>
      <c r="B373" t="s">
        <v>857</v>
      </c>
      <c r="C373" t="s">
        <v>3137</v>
      </c>
      <c r="D373" t="s">
        <v>46</v>
      </c>
      <c r="E373">
        <v>18417.2005386399</v>
      </c>
      <c r="F373">
        <v>1583.6</v>
      </c>
      <c r="G373">
        <v>178.30642587111299</v>
      </c>
      <c r="H373">
        <v>4.2219340563316097</v>
      </c>
      <c r="I373">
        <v>46.782338193415399</v>
      </c>
      <c r="J373">
        <v>6.4374467488455496</v>
      </c>
      <c r="K373">
        <v>1592.6034338985601</v>
      </c>
      <c r="L373">
        <v>1306.1785946089699</v>
      </c>
      <c r="M373">
        <v>52.206968983534402</v>
      </c>
      <c r="N373">
        <v>0.79686153763364198</v>
      </c>
      <c r="O373">
        <v>15.0543066430916</v>
      </c>
      <c r="P373">
        <v>219.88688011311899</v>
      </c>
      <c r="Q373">
        <v>0.204801483266737</v>
      </c>
    </row>
    <row r="374" spans="1:17" hidden="1" x14ac:dyDescent="0.3">
      <c r="A374" t="s">
        <v>858</v>
      </c>
      <c r="B374" t="s">
        <v>859</v>
      </c>
      <c r="C374" t="s">
        <v>3149</v>
      </c>
      <c r="E374">
        <v>18157.527232470002</v>
      </c>
      <c r="F374">
        <v>493.7</v>
      </c>
      <c r="G374">
        <v>-21.798079060548201</v>
      </c>
      <c r="H374">
        <v>14.779799843949901</v>
      </c>
      <c r="I374">
        <v>-3.6181082358357202</v>
      </c>
      <c r="J374">
        <v>12.612770724950799</v>
      </c>
      <c r="O374">
        <v>0.46586996151509702</v>
      </c>
      <c r="P374">
        <v>17.477691850089201</v>
      </c>
    </row>
    <row r="375" spans="1:17" x14ac:dyDescent="0.3">
      <c r="A375" t="s">
        <v>860</v>
      </c>
      <c r="B375" t="s">
        <v>861</v>
      </c>
      <c r="C375" t="s">
        <v>3144</v>
      </c>
      <c r="D375" t="s">
        <v>40</v>
      </c>
      <c r="E375">
        <v>18145.705543100001</v>
      </c>
      <c r="F375">
        <v>821.5</v>
      </c>
      <c r="G375">
        <v>-22.146215970444299</v>
      </c>
      <c r="H375">
        <v>-4.9850481703158804</v>
      </c>
      <c r="I375">
        <v>-19.5107954674328</v>
      </c>
      <c r="J375">
        <v>1.77272235211909</v>
      </c>
      <c r="K375">
        <v>869.39298321800402</v>
      </c>
      <c r="L375">
        <v>864.11172868756796</v>
      </c>
      <c r="M375">
        <v>35.058648415773497</v>
      </c>
      <c r="N375">
        <v>0.69757498063732204</v>
      </c>
      <c r="O375">
        <v>24.7717589774802</v>
      </c>
      <c r="P375">
        <v>15.508998875140501</v>
      </c>
    </row>
    <row r="376" spans="1:17" x14ac:dyDescent="0.3">
      <c r="A376" t="s">
        <v>862</v>
      </c>
      <c r="B376" t="s">
        <v>863</v>
      </c>
      <c r="C376" t="s">
        <v>3134</v>
      </c>
      <c r="D376" t="s">
        <v>24</v>
      </c>
      <c r="E376">
        <v>18081.869371679899</v>
      </c>
      <c r="F376">
        <v>223.14</v>
      </c>
      <c r="G376">
        <v>25.268593778259302</v>
      </c>
      <c r="H376">
        <v>11.308556715624499</v>
      </c>
      <c r="I376">
        <v>6.5832274045180004</v>
      </c>
      <c r="J376">
        <v>3.1598699307659301</v>
      </c>
      <c r="K376">
        <v>215.36698362724999</v>
      </c>
      <c r="L376">
        <v>197.876127008639</v>
      </c>
      <c r="M376">
        <v>60.291102646287598</v>
      </c>
      <c r="N376">
        <v>1.06930405733456</v>
      </c>
      <c r="O376">
        <v>4.3067132741776399</v>
      </c>
      <c r="P376">
        <v>51.950970377936599</v>
      </c>
      <c r="Q376">
        <v>0.17299139241110401</v>
      </c>
    </row>
    <row r="377" spans="1:17" x14ac:dyDescent="0.3">
      <c r="A377" t="s">
        <v>864</v>
      </c>
      <c r="B377" t="s">
        <v>865</v>
      </c>
      <c r="C377" t="s">
        <v>3136</v>
      </c>
      <c r="D377" t="s">
        <v>40</v>
      </c>
      <c r="E377">
        <v>18044.632766160001</v>
      </c>
      <c r="F377">
        <v>508.45</v>
      </c>
      <c r="G377">
        <v>11.769125436703501</v>
      </c>
      <c r="H377">
        <v>-2.9867076446543401</v>
      </c>
      <c r="I377">
        <v>14.9799719105287</v>
      </c>
      <c r="J377">
        <v>5.4729849472321703</v>
      </c>
      <c r="K377">
        <v>522.97401261208097</v>
      </c>
      <c r="L377">
        <v>480.58798044951499</v>
      </c>
      <c r="M377">
        <v>37.350537396153499</v>
      </c>
      <c r="N377">
        <v>1.9610292552314299</v>
      </c>
      <c r="O377">
        <v>17.189497492378798</v>
      </c>
      <c r="P377">
        <v>40.068870523415903</v>
      </c>
      <c r="Q377">
        <v>0.141509252022883</v>
      </c>
    </row>
    <row r="378" spans="1:17" x14ac:dyDescent="0.3">
      <c r="A378" t="s">
        <v>866</v>
      </c>
      <c r="B378" t="s">
        <v>867</v>
      </c>
      <c r="C378" t="s">
        <v>3145</v>
      </c>
      <c r="D378" t="s">
        <v>117</v>
      </c>
      <c r="E378">
        <v>17947.609886279999</v>
      </c>
      <c r="F378">
        <v>11796.5</v>
      </c>
      <c r="G378">
        <v>106.361452393284</v>
      </c>
      <c r="H378">
        <v>-8.5276266980323499</v>
      </c>
      <c r="I378">
        <v>51.305766178021003</v>
      </c>
      <c r="J378">
        <v>1.9381100629311401</v>
      </c>
      <c r="K378">
        <v>13017.5478267902</v>
      </c>
      <c r="L378">
        <v>11136.093332885501</v>
      </c>
      <c r="M378">
        <v>31.8684438680657</v>
      </c>
      <c r="N378">
        <v>1.1177516693762899</v>
      </c>
      <c r="O378">
        <v>33.108125291399901</v>
      </c>
      <c r="P378">
        <v>163.94218398648499</v>
      </c>
    </row>
    <row r="379" spans="1:17" x14ac:dyDescent="0.3">
      <c r="A379" t="s">
        <v>868</v>
      </c>
      <c r="B379" t="s">
        <v>869</v>
      </c>
      <c r="C379" t="s">
        <v>3147</v>
      </c>
      <c r="D379" t="s">
        <v>141</v>
      </c>
      <c r="E379">
        <v>17938.3172027</v>
      </c>
      <c r="F379">
        <v>1591.3</v>
      </c>
      <c r="G379">
        <v>82.012239631546706</v>
      </c>
      <c r="H379">
        <v>-8.4134879000415399</v>
      </c>
      <c r="I379">
        <v>-23.513809389411399</v>
      </c>
      <c r="J379">
        <v>1.9740418227171499</v>
      </c>
      <c r="K379">
        <v>1724.63736760232</v>
      </c>
      <c r="L379">
        <v>1606.82855014234</v>
      </c>
      <c r="M379">
        <v>40.723602286979101</v>
      </c>
      <c r="N379">
        <v>0.94808185350117802</v>
      </c>
      <c r="O379">
        <v>35.788563656884101</v>
      </c>
      <c r="P379">
        <v>119.081363830928</v>
      </c>
      <c r="Q379">
        <v>6.9891847305977001E-2</v>
      </c>
    </row>
    <row r="380" spans="1:17" x14ac:dyDescent="0.3">
      <c r="A380" t="s">
        <v>870</v>
      </c>
      <c r="B380" t="s">
        <v>871</v>
      </c>
      <c r="C380" t="s">
        <v>3133</v>
      </c>
      <c r="D380" t="s">
        <v>274</v>
      </c>
      <c r="E380">
        <v>17901.548508414999</v>
      </c>
      <c r="F380">
        <v>1279.8499999999999</v>
      </c>
      <c r="G380">
        <v>95.249227410412104</v>
      </c>
      <c r="H380">
        <v>-0.59920826440210695</v>
      </c>
      <c r="I380">
        <v>21.501792479623901</v>
      </c>
      <c r="J380">
        <v>6.1223625268378399</v>
      </c>
      <c r="K380">
        <v>1218.8112913897801</v>
      </c>
      <c r="L380">
        <v>994.02837158985994</v>
      </c>
      <c r="M380">
        <v>55.263824270521802</v>
      </c>
      <c r="N380">
        <v>0.53797989232532795</v>
      </c>
      <c r="O380">
        <v>20.951674024299699</v>
      </c>
      <c r="P380">
        <v>128.58546168958699</v>
      </c>
      <c r="Q380">
        <v>0.169684382755905</v>
      </c>
    </row>
    <row r="381" spans="1:17" x14ac:dyDescent="0.3">
      <c r="A381" t="s">
        <v>872</v>
      </c>
      <c r="B381" t="s">
        <v>873</v>
      </c>
      <c r="C381" t="s">
        <v>3138</v>
      </c>
      <c r="D381" t="s">
        <v>51</v>
      </c>
      <c r="E381">
        <v>17850.95514976</v>
      </c>
      <c r="F381">
        <v>1311.55</v>
      </c>
      <c r="G381">
        <v>26.427266108928301</v>
      </c>
      <c r="H381">
        <v>0.37853300244180799</v>
      </c>
      <c r="I381">
        <v>42.814927791397203</v>
      </c>
      <c r="J381">
        <v>3.2194861146898299</v>
      </c>
      <c r="K381">
        <v>1306.9950758469799</v>
      </c>
      <c r="L381">
        <v>1111.1399751384399</v>
      </c>
      <c r="M381">
        <v>47.5679412472942</v>
      </c>
      <c r="N381">
        <v>0.29250258861992301</v>
      </c>
      <c r="O381">
        <v>16.049712172620101</v>
      </c>
      <c r="P381">
        <v>62.089847370697598</v>
      </c>
      <c r="Q381">
        <v>5.9859056389018998E-2</v>
      </c>
    </row>
    <row r="382" spans="1:17" x14ac:dyDescent="0.3">
      <c r="A382" t="s">
        <v>874</v>
      </c>
      <c r="B382" t="s">
        <v>875</v>
      </c>
      <c r="C382" t="s">
        <v>3145</v>
      </c>
      <c r="D382" t="s">
        <v>309</v>
      </c>
      <c r="E382">
        <v>17740.09548</v>
      </c>
      <c r="F382">
        <v>1548.65</v>
      </c>
      <c r="G382">
        <v>77.111493919374098</v>
      </c>
      <c r="H382">
        <v>-4.2719331131009302</v>
      </c>
      <c r="I382">
        <v>54.4914594791003</v>
      </c>
      <c r="J382">
        <v>1.8761694177613299</v>
      </c>
      <c r="K382">
        <v>1714.3219792521099</v>
      </c>
      <c r="L382">
        <v>1514.91245408808</v>
      </c>
      <c r="M382">
        <v>38.948931237093198</v>
      </c>
      <c r="N382">
        <v>0.66839270154203601</v>
      </c>
      <c r="O382">
        <v>82.985180641203598</v>
      </c>
      <c r="P382">
        <v>129.95768059989601</v>
      </c>
      <c r="Q382">
        <v>0.16116718607522401</v>
      </c>
    </row>
    <row r="383" spans="1:17" x14ac:dyDescent="0.3">
      <c r="A383" t="s">
        <v>876</v>
      </c>
      <c r="B383" t="s">
        <v>877</v>
      </c>
      <c r="C383" t="s">
        <v>3145</v>
      </c>
      <c r="D383" t="s">
        <v>266</v>
      </c>
      <c r="E383">
        <v>17665.355384999999</v>
      </c>
      <c r="F383">
        <v>16535.95</v>
      </c>
      <c r="G383">
        <v>-9.4146059046195704E-2</v>
      </c>
      <c r="H383">
        <v>-2.8951577233055299</v>
      </c>
      <c r="I383">
        <v>-8.6393526847725308</v>
      </c>
      <c r="J383">
        <v>6.8814893231631498</v>
      </c>
      <c r="K383">
        <v>16434.486797130499</v>
      </c>
      <c r="L383">
        <v>15644.076026687901</v>
      </c>
      <c r="M383">
        <v>49.904346234265397</v>
      </c>
      <c r="N383">
        <v>0.74896657118395205</v>
      </c>
      <c r="O383">
        <v>16.110353502520201</v>
      </c>
      <c r="P383">
        <v>29.976104949576701</v>
      </c>
      <c r="Q383">
        <v>6.3086406280215002E-2</v>
      </c>
    </row>
    <row r="384" spans="1:17" x14ac:dyDescent="0.3">
      <c r="A384" t="s">
        <v>878</v>
      </c>
      <c r="B384" t="s">
        <v>879</v>
      </c>
      <c r="C384" t="s">
        <v>3134</v>
      </c>
      <c r="D384" t="s">
        <v>464</v>
      </c>
      <c r="E384">
        <v>17582.990711775001</v>
      </c>
      <c r="F384">
        <v>1025.45</v>
      </c>
      <c r="G384">
        <v>88.843658691212198</v>
      </c>
      <c r="H384">
        <v>1.6288715418467601</v>
      </c>
      <c r="I384">
        <v>23.670266627783001</v>
      </c>
      <c r="J384">
        <v>2.1378422957382202</v>
      </c>
      <c r="K384">
        <v>1000.3774346205601</v>
      </c>
      <c r="L384">
        <v>817.96556874418502</v>
      </c>
      <c r="M384">
        <v>57.416873391559598</v>
      </c>
      <c r="N384">
        <v>0.53912462771411795</v>
      </c>
      <c r="O384">
        <v>15.9490955190404</v>
      </c>
      <c r="P384">
        <v>124.756164383561</v>
      </c>
    </row>
    <row r="385" spans="1:17" x14ac:dyDescent="0.3">
      <c r="A385" t="s">
        <v>880</v>
      </c>
      <c r="B385" t="s">
        <v>881</v>
      </c>
      <c r="C385" t="s">
        <v>3144</v>
      </c>
      <c r="D385" t="s">
        <v>597</v>
      </c>
      <c r="E385">
        <v>17429.619699399998</v>
      </c>
      <c r="F385">
        <v>1356.1</v>
      </c>
      <c r="G385">
        <v>-39.036469163465398</v>
      </c>
      <c r="H385">
        <v>0.75077451118911798</v>
      </c>
      <c r="I385">
        <v>-5.8674563533767197</v>
      </c>
      <c r="J385">
        <v>-1.43405198880893</v>
      </c>
      <c r="K385">
        <v>1410.1596927445601</v>
      </c>
      <c r="L385">
        <v>1455.4472254708501</v>
      </c>
      <c r="M385">
        <v>40.227016220433399</v>
      </c>
      <c r="N385">
        <v>1.0273244070921299</v>
      </c>
      <c r="O385">
        <v>27.147702971757202</v>
      </c>
      <c r="P385">
        <v>6.8636721828211096</v>
      </c>
      <c r="Q385">
        <v>-0.15324915835743999</v>
      </c>
    </row>
    <row r="386" spans="1:17" x14ac:dyDescent="0.3">
      <c r="A386" t="s">
        <v>882</v>
      </c>
      <c r="B386" t="s">
        <v>883</v>
      </c>
      <c r="C386" t="s">
        <v>3134</v>
      </c>
      <c r="D386" t="s">
        <v>54</v>
      </c>
      <c r="E386">
        <v>17384.784969928001</v>
      </c>
      <c r="F386">
        <v>210.74</v>
      </c>
      <c r="G386">
        <v>-13.320445651603301</v>
      </c>
      <c r="H386">
        <v>4.9358070444609599</v>
      </c>
      <c r="I386">
        <v>-11.6774257180069</v>
      </c>
      <c r="J386">
        <v>13.1135160149102</v>
      </c>
      <c r="K386">
        <v>201.98051638165799</v>
      </c>
      <c r="L386">
        <v>208.390760509129</v>
      </c>
      <c r="M386">
        <v>69.407176091124796</v>
      </c>
      <c r="N386">
        <v>2.7784381931411901</v>
      </c>
      <c r="O386">
        <v>37.254436746702098</v>
      </c>
      <c r="P386">
        <v>18.399910107309299</v>
      </c>
      <c r="Q386">
        <v>5.5975474084394003E-2</v>
      </c>
    </row>
    <row r="387" spans="1:17" x14ac:dyDescent="0.3">
      <c r="A387" t="s">
        <v>884</v>
      </c>
      <c r="B387" t="s">
        <v>885</v>
      </c>
      <c r="C387" t="s">
        <v>3140</v>
      </c>
      <c r="D387" t="s">
        <v>196</v>
      </c>
      <c r="E387">
        <v>17231.429758934999</v>
      </c>
      <c r="F387">
        <v>708.85</v>
      </c>
      <c r="G387">
        <v>1.8104527103622201</v>
      </c>
      <c r="H387">
        <v>-4.2997142504043904</v>
      </c>
      <c r="I387">
        <v>2.9929143107614302</v>
      </c>
      <c r="J387">
        <v>7.6773579781871</v>
      </c>
      <c r="K387">
        <v>709.83852030204503</v>
      </c>
      <c r="L387">
        <v>646.68788048126999</v>
      </c>
      <c r="M387">
        <v>46.456438283575899</v>
      </c>
      <c r="N387">
        <v>0.48585890837115803</v>
      </c>
      <c r="O387">
        <v>17.6483035903223</v>
      </c>
      <c r="P387">
        <v>41.331871199282197</v>
      </c>
      <c r="Q387">
        <v>4.0015441537705997E-2</v>
      </c>
    </row>
    <row r="388" spans="1:17" hidden="1" x14ac:dyDescent="0.3">
      <c r="A388" t="s">
        <v>886</v>
      </c>
      <c r="B388" t="s">
        <v>887</v>
      </c>
      <c r="C388" t="s">
        <v>3149</v>
      </c>
      <c r="D388" t="s">
        <v>46</v>
      </c>
      <c r="E388">
        <v>17223.096897334999</v>
      </c>
      <c r="F388">
        <v>1652.15</v>
      </c>
      <c r="G388">
        <v>491.76208132417099</v>
      </c>
      <c r="H388">
        <v>-7.7499544657420003</v>
      </c>
      <c r="I388">
        <v>-50.192162477837797</v>
      </c>
      <c r="J388">
        <v>9.1843464613315504</v>
      </c>
      <c r="K388">
        <v>1643.1050048006</v>
      </c>
      <c r="L388">
        <v>1521.1755254121699</v>
      </c>
      <c r="M388">
        <v>60.6000533744458</v>
      </c>
      <c r="N388">
        <v>1.0712589181805401</v>
      </c>
      <c r="O388">
        <v>83.866477014798804</v>
      </c>
      <c r="P388">
        <v>528.43286420692198</v>
      </c>
      <c r="Q388">
        <v>0.27722905617902799</v>
      </c>
    </row>
    <row r="389" spans="1:17" x14ac:dyDescent="0.3">
      <c r="A389" t="s">
        <v>888</v>
      </c>
      <c r="B389" t="s">
        <v>889</v>
      </c>
      <c r="C389" t="s">
        <v>3134</v>
      </c>
      <c r="D389" t="s">
        <v>571</v>
      </c>
      <c r="E389">
        <v>17198.661539699999</v>
      </c>
      <c r="F389">
        <v>344.15</v>
      </c>
      <c r="G389">
        <v>-6.78600355899124</v>
      </c>
      <c r="H389">
        <v>1.7341813614932999</v>
      </c>
      <c r="I389">
        <v>-1.1988005133041899</v>
      </c>
      <c r="J389">
        <v>4.33687223587944</v>
      </c>
      <c r="K389">
        <v>348.937898082944</v>
      </c>
      <c r="L389">
        <v>330.47661177421901</v>
      </c>
      <c r="M389">
        <v>39.085355415727498</v>
      </c>
      <c r="N389">
        <v>0.62514689151213099</v>
      </c>
      <c r="O389">
        <v>16.7078308876943</v>
      </c>
      <c r="P389">
        <v>23.284972237148398</v>
      </c>
      <c r="Q389">
        <v>-2.3598063308667001E-2</v>
      </c>
    </row>
    <row r="390" spans="1:17" x14ac:dyDescent="0.3">
      <c r="A390" t="s">
        <v>890</v>
      </c>
      <c r="B390" t="s">
        <v>891</v>
      </c>
      <c r="C390" t="s">
        <v>588</v>
      </c>
      <c r="D390" t="s">
        <v>588</v>
      </c>
      <c r="E390">
        <v>17134.534866149999</v>
      </c>
      <c r="F390">
        <v>34.049999999999997</v>
      </c>
      <c r="G390">
        <v>-28.901721001811499</v>
      </c>
      <c r="H390">
        <v>-1.2224410524086</v>
      </c>
      <c r="I390">
        <v>-20.645898208663802</v>
      </c>
      <c r="J390">
        <v>5.1559217418422101</v>
      </c>
      <c r="K390">
        <v>35.3024146482799</v>
      </c>
      <c r="L390">
        <v>37.188963733403398</v>
      </c>
      <c r="M390">
        <v>49.297795460087201</v>
      </c>
      <c r="N390">
        <v>0.64086943055555301</v>
      </c>
      <c r="O390">
        <v>55.359765051395001</v>
      </c>
      <c r="P390">
        <v>7.1765816808309699</v>
      </c>
      <c r="Q390">
        <v>-1.6933344532241001E-2</v>
      </c>
    </row>
    <row r="391" spans="1:17" x14ac:dyDescent="0.3">
      <c r="A391" t="s">
        <v>892</v>
      </c>
      <c r="B391" t="s">
        <v>893</v>
      </c>
      <c r="C391" t="s">
        <v>3145</v>
      </c>
      <c r="D391" t="s">
        <v>556</v>
      </c>
      <c r="E391">
        <v>17134.292558335001</v>
      </c>
      <c r="F391">
        <v>1515.55</v>
      </c>
      <c r="G391">
        <v>-17.849661949752399</v>
      </c>
      <c r="H391">
        <v>-9.3143083173552803</v>
      </c>
      <c r="I391">
        <v>-17.443748871574599</v>
      </c>
      <c r="J391">
        <v>6.0157396474105003</v>
      </c>
      <c r="K391">
        <v>1637.97402720268</v>
      </c>
      <c r="L391">
        <v>1617.15343243489</v>
      </c>
      <c r="M391">
        <v>35.130611415094002</v>
      </c>
      <c r="N391">
        <v>1.21365329483063</v>
      </c>
      <c r="O391">
        <v>25.4956946323117</v>
      </c>
      <c r="P391">
        <v>15.664351675188801</v>
      </c>
    </row>
    <row r="392" spans="1:17" x14ac:dyDescent="0.3">
      <c r="A392" t="s">
        <v>894</v>
      </c>
      <c r="B392" t="s">
        <v>895</v>
      </c>
      <c r="C392" t="s">
        <v>3146</v>
      </c>
      <c r="D392" t="s">
        <v>705</v>
      </c>
      <c r="E392">
        <v>16994.366458299999</v>
      </c>
      <c r="F392">
        <v>413.05</v>
      </c>
      <c r="G392">
        <v>22.0567747981674</v>
      </c>
      <c r="H392">
        <v>13.8070976507084</v>
      </c>
      <c r="I392">
        <v>14.63675954669</v>
      </c>
      <c r="J392">
        <v>7.2293544084705204</v>
      </c>
      <c r="K392">
        <v>384.97816210929801</v>
      </c>
      <c r="L392">
        <v>356.326236521103</v>
      </c>
      <c r="M392">
        <v>69.111009335879203</v>
      </c>
      <c r="N392">
        <v>0.74518018028132205</v>
      </c>
      <c r="O392">
        <v>14.852923374894001</v>
      </c>
      <c r="P392">
        <v>60.283275126115598</v>
      </c>
      <c r="Q392">
        <v>0.21579367140339101</v>
      </c>
    </row>
    <row r="393" spans="1:17" x14ac:dyDescent="0.3">
      <c r="A393" t="s">
        <v>896</v>
      </c>
      <c r="B393" t="s">
        <v>897</v>
      </c>
      <c r="C393" t="s">
        <v>3134</v>
      </c>
      <c r="D393" t="s">
        <v>214</v>
      </c>
      <c r="E393">
        <v>16926.068061499998</v>
      </c>
      <c r="F393">
        <v>1327.3</v>
      </c>
      <c r="G393">
        <v>45.5201485217693</v>
      </c>
      <c r="H393">
        <v>13.1864017960722</v>
      </c>
      <c r="I393">
        <v>35.9868810938191</v>
      </c>
      <c r="J393">
        <v>11.2058617578901</v>
      </c>
      <c r="K393">
        <v>1225.8024412416901</v>
      </c>
      <c r="L393">
        <v>1055.9151586064499</v>
      </c>
      <c r="M393">
        <v>62.193432617248298</v>
      </c>
      <c r="N393">
        <v>1.20830527525152</v>
      </c>
      <c r="O393">
        <v>5.4772847133278004</v>
      </c>
      <c r="P393">
        <v>73.503267973856197</v>
      </c>
      <c r="Q393">
        <v>1.6444093896806001E-2</v>
      </c>
    </row>
    <row r="394" spans="1:17" x14ac:dyDescent="0.3">
      <c r="A394" t="s">
        <v>898</v>
      </c>
      <c r="B394" t="s">
        <v>899</v>
      </c>
      <c r="C394" t="s">
        <v>3136</v>
      </c>
      <c r="D394" t="s">
        <v>900</v>
      </c>
      <c r="E394">
        <v>16889.257778800002</v>
      </c>
      <c r="F394">
        <v>2783</v>
      </c>
      <c r="G394">
        <v>83.961154635846398</v>
      </c>
      <c r="H394">
        <v>11.8634855057146</v>
      </c>
      <c r="I394">
        <v>47.005462176062103</v>
      </c>
      <c r="J394">
        <v>7.5006295917063897</v>
      </c>
      <c r="K394">
        <v>2643.6490114049702</v>
      </c>
      <c r="L394">
        <v>2064.1869340905</v>
      </c>
      <c r="M394">
        <v>57.669071989608597</v>
      </c>
      <c r="N394">
        <v>0.75317265783041898</v>
      </c>
      <c r="O394">
        <v>9.1843334531081595</v>
      </c>
      <c r="P394">
        <v>127.072454308094</v>
      </c>
    </row>
    <row r="395" spans="1:17" x14ac:dyDescent="0.3">
      <c r="A395" t="s">
        <v>901</v>
      </c>
      <c r="B395" t="s">
        <v>902</v>
      </c>
      <c r="C395" t="s">
        <v>3145</v>
      </c>
      <c r="D395" t="s">
        <v>131</v>
      </c>
      <c r="E395">
        <v>16876.2921898399</v>
      </c>
      <c r="F395">
        <v>1877.9</v>
      </c>
      <c r="G395">
        <v>139.27366194798299</v>
      </c>
      <c r="H395">
        <v>14.619099865033601</v>
      </c>
      <c r="I395">
        <v>73.902355875578493</v>
      </c>
      <c r="J395">
        <v>9.4944166139057096</v>
      </c>
      <c r="K395">
        <v>1741.4162040332201</v>
      </c>
      <c r="L395">
        <v>1345.55554168923</v>
      </c>
      <c r="M395">
        <v>61.8241532496045</v>
      </c>
      <c r="N395">
        <v>0.77215483452868205</v>
      </c>
      <c r="O395">
        <v>6.3794664252622502</v>
      </c>
      <c r="P395">
        <v>172.93074631204101</v>
      </c>
      <c r="Q395">
        <v>0.212627487887281</v>
      </c>
    </row>
    <row r="396" spans="1:17" x14ac:dyDescent="0.3">
      <c r="A396" t="s">
        <v>903</v>
      </c>
      <c r="B396" t="s">
        <v>904</v>
      </c>
      <c r="C396" t="s">
        <v>3145</v>
      </c>
      <c r="D396" t="s">
        <v>766</v>
      </c>
      <c r="E396">
        <v>16866.022499999999</v>
      </c>
      <c r="F396">
        <v>4050</v>
      </c>
      <c r="G396">
        <v>72.784722913450494</v>
      </c>
      <c r="H396">
        <v>10.4727302430833</v>
      </c>
      <c r="I396">
        <v>9.1056132690044205</v>
      </c>
      <c r="J396">
        <v>6.43281084250465</v>
      </c>
      <c r="K396">
        <v>3898.1907021219199</v>
      </c>
      <c r="L396">
        <v>3676.9917146459902</v>
      </c>
      <c r="M396">
        <v>62.539078371531403</v>
      </c>
      <c r="N396">
        <v>0.65343089596179305</v>
      </c>
      <c r="O396">
        <v>35.5061728395061</v>
      </c>
      <c r="P396">
        <v>99.995061850324703</v>
      </c>
      <c r="Q396">
        <v>0.121327510804961</v>
      </c>
    </row>
    <row r="397" spans="1:17" x14ac:dyDescent="0.3">
      <c r="A397" t="s">
        <v>905</v>
      </c>
      <c r="B397" t="s">
        <v>906</v>
      </c>
      <c r="C397" t="s">
        <v>3134</v>
      </c>
      <c r="D397" t="s">
        <v>214</v>
      </c>
      <c r="E397">
        <v>16790.7156749149</v>
      </c>
      <c r="F397">
        <v>4044.95</v>
      </c>
      <c r="G397">
        <v>71.558488091965202</v>
      </c>
      <c r="H397">
        <v>6.1174396851625099</v>
      </c>
      <c r="I397">
        <v>-7.8525224257753203</v>
      </c>
      <c r="J397">
        <v>3.2514699240846801</v>
      </c>
      <c r="K397">
        <v>3966.5128431006901</v>
      </c>
      <c r="L397">
        <v>3583.0652021190699</v>
      </c>
      <c r="M397">
        <v>50.680413292442502</v>
      </c>
      <c r="N397">
        <v>0.91214214557902995</v>
      </c>
      <c r="O397">
        <v>8.3326122696201406</v>
      </c>
      <c r="P397">
        <v>103.940203690632</v>
      </c>
      <c r="Q397">
        <v>0.26836801108291197</v>
      </c>
    </row>
    <row r="398" spans="1:17" x14ac:dyDescent="0.3">
      <c r="A398" t="s">
        <v>907</v>
      </c>
      <c r="B398" t="s">
        <v>908</v>
      </c>
      <c r="C398" t="s">
        <v>3148</v>
      </c>
      <c r="D398" t="s">
        <v>475</v>
      </c>
      <c r="E398">
        <v>16739.438371200002</v>
      </c>
      <c r="F398">
        <v>3375.6</v>
      </c>
      <c r="G398">
        <v>-33.073260818488201</v>
      </c>
      <c r="H398">
        <v>0.20044918086194499</v>
      </c>
      <c r="I398">
        <v>-9.6280564928039407</v>
      </c>
      <c r="J398">
        <v>-0.94484866366261699</v>
      </c>
      <c r="K398">
        <v>3365.8976911457398</v>
      </c>
      <c r="L398">
        <v>3461.7015784195401</v>
      </c>
      <c r="M398">
        <v>54.254395189077997</v>
      </c>
      <c r="N398">
        <v>1.1412447818410401</v>
      </c>
      <c r="O398">
        <v>17.888671643559601</v>
      </c>
      <c r="P398">
        <v>17.373389662546199</v>
      </c>
      <c r="Q398">
        <v>-4.0018492779071997E-2</v>
      </c>
    </row>
    <row r="399" spans="1:17" x14ac:dyDescent="0.3">
      <c r="A399" t="s">
        <v>909</v>
      </c>
      <c r="B399" t="s">
        <v>910</v>
      </c>
      <c r="C399" t="s">
        <v>3133</v>
      </c>
      <c r="D399" t="s">
        <v>21</v>
      </c>
      <c r="E399">
        <v>16681.73368284</v>
      </c>
      <c r="F399">
        <v>600.9</v>
      </c>
      <c r="G399">
        <v>-29.631477703929399</v>
      </c>
      <c r="H399">
        <v>3.6562278064392899</v>
      </c>
      <c r="I399">
        <v>-16.712423813940301</v>
      </c>
      <c r="J399">
        <v>3.2911199187776301</v>
      </c>
      <c r="K399">
        <v>619.79090133667</v>
      </c>
      <c r="L399">
        <v>631.44770460513996</v>
      </c>
      <c r="M399">
        <v>46.007779742622503</v>
      </c>
      <c r="N399">
        <v>0.28944481087210699</v>
      </c>
      <c r="O399">
        <v>44.782825761357898</v>
      </c>
      <c r="P399">
        <v>27.959965928449702</v>
      </c>
      <c r="Q399">
        <v>7.5569229351805003E-2</v>
      </c>
    </row>
    <row r="400" spans="1:17" x14ac:dyDescent="0.3">
      <c r="A400" t="s">
        <v>911</v>
      </c>
      <c r="B400" t="s">
        <v>912</v>
      </c>
      <c r="C400" t="s">
        <v>3148</v>
      </c>
      <c r="D400" t="s">
        <v>405</v>
      </c>
      <c r="E400">
        <v>16681.697384625</v>
      </c>
      <c r="F400">
        <v>1321.45</v>
      </c>
      <c r="G400">
        <v>89.907141756095896</v>
      </c>
      <c r="H400">
        <v>20.9599078998917</v>
      </c>
      <c r="I400">
        <v>120.637455341788</v>
      </c>
      <c r="J400">
        <v>13.150731271812701</v>
      </c>
      <c r="K400">
        <v>1074.07474123612</v>
      </c>
      <c r="L400">
        <v>843.12361053202301</v>
      </c>
      <c r="M400">
        <v>82.311917037007504</v>
      </c>
      <c r="N400">
        <v>1.4816965218206399</v>
      </c>
      <c r="O400">
        <v>2.1605055053161202</v>
      </c>
      <c r="P400">
        <v>193.655555555555</v>
      </c>
      <c r="Q400">
        <v>0.12557336848380499</v>
      </c>
    </row>
    <row r="401" spans="1:17" hidden="1" x14ac:dyDescent="0.3">
      <c r="A401" t="s">
        <v>913</v>
      </c>
      <c r="B401" t="s">
        <v>914</v>
      </c>
      <c r="C401" t="s">
        <v>3149</v>
      </c>
      <c r="D401" t="s">
        <v>57</v>
      </c>
      <c r="E401">
        <v>16678.463450832001</v>
      </c>
      <c r="F401">
        <v>41.52</v>
      </c>
      <c r="G401">
        <v>89.219265668397995</v>
      </c>
      <c r="H401">
        <v>-9.9578277690787207</v>
      </c>
      <c r="I401">
        <v>52.888658326926603</v>
      </c>
      <c r="J401">
        <v>4.0510060190685397</v>
      </c>
      <c r="K401">
        <v>39.809407487174298</v>
      </c>
      <c r="L401">
        <v>31.6792159999749</v>
      </c>
      <c r="M401">
        <v>44.849638100213703</v>
      </c>
      <c r="N401">
        <v>0.24959077971381</v>
      </c>
      <c r="O401">
        <v>29.190751445086601</v>
      </c>
      <c r="P401">
        <v>126.267029972752</v>
      </c>
      <c r="Q401">
        <v>0.10416111561601001</v>
      </c>
    </row>
    <row r="402" spans="1:17" x14ac:dyDescent="0.3">
      <c r="A402" t="s">
        <v>915</v>
      </c>
      <c r="B402" t="s">
        <v>916</v>
      </c>
      <c r="C402" t="s">
        <v>3146</v>
      </c>
      <c r="D402" t="s">
        <v>917</v>
      </c>
      <c r="E402">
        <v>16668.50483206</v>
      </c>
      <c r="F402">
        <v>1569.8</v>
      </c>
      <c r="G402">
        <v>-14.2840147215865</v>
      </c>
      <c r="H402">
        <v>-5.8570639630943901</v>
      </c>
      <c r="I402">
        <v>3.8959561031260201</v>
      </c>
      <c r="J402">
        <v>3.8982744842365</v>
      </c>
      <c r="K402">
        <v>1684.6630492780901</v>
      </c>
      <c r="M402">
        <v>36.517709185503101</v>
      </c>
      <c r="N402">
        <v>1.0346310796106299</v>
      </c>
      <c r="O402">
        <v>27.468467320677799</v>
      </c>
      <c r="P402">
        <v>27.455039987009201</v>
      </c>
    </row>
    <row r="403" spans="1:17" x14ac:dyDescent="0.3">
      <c r="A403" t="s">
        <v>918</v>
      </c>
      <c r="B403" t="s">
        <v>919</v>
      </c>
      <c r="C403" t="s">
        <v>3140</v>
      </c>
      <c r="D403" t="s">
        <v>766</v>
      </c>
      <c r="E403">
        <v>16623.9949518299</v>
      </c>
      <c r="F403">
        <v>919.7</v>
      </c>
      <c r="G403">
        <v>9.0717529773864207</v>
      </c>
      <c r="H403">
        <v>-2.3166542204807201</v>
      </c>
      <c r="I403">
        <v>23.327771927286001</v>
      </c>
      <c r="J403">
        <v>4.44423502989972</v>
      </c>
      <c r="K403">
        <v>951.06762254238402</v>
      </c>
      <c r="L403">
        <v>842.75530856796797</v>
      </c>
      <c r="M403">
        <v>42.980678980052502</v>
      </c>
      <c r="N403">
        <v>0.49704166255282201</v>
      </c>
      <c r="O403">
        <v>15.695335435467999</v>
      </c>
      <c r="P403">
        <v>52.761398554937301</v>
      </c>
      <c r="Q403">
        <v>0.185081070588829</v>
      </c>
    </row>
    <row r="404" spans="1:17" x14ac:dyDescent="0.3">
      <c r="A404" t="s">
        <v>920</v>
      </c>
      <c r="B404" t="s">
        <v>921</v>
      </c>
      <c r="C404" t="s">
        <v>3144</v>
      </c>
      <c r="D404" t="s">
        <v>131</v>
      </c>
      <c r="E404">
        <v>16496.060549579899</v>
      </c>
      <c r="F404">
        <v>631.70000000000005</v>
      </c>
      <c r="G404">
        <v>190.27963613659901</v>
      </c>
      <c r="H404">
        <v>4.91863695427576</v>
      </c>
      <c r="I404">
        <v>189.16306184053201</v>
      </c>
      <c r="J404">
        <v>8.6756669639695403</v>
      </c>
      <c r="K404">
        <v>579.45938942874898</v>
      </c>
      <c r="L404">
        <v>409.05901199681603</v>
      </c>
      <c r="M404">
        <v>61.0820861361967</v>
      </c>
      <c r="N404">
        <v>0.59883141589161004</v>
      </c>
      <c r="O404">
        <v>9.8622763970238996</v>
      </c>
      <c r="P404">
        <v>330.59200436249603</v>
      </c>
      <c r="Q404">
        <v>0.26518813275060998</v>
      </c>
    </row>
    <row r="405" spans="1:17" x14ac:dyDescent="0.3">
      <c r="A405" t="s">
        <v>922</v>
      </c>
      <c r="B405" t="s">
        <v>923</v>
      </c>
      <c r="C405" t="s">
        <v>3150</v>
      </c>
      <c r="D405" t="s">
        <v>160</v>
      </c>
      <c r="E405">
        <v>16256.28522</v>
      </c>
      <c r="F405">
        <v>1050</v>
      </c>
      <c r="G405">
        <v>-7.7734543289903497</v>
      </c>
      <c r="H405">
        <v>7.2778978162645203</v>
      </c>
      <c r="I405">
        <v>-4.3125881341340504</v>
      </c>
      <c r="J405">
        <v>5.5345872128289901</v>
      </c>
      <c r="K405">
        <v>1058.3530729444101</v>
      </c>
      <c r="L405">
        <v>1024.7261660210299</v>
      </c>
      <c r="M405">
        <v>51.352193037209602</v>
      </c>
      <c r="N405">
        <v>0.90327965039453395</v>
      </c>
      <c r="O405">
        <v>15.2380952380952</v>
      </c>
      <c r="P405">
        <v>26.141278231619399</v>
      </c>
      <c r="Q405">
        <v>-1.7758374990739002E-2</v>
      </c>
    </row>
    <row r="406" spans="1:17" x14ac:dyDescent="0.3">
      <c r="A406" t="s">
        <v>924</v>
      </c>
      <c r="B406" t="s">
        <v>925</v>
      </c>
      <c r="C406" t="s">
        <v>3145</v>
      </c>
      <c r="D406" t="s">
        <v>266</v>
      </c>
      <c r="E406">
        <v>16235.154920700001</v>
      </c>
      <c r="F406">
        <v>2044.5</v>
      </c>
      <c r="G406">
        <v>95.248258681187806</v>
      </c>
      <c r="H406">
        <v>11.262980730245401</v>
      </c>
      <c r="I406">
        <v>44.651010111067102</v>
      </c>
      <c r="J406">
        <v>9.8556938034009995</v>
      </c>
      <c r="K406">
        <v>1810.83978393334</v>
      </c>
      <c r="L406">
        <v>1608.52910916621</v>
      </c>
      <c r="M406">
        <v>71.494891608986407</v>
      </c>
      <c r="N406">
        <v>2.1014504477784302</v>
      </c>
      <c r="O406">
        <v>31.279041330398599</v>
      </c>
      <c r="P406">
        <v>154.528478057889</v>
      </c>
      <c r="Q406">
        <v>0.16380240621730999</v>
      </c>
    </row>
    <row r="407" spans="1:17" x14ac:dyDescent="0.3">
      <c r="A407" t="s">
        <v>926</v>
      </c>
      <c r="B407" t="s">
        <v>927</v>
      </c>
      <c r="C407" t="s">
        <v>3145</v>
      </c>
      <c r="D407" t="s">
        <v>766</v>
      </c>
      <c r="E407">
        <v>16077.354423839901</v>
      </c>
      <c r="F407">
        <v>1193.8</v>
      </c>
      <c r="G407">
        <v>24.907747276104701</v>
      </c>
      <c r="H407">
        <v>6.5346116675982699</v>
      </c>
      <c r="I407">
        <v>7.7075019730834402</v>
      </c>
      <c r="J407">
        <v>2.82425632529517</v>
      </c>
      <c r="K407">
        <v>1240.9917507474499</v>
      </c>
      <c r="L407">
        <v>1208.4590116403001</v>
      </c>
      <c r="M407">
        <v>54.185253189047998</v>
      </c>
      <c r="N407">
        <v>1.26785930958521</v>
      </c>
      <c r="O407">
        <v>58.900150779024898</v>
      </c>
      <c r="P407">
        <v>53.051282051282001</v>
      </c>
      <c r="Q407">
        <v>0.23738426504688301</v>
      </c>
    </row>
    <row r="408" spans="1:17" x14ac:dyDescent="0.3">
      <c r="A408" t="s">
        <v>928</v>
      </c>
      <c r="B408" t="s">
        <v>929</v>
      </c>
      <c r="C408" t="s">
        <v>3145</v>
      </c>
      <c r="D408" t="s">
        <v>266</v>
      </c>
      <c r="E408">
        <v>16049.56438041</v>
      </c>
      <c r="F408">
        <v>1106.05</v>
      </c>
      <c r="G408">
        <v>77.053306629516698</v>
      </c>
      <c r="H408">
        <v>-0.645453315835955</v>
      </c>
      <c r="I408">
        <v>1.1007566370442201</v>
      </c>
      <c r="J408">
        <v>6.8365351543419202</v>
      </c>
      <c r="K408">
        <v>1183.9490255606499</v>
      </c>
      <c r="L408">
        <v>1081.5233525041101</v>
      </c>
      <c r="M408">
        <v>43.988903088900599</v>
      </c>
      <c r="N408">
        <v>0.68451015569160201</v>
      </c>
      <c r="O408">
        <v>31.097147506893801</v>
      </c>
      <c r="P408">
        <v>111.76526900248901</v>
      </c>
      <c r="Q408">
        <v>0.18272950794364501</v>
      </c>
    </row>
    <row r="409" spans="1:17" x14ac:dyDescent="0.3">
      <c r="A409" t="s">
        <v>930</v>
      </c>
      <c r="B409" t="s">
        <v>931</v>
      </c>
      <c r="C409" t="s">
        <v>3148</v>
      </c>
      <c r="D409" t="s">
        <v>475</v>
      </c>
      <c r="E409">
        <v>16032.619171374999</v>
      </c>
      <c r="F409">
        <v>1508.75</v>
      </c>
      <c r="G409">
        <v>-17.1597724612901</v>
      </c>
      <c r="H409">
        <v>-1.2630852148324301</v>
      </c>
      <c r="I409">
        <v>7.9847007052157499</v>
      </c>
      <c r="J409">
        <v>3.6028530377394699</v>
      </c>
      <c r="K409">
        <v>1535.5236572537899</v>
      </c>
      <c r="L409">
        <v>1477.95458171276</v>
      </c>
      <c r="M409">
        <v>45.228317976422296</v>
      </c>
      <c r="N409">
        <v>0.64105869652832603</v>
      </c>
      <c r="O409">
        <v>12.0132560066279</v>
      </c>
      <c r="P409">
        <v>21.379726468222</v>
      </c>
      <c r="Q409">
        <v>-7.2303107392186997E-2</v>
      </c>
    </row>
    <row r="410" spans="1:17" x14ac:dyDescent="0.3">
      <c r="A410" t="s">
        <v>932</v>
      </c>
      <c r="B410" t="s">
        <v>933</v>
      </c>
      <c r="C410" t="s">
        <v>3133</v>
      </c>
      <c r="D410" t="s">
        <v>21</v>
      </c>
      <c r="E410">
        <v>15996.619752614901</v>
      </c>
      <c r="F410">
        <v>705.15</v>
      </c>
      <c r="G410">
        <v>14.0837760634949</v>
      </c>
      <c r="H410">
        <v>7.4138555715041203</v>
      </c>
      <c r="I410">
        <v>4.3138753733434898</v>
      </c>
      <c r="J410">
        <v>4.7540156696366402</v>
      </c>
      <c r="K410">
        <v>711.34189233243706</v>
      </c>
      <c r="L410">
        <v>664.45369167675403</v>
      </c>
      <c r="M410">
        <v>56.387273891124003</v>
      </c>
      <c r="N410">
        <v>0.95136144355686503</v>
      </c>
      <c r="O410">
        <v>19.052683826136199</v>
      </c>
      <c r="P410">
        <v>46.906249999999901</v>
      </c>
      <c r="Q410">
        <v>4.148481501384E-2</v>
      </c>
    </row>
    <row r="411" spans="1:17" x14ac:dyDescent="0.3">
      <c r="A411" t="s">
        <v>934</v>
      </c>
      <c r="B411" t="s">
        <v>935</v>
      </c>
      <c r="C411" t="s">
        <v>3148</v>
      </c>
      <c r="D411" t="s">
        <v>291</v>
      </c>
      <c r="E411">
        <v>15985.5412794</v>
      </c>
      <c r="F411">
        <v>423.5</v>
      </c>
      <c r="G411">
        <v>80.775920374219297</v>
      </c>
      <c r="H411">
        <v>-20.223148069067701</v>
      </c>
      <c r="I411">
        <v>53.143397021381602</v>
      </c>
      <c r="J411">
        <v>-5.9626984167505297</v>
      </c>
      <c r="K411">
        <v>459.666724723188</v>
      </c>
      <c r="L411">
        <v>359.54366004222999</v>
      </c>
      <c r="M411">
        <v>38.316338350343401</v>
      </c>
      <c r="N411">
        <v>0.42147259591548503</v>
      </c>
      <c r="O411">
        <v>37.992916174734297</v>
      </c>
      <c r="P411">
        <v>114.593362047124</v>
      </c>
      <c r="Q411">
        <v>0.14456392121594699</v>
      </c>
    </row>
    <row r="412" spans="1:17" x14ac:dyDescent="0.3">
      <c r="A412" t="s">
        <v>936</v>
      </c>
      <c r="B412" t="s">
        <v>937</v>
      </c>
      <c r="C412" t="s">
        <v>3138</v>
      </c>
      <c r="D412" t="s">
        <v>464</v>
      </c>
      <c r="E412">
        <v>15856.350599429999</v>
      </c>
      <c r="F412">
        <v>654.79999999999995</v>
      </c>
      <c r="G412">
        <v>-11.2141741235131</v>
      </c>
      <c r="H412">
        <v>-1.36564254345462</v>
      </c>
      <c r="I412">
        <v>6.9657967011993902</v>
      </c>
      <c r="J412">
        <v>-2.8109832700391801</v>
      </c>
      <c r="K412">
        <v>651.17114475939104</v>
      </c>
      <c r="M412">
        <v>51.796540353438097</v>
      </c>
      <c r="N412">
        <v>0.78080119648999502</v>
      </c>
      <c r="O412">
        <v>12.446548564447101</v>
      </c>
      <c r="P412">
        <v>39.289512869602198</v>
      </c>
    </row>
    <row r="413" spans="1:17" x14ac:dyDescent="0.3">
      <c r="A413" t="s">
        <v>938</v>
      </c>
      <c r="B413" t="s">
        <v>939</v>
      </c>
      <c r="C413" t="s">
        <v>3138</v>
      </c>
      <c r="D413" t="s">
        <v>247</v>
      </c>
      <c r="E413">
        <v>15732.943600000001</v>
      </c>
      <c r="F413">
        <v>1549.25</v>
      </c>
      <c r="G413">
        <v>25.1918484433623</v>
      </c>
      <c r="H413">
        <v>21.5934243831563</v>
      </c>
      <c r="I413">
        <v>-9.1335938190068298</v>
      </c>
      <c r="J413">
        <v>8.8850796564615599</v>
      </c>
      <c r="K413">
        <v>1399.1831858359701</v>
      </c>
      <c r="L413">
        <v>1278.53133531411</v>
      </c>
      <c r="M413">
        <v>57.366338332699101</v>
      </c>
      <c r="N413">
        <v>2.0830453507520499</v>
      </c>
      <c r="O413">
        <v>9.0075843149911101</v>
      </c>
      <c r="P413">
        <v>56.024976081373602</v>
      </c>
      <c r="Q413">
        <v>0.153016843146104</v>
      </c>
    </row>
    <row r="414" spans="1:17" x14ac:dyDescent="0.3">
      <c r="A414" t="s">
        <v>940</v>
      </c>
      <c r="B414" t="s">
        <v>941</v>
      </c>
      <c r="C414" t="s">
        <v>3141</v>
      </c>
      <c r="D414" t="s">
        <v>117</v>
      </c>
      <c r="E414">
        <v>15689.776046749999</v>
      </c>
      <c r="F414">
        <v>445.25</v>
      </c>
      <c r="G414">
        <v>85.911806204674804</v>
      </c>
      <c r="H414">
        <v>-7.37736923570918</v>
      </c>
      <c r="I414">
        <v>58.749418649089499</v>
      </c>
      <c r="J414">
        <v>-5.9399440855782801</v>
      </c>
      <c r="K414">
        <v>429.45488653977202</v>
      </c>
      <c r="L414">
        <v>318.72700186178901</v>
      </c>
      <c r="M414">
        <v>41.755145866731503</v>
      </c>
      <c r="N414">
        <v>0.52619028148922398</v>
      </c>
      <c r="O414">
        <v>17.911285794497399</v>
      </c>
      <c r="P414">
        <v>147.018030513176</v>
      </c>
      <c r="Q414">
        <v>0.184649643747925</v>
      </c>
    </row>
    <row r="415" spans="1:17" x14ac:dyDescent="0.3">
      <c r="A415" t="s">
        <v>942</v>
      </c>
      <c r="B415" t="s">
        <v>943</v>
      </c>
      <c r="C415" t="s">
        <v>3150</v>
      </c>
      <c r="D415" t="s">
        <v>588</v>
      </c>
      <c r="E415">
        <v>15539.62512345</v>
      </c>
      <c r="F415">
        <v>495.75</v>
      </c>
      <c r="G415">
        <v>0.62112555778851297</v>
      </c>
      <c r="H415">
        <v>-10.0081075104411</v>
      </c>
      <c r="I415">
        <v>-20.939330799091302</v>
      </c>
      <c r="J415">
        <v>1.92190130362536</v>
      </c>
      <c r="K415">
        <v>559.44203290928101</v>
      </c>
      <c r="L415">
        <v>577.96123054551003</v>
      </c>
      <c r="M415">
        <v>44.0467950711923</v>
      </c>
      <c r="N415">
        <v>0.818088423957961</v>
      </c>
      <c r="O415">
        <v>57.791225416036298</v>
      </c>
      <c r="P415">
        <v>34.5866702864123</v>
      </c>
      <c r="Q415">
        <v>0.13058501539018499</v>
      </c>
    </row>
    <row r="416" spans="1:17" x14ac:dyDescent="0.3">
      <c r="A416" t="s">
        <v>944</v>
      </c>
      <c r="B416" t="s">
        <v>945</v>
      </c>
      <c r="C416" t="s">
        <v>3145</v>
      </c>
      <c r="D416" t="s">
        <v>946</v>
      </c>
      <c r="E416">
        <v>15511.0823289</v>
      </c>
      <c r="F416">
        <v>1303.3499999999999</v>
      </c>
      <c r="G416">
        <v>25.756689573862101</v>
      </c>
      <c r="H416">
        <v>1.55362627792511</v>
      </c>
      <c r="I416">
        <v>-16.682445282048299</v>
      </c>
      <c r="J416">
        <v>16.3813189962674</v>
      </c>
      <c r="K416">
        <v>1325.78252167294</v>
      </c>
      <c r="L416">
        <v>1259.2845719332099</v>
      </c>
      <c r="M416">
        <v>50.150865699346198</v>
      </c>
      <c r="N416">
        <v>1.3273493517310599</v>
      </c>
      <c r="O416">
        <v>30.049487858211499</v>
      </c>
      <c r="P416">
        <v>67.096153846153797</v>
      </c>
      <c r="Q416">
        <v>0.18544600853778301</v>
      </c>
    </row>
    <row r="417" spans="1:17" hidden="1" x14ac:dyDescent="0.3">
      <c r="A417" t="s">
        <v>947</v>
      </c>
      <c r="B417" t="s">
        <v>948</v>
      </c>
      <c r="C417" t="s">
        <v>3149</v>
      </c>
      <c r="D417" t="s">
        <v>739</v>
      </c>
      <c r="E417">
        <v>15502.9956089399</v>
      </c>
      <c r="F417">
        <v>865.47</v>
      </c>
      <c r="G417">
        <v>-2.21868590374137</v>
      </c>
      <c r="H417">
        <v>-0.935782235765929</v>
      </c>
      <c r="I417">
        <v>1.2366527671397201</v>
      </c>
      <c r="J417">
        <v>0.14913756302478701</v>
      </c>
      <c r="K417">
        <v>881.92321161017401</v>
      </c>
      <c r="L417">
        <v>836.93490382901598</v>
      </c>
      <c r="M417">
        <v>63.673105172010501</v>
      </c>
      <c r="N417">
        <v>0.55350094533977001</v>
      </c>
      <c r="O417">
        <v>8.4844073162559006</v>
      </c>
      <c r="P417">
        <v>28.5949897477043</v>
      </c>
      <c r="Q417">
        <v>-2.790653939747E-3</v>
      </c>
    </row>
    <row r="418" spans="1:17" x14ac:dyDescent="0.3">
      <c r="A418" t="s">
        <v>949</v>
      </c>
      <c r="B418" t="s">
        <v>950</v>
      </c>
      <c r="C418" t="s">
        <v>3140</v>
      </c>
      <c r="D418" t="s">
        <v>545</v>
      </c>
      <c r="E418">
        <v>15496.5834561299</v>
      </c>
      <c r="F418">
        <v>559.04999999999995</v>
      </c>
      <c r="G418">
        <v>55.481685266734203</v>
      </c>
      <c r="H418">
        <v>-8.1740125469708698</v>
      </c>
      <c r="I418">
        <v>-2.4676347868509798</v>
      </c>
      <c r="J418">
        <v>3.6906728665283901</v>
      </c>
      <c r="K418">
        <v>587.58011238952497</v>
      </c>
      <c r="L418">
        <v>528.55660253417705</v>
      </c>
      <c r="M418">
        <v>46.7143975731301</v>
      </c>
      <c r="N418">
        <v>0.481251907225343</v>
      </c>
      <c r="O418">
        <v>29.505410965029899</v>
      </c>
      <c r="P418">
        <v>87.537739013753693</v>
      </c>
      <c r="Q418">
        <v>0.22579718878403299</v>
      </c>
    </row>
    <row r="419" spans="1:17" x14ac:dyDescent="0.3">
      <c r="A419" t="s">
        <v>951</v>
      </c>
      <c r="B419" t="s">
        <v>952</v>
      </c>
      <c r="C419" t="s">
        <v>3133</v>
      </c>
      <c r="D419" t="s">
        <v>21</v>
      </c>
      <c r="E419">
        <v>15419.108362789901</v>
      </c>
      <c r="F419">
        <v>557.45000000000005</v>
      </c>
      <c r="G419">
        <v>-32.605388940980298</v>
      </c>
      <c r="H419">
        <v>-3.13397909181516</v>
      </c>
      <c r="I419">
        <v>-17.644647541172699</v>
      </c>
      <c r="J419">
        <v>-2.9706837131316401</v>
      </c>
      <c r="K419">
        <v>600.78119610121598</v>
      </c>
      <c r="L419">
        <v>630.40288852276694</v>
      </c>
      <c r="M419">
        <v>39.697633373088003</v>
      </c>
      <c r="N419">
        <v>0.71874690535958796</v>
      </c>
      <c r="O419">
        <v>54.605794241635998</v>
      </c>
      <c r="P419">
        <v>3.9436882341972801</v>
      </c>
      <c r="Q419">
        <v>2.6043652684780001E-2</v>
      </c>
    </row>
    <row r="420" spans="1:17" x14ac:dyDescent="0.3">
      <c r="A420" t="s">
        <v>953</v>
      </c>
      <c r="B420" t="s">
        <v>954</v>
      </c>
      <c r="C420" t="s">
        <v>3143</v>
      </c>
      <c r="D420" t="s">
        <v>955</v>
      </c>
      <c r="E420">
        <v>15411.901132733999</v>
      </c>
      <c r="F420">
        <v>197.14</v>
      </c>
      <c r="G420">
        <v>7.9254414261655803</v>
      </c>
      <c r="H420">
        <v>4.86479823087328</v>
      </c>
      <c r="I420">
        <v>-13.80938246435</v>
      </c>
      <c r="J420">
        <v>13.0844215068708</v>
      </c>
      <c r="K420">
        <v>186.31965589128501</v>
      </c>
      <c r="L420">
        <v>193.283271727716</v>
      </c>
      <c r="M420">
        <v>70.825123691481295</v>
      </c>
      <c r="N420">
        <v>2.9041364927734001</v>
      </c>
      <c r="O420">
        <v>20.4981231612052</v>
      </c>
      <c r="P420">
        <v>36.193436960276301</v>
      </c>
      <c r="Q420">
        <v>2.4344289455453E-2</v>
      </c>
    </row>
    <row r="421" spans="1:17" x14ac:dyDescent="0.3">
      <c r="A421" t="s">
        <v>956</v>
      </c>
      <c r="B421" t="s">
        <v>957</v>
      </c>
      <c r="C421" t="s">
        <v>3134</v>
      </c>
      <c r="D421" t="s">
        <v>958</v>
      </c>
      <c r="E421">
        <v>15397.180643875001</v>
      </c>
      <c r="F421">
        <v>173.15</v>
      </c>
      <c r="G421">
        <v>3.8387016411963999</v>
      </c>
      <c r="H421">
        <v>-14.4946493411937</v>
      </c>
      <c r="I421">
        <v>5.4766331837558404</v>
      </c>
      <c r="J421">
        <v>-3.9859294038739002</v>
      </c>
      <c r="K421">
        <v>192.76796258431699</v>
      </c>
      <c r="L421">
        <v>176.86511471666799</v>
      </c>
      <c r="M421">
        <v>27.254639903506899</v>
      </c>
      <c r="N421">
        <v>0.43958793997242201</v>
      </c>
      <c r="O421">
        <v>41.149292520935496</v>
      </c>
      <c r="P421">
        <v>35.4851330203443</v>
      </c>
      <c r="Q421">
        <v>-6.9628051230519003E-2</v>
      </c>
    </row>
    <row r="422" spans="1:17" x14ac:dyDescent="0.3">
      <c r="A422" t="s">
        <v>959</v>
      </c>
      <c r="B422" t="s">
        <v>960</v>
      </c>
      <c r="C422" t="s">
        <v>3138</v>
      </c>
      <c r="D422" t="s">
        <v>51</v>
      </c>
      <c r="E422">
        <v>15367.28458032</v>
      </c>
      <c r="F422">
        <v>2021.7</v>
      </c>
      <c r="G422">
        <v>59.320388455810303</v>
      </c>
      <c r="H422">
        <v>2.7309042247670199</v>
      </c>
      <c r="I422">
        <v>46.698148752558197</v>
      </c>
      <c r="J422">
        <v>9.8680358200217508</v>
      </c>
      <c r="K422">
        <v>1878.7377188248499</v>
      </c>
      <c r="L422">
        <v>1587.4491659431801</v>
      </c>
      <c r="M422">
        <v>63.498041745645097</v>
      </c>
      <c r="N422">
        <v>0.26517469963992002</v>
      </c>
      <c r="O422">
        <v>6.7814215759014598</v>
      </c>
      <c r="P422">
        <v>92.506189297276606</v>
      </c>
      <c r="Q422">
        <v>0.107631278400492</v>
      </c>
    </row>
    <row r="423" spans="1:17" x14ac:dyDescent="0.3">
      <c r="A423" t="s">
        <v>961</v>
      </c>
      <c r="B423" t="s">
        <v>962</v>
      </c>
      <c r="C423" t="s">
        <v>3137</v>
      </c>
      <c r="D423" t="s">
        <v>46</v>
      </c>
      <c r="E423">
        <v>15266.0289559049</v>
      </c>
      <c r="F423">
        <v>1578.35</v>
      </c>
      <c r="G423">
        <v>8.5776324668057793</v>
      </c>
      <c r="H423">
        <v>-4.3581461541214104</v>
      </c>
      <c r="I423">
        <v>7.4903474104777299</v>
      </c>
      <c r="J423">
        <v>3.1578356627335</v>
      </c>
      <c r="K423">
        <v>1609.1131092790299</v>
      </c>
      <c r="L423">
        <v>1517.03198199141</v>
      </c>
      <c r="M423">
        <v>48.588578314981902</v>
      </c>
      <c r="N423">
        <v>0.59358206998751195</v>
      </c>
      <c r="O423">
        <v>17.844584534482198</v>
      </c>
      <c r="P423">
        <v>53.992877701351198</v>
      </c>
      <c r="Q423">
        <v>-5.9842753058499003E-2</v>
      </c>
    </row>
    <row r="424" spans="1:17" x14ac:dyDescent="0.3">
      <c r="A424" t="s">
        <v>963</v>
      </c>
      <c r="B424" t="s">
        <v>964</v>
      </c>
      <c r="C424" t="s">
        <v>3148</v>
      </c>
      <c r="D424" t="s">
        <v>475</v>
      </c>
      <c r="E424">
        <v>15256.5573574799</v>
      </c>
      <c r="F424">
        <v>4976.05</v>
      </c>
      <c r="G424">
        <v>-9.3082363997153799</v>
      </c>
      <c r="H424">
        <v>2.56358786222048</v>
      </c>
      <c r="I424">
        <v>8.7652722345743701</v>
      </c>
      <c r="J424">
        <v>10.1780455626535</v>
      </c>
      <c r="K424">
        <v>5070.2042628735499</v>
      </c>
      <c r="L424">
        <v>4920.0294365034597</v>
      </c>
      <c r="M424">
        <v>54.312046388262097</v>
      </c>
      <c r="N424">
        <v>1.3936422953148</v>
      </c>
      <c r="O424">
        <v>19.7506053998653</v>
      </c>
      <c r="P424">
        <v>23.7515543397164</v>
      </c>
      <c r="Q424">
        <v>3.8940077615487997E-2</v>
      </c>
    </row>
    <row r="425" spans="1:17" x14ac:dyDescent="0.3">
      <c r="A425" t="s">
        <v>965</v>
      </c>
      <c r="B425" t="s">
        <v>966</v>
      </c>
      <c r="C425" t="s">
        <v>3138</v>
      </c>
      <c r="D425" t="s">
        <v>51</v>
      </c>
      <c r="E425">
        <v>15216.2168022899</v>
      </c>
      <c r="F425">
        <v>6606.95</v>
      </c>
      <c r="G425">
        <v>11.299173673897499</v>
      </c>
      <c r="H425">
        <v>-1.25291177728391</v>
      </c>
      <c r="I425">
        <v>15.981158140563</v>
      </c>
      <c r="J425">
        <v>2.8619882101100802</v>
      </c>
      <c r="K425">
        <v>6771.3534880663301</v>
      </c>
      <c r="L425">
        <v>6161.7567747809499</v>
      </c>
      <c r="M425">
        <v>45.650518541223398</v>
      </c>
      <c r="N425">
        <v>0.66773224405494003</v>
      </c>
      <c r="O425">
        <v>15.030384670687599</v>
      </c>
      <c r="P425">
        <v>40.751657450588397</v>
      </c>
      <c r="Q425">
        <v>2.7247920609974E-2</v>
      </c>
    </row>
    <row r="426" spans="1:17" x14ac:dyDescent="0.3">
      <c r="A426" t="s">
        <v>967</v>
      </c>
      <c r="B426" t="s">
        <v>968</v>
      </c>
      <c r="C426" t="s">
        <v>3134</v>
      </c>
      <c r="D426" t="s">
        <v>138</v>
      </c>
      <c r="E426">
        <v>15069.966000066001</v>
      </c>
      <c r="F426">
        <v>57.12</v>
      </c>
      <c r="G426">
        <v>117.15356177687499</v>
      </c>
      <c r="H426">
        <v>-5.8846860236104996</v>
      </c>
      <c r="I426">
        <v>0.145056922002783</v>
      </c>
      <c r="J426">
        <v>8.3240537054608801</v>
      </c>
      <c r="K426">
        <v>62.6164414068243</v>
      </c>
      <c r="L426">
        <v>56.558311866718903</v>
      </c>
      <c r="M426">
        <v>52.290259473997303</v>
      </c>
      <c r="N426">
        <v>0.43271678944916098</v>
      </c>
      <c r="O426">
        <v>60.0140056022409</v>
      </c>
      <c r="P426">
        <v>152.74336283185801</v>
      </c>
      <c r="Q426">
        <v>0.14073543772868299</v>
      </c>
    </row>
    <row r="427" spans="1:17" x14ac:dyDescent="0.3">
      <c r="A427" t="s">
        <v>969</v>
      </c>
      <c r="B427" t="s">
        <v>970</v>
      </c>
      <c r="C427" t="s">
        <v>3133</v>
      </c>
      <c r="D427" t="s">
        <v>21</v>
      </c>
      <c r="E427">
        <v>14964.25912592</v>
      </c>
      <c r="F427">
        <v>2654.8</v>
      </c>
      <c r="G427">
        <v>213.53481573852201</v>
      </c>
      <c r="H427">
        <v>7.1824012645264297</v>
      </c>
      <c r="I427">
        <v>29.671043289989999</v>
      </c>
      <c r="J427">
        <v>5.0521984504711597</v>
      </c>
      <c r="K427">
        <v>2580.4190780798099</v>
      </c>
      <c r="L427">
        <v>2127.7202509081199</v>
      </c>
      <c r="M427">
        <v>54.347626139615997</v>
      </c>
      <c r="N427">
        <v>0.77801888875243896</v>
      </c>
      <c r="O427">
        <v>11.1119481693536</v>
      </c>
      <c r="P427">
        <v>246.69278485145199</v>
      </c>
    </row>
    <row r="428" spans="1:17" x14ac:dyDescent="0.3">
      <c r="A428" t="s">
        <v>971</v>
      </c>
      <c r="B428" t="s">
        <v>972</v>
      </c>
      <c r="C428" t="s">
        <v>3134</v>
      </c>
      <c r="D428" t="s">
        <v>54</v>
      </c>
      <c r="E428">
        <v>14781.291262270001</v>
      </c>
      <c r="F428">
        <v>926.9</v>
      </c>
      <c r="G428">
        <v>-71.209766387460803</v>
      </c>
      <c r="H428">
        <v>-14.469084537388699</v>
      </c>
      <c r="I428">
        <v>-43.117700901096697</v>
      </c>
      <c r="J428">
        <v>0.98920191074876695</v>
      </c>
      <c r="K428">
        <v>1106.6118976605201</v>
      </c>
      <c r="L428">
        <v>1280.09126439853</v>
      </c>
      <c r="M428">
        <v>26.400037859594899</v>
      </c>
      <c r="N428">
        <v>1.3291989597866001</v>
      </c>
      <c r="O428">
        <v>93.764160103571001</v>
      </c>
      <c r="P428">
        <v>1.6895227646736199</v>
      </c>
      <c r="Q428">
        <v>4.3280468026783002E-2</v>
      </c>
    </row>
    <row r="429" spans="1:17" x14ac:dyDescent="0.3">
      <c r="A429" t="s">
        <v>973</v>
      </c>
      <c r="B429" t="s">
        <v>974</v>
      </c>
      <c r="C429" t="s">
        <v>3151</v>
      </c>
      <c r="D429" t="s">
        <v>975</v>
      </c>
      <c r="E429">
        <v>14765.325919520001</v>
      </c>
      <c r="F429">
        <v>1503.7</v>
      </c>
      <c r="G429">
        <v>-34.9505849809903</v>
      </c>
      <c r="H429">
        <v>-4.3275349418162001</v>
      </c>
      <c r="I429">
        <v>6.13892397220497</v>
      </c>
      <c r="J429">
        <v>-1.11915381494998</v>
      </c>
      <c r="K429">
        <v>1565.03829099621</v>
      </c>
      <c r="L429">
        <v>1515.0893614439799</v>
      </c>
      <c r="M429">
        <v>36.133476902171601</v>
      </c>
      <c r="N429">
        <v>1.03452617897858</v>
      </c>
      <c r="O429">
        <v>21.7264081931236</v>
      </c>
      <c r="P429">
        <v>24.8712838398937</v>
      </c>
      <c r="Q429">
        <v>-4.7114115379777E-2</v>
      </c>
    </row>
    <row r="430" spans="1:17" x14ac:dyDescent="0.3">
      <c r="A430" t="s">
        <v>976</v>
      </c>
      <c r="B430" t="s">
        <v>977</v>
      </c>
      <c r="C430" t="s">
        <v>588</v>
      </c>
      <c r="D430" t="s">
        <v>588</v>
      </c>
      <c r="E430">
        <v>14680.323987923901</v>
      </c>
      <c r="F430">
        <v>154.63</v>
      </c>
      <c r="G430">
        <v>-21.465823565914</v>
      </c>
      <c r="H430">
        <v>-3.8757332630169801</v>
      </c>
      <c r="I430">
        <v>-4.5059981202253798</v>
      </c>
      <c r="J430">
        <v>3.37999855884539</v>
      </c>
      <c r="K430">
        <v>165.05365398413099</v>
      </c>
      <c r="L430">
        <v>158.19986300804101</v>
      </c>
      <c r="M430">
        <v>46.791560172738997</v>
      </c>
      <c r="N430">
        <v>0.502518435531772</v>
      </c>
      <c r="O430">
        <v>37.715837806376499</v>
      </c>
      <c r="P430">
        <v>26.074194863432499</v>
      </c>
      <c r="Q430">
        <v>4.6250127750819998E-3</v>
      </c>
    </row>
    <row r="431" spans="1:17" x14ac:dyDescent="0.3">
      <c r="A431" t="s">
        <v>978</v>
      </c>
      <c r="B431" t="s">
        <v>979</v>
      </c>
      <c r="C431" t="s">
        <v>3146</v>
      </c>
      <c r="D431" t="s">
        <v>128</v>
      </c>
      <c r="E431">
        <v>14587.96153086</v>
      </c>
      <c r="F431">
        <v>2462.9</v>
      </c>
      <c r="G431">
        <v>-30.606021130219101</v>
      </c>
      <c r="H431">
        <v>-11.1290939168622</v>
      </c>
      <c r="I431">
        <v>-19.241812293611201</v>
      </c>
      <c r="J431">
        <v>-1.0313765104671899</v>
      </c>
      <c r="K431">
        <v>2793.1807690417099</v>
      </c>
      <c r="L431">
        <v>2771.1540431888202</v>
      </c>
      <c r="M431">
        <v>28.3879783614723</v>
      </c>
      <c r="N431">
        <v>1.23014074028468</v>
      </c>
      <c r="O431">
        <v>29.863169434406501</v>
      </c>
      <c r="P431">
        <v>10.443946188340799</v>
      </c>
      <c r="Q431">
        <v>-8.6711102442660004E-2</v>
      </c>
    </row>
    <row r="432" spans="1:17" x14ac:dyDescent="0.3">
      <c r="A432" t="s">
        <v>980</v>
      </c>
      <c r="B432" t="s">
        <v>981</v>
      </c>
      <c r="C432" t="s">
        <v>3139</v>
      </c>
      <c r="D432" t="s">
        <v>117</v>
      </c>
      <c r="E432">
        <v>14504.985277670001</v>
      </c>
      <c r="F432">
        <v>999.65</v>
      </c>
      <c r="G432">
        <v>118.025798363482</v>
      </c>
      <c r="H432">
        <v>-3.0933014528345102</v>
      </c>
      <c r="I432">
        <v>87.076289582355599</v>
      </c>
      <c r="J432">
        <v>6.26631401226261</v>
      </c>
      <c r="K432">
        <v>989.35348796708899</v>
      </c>
      <c r="L432">
        <v>773.21659422191306</v>
      </c>
      <c r="M432">
        <v>61.880176634218103</v>
      </c>
      <c r="N432">
        <v>0.41845271192810102</v>
      </c>
      <c r="O432">
        <v>34.827189516330698</v>
      </c>
      <c r="P432">
        <v>167.214648489708</v>
      </c>
      <c r="Q432">
        <v>0.19879772342928401</v>
      </c>
    </row>
    <row r="433" spans="1:17" x14ac:dyDescent="0.3">
      <c r="A433" t="s">
        <v>982</v>
      </c>
      <c r="B433" t="s">
        <v>983</v>
      </c>
      <c r="C433" t="s">
        <v>3141</v>
      </c>
      <c r="D433" t="s">
        <v>984</v>
      </c>
      <c r="E433">
        <v>14459.4174832799</v>
      </c>
      <c r="F433">
        <v>2125.1999999999998</v>
      </c>
      <c r="G433">
        <v>63.315980765351497</v>
      </c>
      <c r="H433">
        <v>-6.7494279842912697</v>
      </c>
      <c r="I433">
        <v>120.93335678465699</v>
      </c>
      <c r="J433">
        <v>5.4840209869428902</v>
      </c>
      <c r="K433">
        <v>2205.9132364669999</v>
      </c>
      <c r="L433">
        <v>1651.0237056220899</v>
      </c>
      <c r="M433">
        <v>44.594559907044101</v>
      </c>
      <c r="N433">
        <v>0.68042762520490596</v>
      </c>
      <c r="O433">
        <v>27.046866177300899</v>
      </c>
      <c r="P433">
        <v>191.12328767123199</v>
      </c>
      <c r="Q433">
        <v>0.23116277593368101</v>
      </c>
    </row>
    <row r="434" spans="1:17" x14ac:dyDescent="0.3">
      <c r="A434" t="s">
        <v>985</v>
      </c>
      <c r="B434" t="s">
        <v>986</v>
      </c>
      <c r="C434" t="s">
        <v>3148</v>
      </c>
      <c r="D434" t="s">
        <v>987</v>
      </c>
      <c r="E434">
        <v>14398.033249685001</v>
      </c>
      <c r="F434">
        <v>810.85</v>
      </c>
      <c r="G434">
        <v>43.298830487137302</v>
      </c>
      <c r="H434">
        <v>-4.5687525308624304</v>
      </c>
      <c r="I434">
        <v>24.405284986601998</v>
      </c>
      <c r="J434">
        <v>3.0103701087007302</v>
      </c>
      <c r="K434">
        <v>801.43548564706896</v>
      </c>
      <c r="L434">
        <v>720.95876103795297</v>
      </c>
      <c r="M434">
        <v>58.1176604906424</v>
      </c>
      <c r="N434">
        <v>0.63900114217465498</v>
      </c>
      <c r="O434">
        <v>7.9731146327927496</v>
      </c>
      <c r="P434">
        <v>71.935962680237395</v>
      </c>
      <c r="Q434">
        <v>5.3611323095394001E-2</v>
      </c>
    </row>
    <row r="435" spans="1:17" x14ac:dyDescent="0.3">
      <c r="A435" t="s">
        <v>988</v>
      </c>
      <c r="B435" t="s">
        <v>989</v>
      </c>
      <c r="C435" t="s">
        <v>3148</v>
      </c>
      <c r="D435" t="s">
        <v>475</v>
      </c>
      <c r="E435">
        <v>14396.445143520001</v>
      </c>
      <c r="F435">
        <v>765.6</v>
      </c>
      <c r="G435">
        <v>6.8105432924065097</v>
      </c>
      <c r="H435">
        <v>-3.81282435598908</v>
      </c>
      <c r="I435">
        <v>3.6297028143540699</v>
      </c>
      <c r="J435">
        <v>2.8722037350866398</v>
      </c>
      <c r="K435">
        <v>804.07974145983496</v>
      </c>
      <c r="L435">
        <v>743.71346338428202</v>
      </c>
      <c r="M435">
        <v>47.701465830508198</v>
      </c>
      <c r="N435">
        <v>0.618435452836682</v>
      </c>
      <c r="O435">
        <v>21.0292580982236</v>
      </c>
      <c r="P435">
        <v>46.877697841726601</v>
      </c>
      <c r="Q435">
        <v>0.123137653361119</v>
      </c>
    </row>
    <row r="436" spans="1:17" hidden="1" x14ac:dyDescent="0.3">
      <c r="A436" t="s">
        <v>990</v>
      </c>
      <c r="B436" t="s">
        <v>991</v>
      </c>
      <c r="C436" t="s">
        <v>3149</v>
      </c>
      <c r="D436" t="s">
        <v>173</v>
      </c>
      <c r="E436">
        <v>14377.5736182</v>
      </c>
      <c r="F436">
        <v>11934</v>
      </c>
      <c r="G436">
        <v>241.419710289655</v>
      </c>
      <c r="H436">
        <v>1.74411467858653</v>
      </c>
      <c r="I436">
        <v>58.444371411881001</v>
      </c>
      <c r="J436">
        <v>2.8464889135451701</v>
      </c>
      <c r="K436">
        <v>11664.145747657099</v>
      </c>
      <c r="L436">
        <v>8762.1801329895407</v>
      </c>
      <c r="M436">
        <v>53.605132119700698</v>
      </c>
      <c r="N436">
        <v>0.28299020839772598</v>
      </c>
      <c r="O436">
        <v>16.4739400033517</v>
      </c>
      <c r="P436">
        <v>290.52963987106699</v>
      </c>
      <c r="Q436">
        <v>0.235971880622874</v>
      </c>
    </row>
    <row r="437" spans="1:17" hidden="1" x14ac:dyDescent="0.3">
      <c r="A437" t="s">
        <v>992</v>
      </c>
      <c r="B437" t="s">
        <v>993</v>
      </c>
      <c r="C437" t="s">
        <v>3149</v>
      </c>
      <c r="D437" t="s">
        <v>173</v>
      </c>
      <c r="E437">
        <v>14295.397844249999</v>
      </c>
      <c r="F437">
        <v>952.5</v>
      </c>
      <c r="G437">
        <v>390.349894591267</v>
      </c>
      <c r="H437">
        <v>45.045726592007597</v>
      </c>
      <c r="I437">
        <v>49.331290744109097</v>
      </c>
      <c r="J437">
        <v>17.500455665269602</v>
      </c>
      <c r="K437">
        <v>779.39594876871195</v>
      </c>
      <c r="L437">
        <v>612.31604361004304</v>
      </c>
      <c r="M437">
        <v>76.315185082990297</v>
      </c>
      <c r="N437">
        <v>1.12289509045319</v>
      </c>
      <c r="O437">
        <v>0.78740157480314799</v>
      </c>
      <c r="P437">
        <v>450.41895405951999</v>
      </c>
      <c r="Q437">
        <v>0.27761757735898002</v>
      </c>
    </row>
    <row r="438" spans="1:17" x14ac:dyDescent="0.3">
      <c r="A438" t="s">
        <v>994</v>
      </c>
      <c r="B438" t="s">
        <v>995</v>
      </c>
      <c r="C438" t="s">
        <v>3143</v>
      </c>
      <c r="D438" t="s">
        <v>705</v>
      </c>
      <c r="E438">
        <v>14280.097140510001</v>
      </c>
      <c r="F438">
        <v>3039.9</v>
      </c>
      <c r="G438">
        <v>22.8783375400306</v>
      </c>
      <c r="H438">
        <v>2.3485012133866201</v>
      </c>
      <c r="I438">
        <v>20.484131629807798</v>
      </c>
      <c r="J438">
        <v>10.6538643939639</v>
      </c>
      <c r="K438">
        <v>2864.8525595481301</v>
      </c>
      <c r="L438">
        <v>2566.4362544535102</v>
      </c>
      <c r="M438">
        <v>63.906704284640199</v>
      </c>
      <c r="N438">
        <v>0.48467825820010002</v>
      </c>
      <c r="O438">
        <v>5.8258495345241599</v>
      </c>
      <c r="P438">
        <v>54.859908303616898</v>
      </c>
      <c r="Q438">
        <v>7.8597165036268998E-2</v>
      </c>
    </row>
    <row r="439" spans="1:17" x14ac:dyDescent="0.3">
      <c r="A439" t="s">
        <v>996</v>
      </c>
      <c r="B439" t="s">
        <v>997</v>
      </c>
      <c r="C439" t="s">
        <v>3138</v>
      </c>
      <c r="D439" t="s">
        <v>51</v>
      </c>
      <c r="E439">
        <v>14185.014300569999</v>
      </c>
      <c r="F439">
        <v>1542.55</v>
      </c>
      <c r="G439">
        <v>194.120852321591</v>
      </c>
      <c r="H439">
        <v>9.2899902582635097</v>
      </c>
      <c r="I439">
        <v>66.963927049914602</v>
      </c>
      <c r="J439">
        <v>4.1172366357414401</v>
      </c>
      <c r="K439">
        <v>1434.4682133553599</v>
      </c>
      <c r="L439">
        <v>1082.3427131896799</v>
      </c>
      <c r="M439">
        <v>50.749497868436002</v>
      </c>
      <c r="N439">
        <v>0.90490831033274599</v>
      </c>
      <c r="O439">
        <v>8.5864315581342492</v>
      </c>
      <c r="P439">
        <v>230.31049250535301</v>
      </c>
      <c r="Q439">
        <v>0.14012496276448</v>
      </c>
    </row>
    <row r="440" spans="1:17" x14ac:dyDescent="0.3">
      <c r="A440" t="s">
        <v>998</v>
      </c>
      <c r="B440" t="s">
        <v>999</v>
      </c>
      <c r="C440" t="s">
        <v>3137</v>
      </c>
      <c r="D440" t="s">
        <v>464</v>
      </c>
      <c r="E440">
        <v>14163.3932197799</v>
      </c>
      <c r="F440">
        <v>294.7</v>
      </c>
      <c r="G440">
        <v>5.3007738418231503</v>
      </c>
      <c r="H440">
        <v>-5.3672007018258299</v>
      </c>
      <c r="I440">
        <v>-20.3664789095027</v>
      </c>
      <c r="J440">
        <v>3.2155619996329801</v>
      </c>
      <c r="K440">
        <v>317.021547013651</v>
      </c>
      <c r="L440">
        <v>320.24271326924497</v>
      </c>
      <c r="M440">
        <v>46.180470139511698</v>
      </c>
      <c r="N440">
        <v>0.51330089144732904</v>
      </c>
      <c r="O440">
        <v>40.134034611469197</v>
      </c>
      <c r="P440">
        <v>35.338691159586602</v>
      </c>
      <c r="Q440">
        <v>7.9015448306189007E-2</v>
      </c>
    </row>
    <row r="441" spans="1:17" x14ac:dyDescent="0.3">
      <c r="A441" t="s">
        <v>1000</v>
      </c>
      <c r="B441" t="s">
        <v>1001</v>
      </c>
      <c r="C441" t="s">
        <v>3135</v>
      </c>
      <c r="D441" t="s">
        <v>27</v>
      </c>
      <c r="E441">
        <v>14089.164128488999</v>
      </c>
      <c r="F441">
        <v>72.069999999999993</v>
      </c>
      <c r="G441">
        <v>-45.475000153215603</v>
      </c>
      <c r="H441">
        <v>-8.9285763174174999</v>
      </c>
      <c r="I441">
        <v>-16.328902131746101</v>
      </c>
      <c r="J441">
        <v>3.0999043769982699</v>
      </c>
      <c r="K441">
        <v>80.871624749956396</v>
      </c>
      <c r="L441">
        <v>84.326801038022197</v>
      </c>
      <c r="M441">
        <v>39.1622894928066</v>
      </c>
      <c r="N441">
        <v>0.43678036624326999</v>
      </c>
      <c r="O441">
        <v>54.571943943388398</v>
      </c>
      <c r="P441">
        <v>10.791698693312799</v>
      </c>
      <c r="Q441">
        <v>3.5892519706640001E-2</v>
      </c>
    </row>
    <row r="442" spans="1:17" x14ac:dyDescent="0.3">
      <c r="A442" t="s">
        <v>1002</v>
      </c>
      <c r="B442" t="s">
        <v>1003</v>
      </c>
      <c r="C442" t="s">
        <v>3141</v>
      </c>
      <c r="D442" t="s">
        <v>117</v>
      </c>
      <c r="E442">
        <v>14043.4632332</v>
      </c>
      <c r="F442">
        <v>46.97</v>
      </c>
      <c r="G442">
        <v>-11.349292400602399</v>
      </c>
      <c r="H442">
        <v>-5.8576581595805903</v>
      </c>
      <c r="I442">
        <v>-34.454166140404098</v>
      </c>
      <c r="J442">
        <v>4.2897624361220501</v>
      </c>
      <c r="K442">
        <v>50.504295639508001</v>
      </c>
      <c r="L442">
        <v>53.819828117788099</v>
      </c>
      <c r="M442">
        <v>54.563477366345801</v>
      </c>
      <c r="N442">
        <v>0.89924058270217799</v>
      </c>
      <c r="O442">
        <v>56.908665105386397</v>
      </c>
      <c r="P442">
        <v>16.406443618339502</v>
      </c>
    </row>
    <row r="443" spans="1:17" x14ac:dyDescent="0.3">
      <c r="A443" t="s">
        <v>1004</v>
      </c>
      <c r="B443" t="s">
        <v>1005</v>
      </c>
      <c r="C443" t="s">
        <v>3136</v>
      </c>
      <c r="D443" t="s">
        <v>1006</v>
      </c>
      <c r="E443">
        <v>13947.603625725</v>
      </c>
      <c r="F443">
        <v>725.45</v>
      </c>
      <c r="G443">
        <v>24.208718021715999</v>
      </c>
      <c r="H443">
        <v>0.65905895243763901</v>
      </c>
      <c r="I443">
        <v>20.327955241538501</v>
      </c>
      <c r="J443">
        <v>-1.1229533201333799</v>
      </c>
      <c r="K443">
        <v>756.06241883913901</v>
      </c>
      <c r="L443">
        <v>679.43746846849399</v>
      </c>
      <c r="M443">
        <v>43.555814500474099</v>
      </c>
      <c r="N443">
        <v>0.48247290593682401</v>
      </c>
      <c r="O443">
        <v>20.849128127369202</v>
      </c>
      <c r="P443">
        <v>54.515441959531401</v>
      </c>
      <c r="Q443">
        <v>-3.490408347811E-3</v>
      </c>
    </row>
    <row r="444" spans="1:17" x14ac:dyDescent="0.3">
      <c r="A444" t="s">
        <v>1007</v>
      </c>
      <c r="B444" t="s">
        <v>1008</v>
      </c>
      <c r="C444" t="s">
        <v>3145</v>
      </c>
      <c r="D444" t="s">
        <v>266</v>
      </c>
      <c r="E444">
        <v>13846.560343200001</v>
      </c>
      <c r="F444">
        <v>795.6</v>
      </c>
      <c r="G444">
        <v>4.0387715819582404</v>
      </c>
      <c r="H444">
        <v>-5.28053985030484</v>
      </c>
      <c r="I444">
        <v>-19.9515754715556</v>
      </c>
      <c r="J444">
        <v>3.9904619338847902</v>
      </c>
      <c r="K444">
        <v>872.83692801232996</v>
      </c>
      <c r="L444">
        <v>843.52991297012397</v>
      </c>
      <c r="M444">
        <v>25.933447075786798</v>
      </c>
      <c r="N444">
        <v>1.3639654806005099</v>
      </c>
      <c r="O444">
        <v>33.232780291603802</v>
      </c>
      <c r="P444">
        <v>32.115576220524702</v>
      </c>
      <c r="Q444">
        <v>0.14498864598966299</v>
      </c>
    </row>
    <row r="445" spans="1:17" x14ac:dyDescent="0.3">
      <c r="A445" t="s">
        <v>1009</v>
      </c>
      <c r="B445" t="s">
        <v>1010</v>
      </c>
      <c r="C445" t="s">
        <v>588</v>
      </c>
      <c r="D445" t="s">
        <v>588</v>
      </c>
      <c r="E445">
        <v>13756.045236</v>
      </c>
      <c r="F445">
        <v>475.7</v>
      </c>
      <c r="G445">
        <v>7.3390317095294497</v>
      </c>
      <c r="H445">
        <v>3.62913296020688</v>
      </c>
      <c r="I445">
        <v>0.77791449318618799</v>
      </c>
      <c r="J445">
        <v>9.5104866378079098</v>
      </c>
      <c r="K445">
        <v>470.72273985108001</v>
      </c>
      <c r="L445">
        <v>460.11561926236698</v>
      </c>
      <c r="M445">
        <v>65.887515209444501</v>
      </c>
      <c r="N445">
        <v>0.88349836393945202</v>
      </c>
      <c r="O445">
        <v>24.448181627075801</v>
      </c>
      <c r="P445">
        <v>35.122851867632399</v>
      </c>
      <c r="Q445">
        <v>1.3231248979102999E-2</v>
      </c>
    </row>
    <row r="446" spans="1:17" x14ac:dyDescent="0.3">
      <c r="A446" t="s">
        <v>1011</v>
      </c>
      <c r="B446" t="s">
        <v>1012</v>
      </c>
      <c r="C446" t="s">
        <v>3132</v>
      </c>
      <c r="D446" t="s">
        <v>204</v>
      </c>
      <c r="E446">
        <v>13626.88836399</v>
      </c>
      <c r="F446">
        <v>1379.55</v>
      </c>
      <c r="G446">
        <v>4.9706199930568999</v>
      </c>
      <c r="H446">
        <v>-24.515420744285301</v>
      </c>
      <c r="I446">
        <v>-10.0906907025261</v>
      </c>
      <c r="J446">
        <v>-1.5708088846535799</v>
      </c>
      <c r="K446">
        <v>1680.2987283300999</v>
      </c>
      <c r="L446">
        <v>1561.5307533970299</v>
      </c>
      <c r="M446">
        <v>18.3725099620737</v>
      </c>
      <c r="N446">
        <v>0.92755903775817306</v>
      </c>
      <c r="O446">
        <v>44.104961762893701</v>
      </c>
      <c r="P446">
        <v>36.386554621848703</v>
      </c>
      <c r="Q446">
        <v>2.8197622132529999E-2</v>
      </c>
    </row>
    <row r="447" spans="1:17" x14ac:dyDescent="0.3">
      <c r="A447" t="s">
        <v>1013</v>
      </c>
      <c r="B447" t="s">
        <v>1014</v>
      </c>
      <c r="C447" t="s">
        <v>3145</v>
      </c>
      <c r="D447" t="s">
        <v>266</v>
      </c>
      <c r="E447">
        <v>13591.20495084</v>
      </c>
      <c r="F447">
        <v>2042.7</v>
      </c>
      <c r="G447">
        <v>79.4274883225727</v>
      </c>
      <c r="H447">
        <v>5.69555723498926</v>
      </c>
      <c r="I447">
        <v>27.324248268899499</v>
      </c>
      <c r="J447">
        <v>8.0358133081333296</v>
      </c>
      <c r="K447">
        <v>1847.4385106100999</v>
      </c>
      <c r="L447">
        <v>1587.9621068612901</v>
      </c>
      <c r="M447">
        <v>76.993826488791797</v>
      </c>
      <c r="N447">
        <v>1.02415244045686</v>
      </c>
      <c r="O447">
        <v>0.40632496206001101</v>
      </c>
      <c r="P447">
        <v>111.909331396856</v>
      </c>
      <c r="Q447">
        <v>0.14639607318951101</v>
      </c>
    </row>
    <row r="448" spans="1:17" x14ac:dyDescent="0.3">
      <c r="A448" t="s">
        <v>1015</v>
      </c>
      <c r="B448" t="s">
        <v>1016</v>
      </c>
      <c r="C448" t="s">
        <v>3134</v>
      </c>
      <c r="D448" t="s">
        <v>517</v>
      </c>
      <c r="E448">
        <v>13497.8076</v>
      </c>
      <c r="F448">
        <v>135.41999999999999</v>
      </c>
      <c r="G448">
        <v>33.595032342998302</v>
      </c>
      <c r="H448">
        <v>-3.20993957635168</v>
      </c>
      <c r="I448">
        <v>55.0341258912771</v>
      </c>
      <c r="J448">
        <v>0.24509134550679301</v>
      </c>
      <c r="K448">
        <v>133.042781035019</v>
      </c>
      <c r="L448">
        <v>107.015184881208</v>
      </c>
      <c r="M448">
        <v>50.5621408923488</v>
      </c>
      <c r="N448">
        <v>0.67588772773866601</v>
      </c>
      <c r="O448">
        <v>24.612317235268002</v>
      </c>
      <c r="P448">
        <v>96.260869565217305</v>
      </c>
      <c r="Q448">
        <v>6.1279364788143997E-2</v>
      </c>
    </row>
    <row r="449" spans="1:17" x14ac:dyDescent="0.3">
      <c r="A449" t="s">
        <v>1017</v>
      </c>
      <c r="B449" t="s">
        <v>1018</v>
      </c>
      <c r="C449" t="s">
        <v>3134</v>
      </c>
      <c r="D449" t="s">
        <v>54</v>
      </c>
      <c r="E449">
        <v>13456.619321642</v>
      </c>
      <c r="F449">
        <v>152.9</v>
      </c>
      <c r="G449">
        <v>-18.8374388787058</v>
      </c>
      <c r="H449">
        <v>-16.403379824678598</v>
      </c>
      <c r="I449">
        <v>-28.322351197590802</v>
      </c>
      <c r="J449">
        <v>4.3471109475264003</v>
      </c>
      <c r="K449">
        <v>180.66373872284899</v>
      </c>
      <c r="L449">
        <v>184.04369169288799</v>
      </c>
      <c r="M449">
        <v>49.382758434127702</v>
      </c>
      <c r="N449">
        <v>1.3661038517327599</v>
      </c>
      <c r="O449">
        <v>50.686723348593802</v>
      </c>
      <c r="P449">
        <v>13.764880952380899</v>
      </c>
      <c r="Q449">
        <v>-5.1077162587796002E-2</v>
      </c>
    </row>
    <row r="450" spans="1:17" x14ac:dyDescent="0.3">
      <c r="A450" t="s">
        <v>1019</v>
      </c>
      <c r="B450" t="s">
        <v>1020</v>
      </c>
      <c r="C450" t="s">
        <v>3137</v>
      </c>
      <c r="D450" t="s">
        <v>252</v>
      </c>
      <c r="E450">
        <v>13447.70196502</v>
      </c>
      <c r="F450">
        <v>575.95000000000005</v>
      </c>
      <c r="G450">
        <v>80.191002342119603</v>
      </c>
      <c r="H450">
        <v>8.9217512607816207</v>
      </c>
      <c r="I450">
        <v>-27.160946972314399</v>
      </c>
      <c r="J450">
        <v>6.9271828628348597</v>
      </c>
      <c r="K450">
        <v>618.35495333583196</v>
      </c>
      <c r="L450">
        <v>605.10419775445803</v>
      </c>
      <c r="M450">
        <v>44.740229201798101</v>
      </c>
      <c r="N450">
        <v>0.57566545010318304</v>
      </c>
      <c r="O450">
        <v>43.762479381890699</v>
      </c>
      <c r="P450">
        <v>111.357798165137</v>
      </c>
      <c r="Q450">
        <v>3.1435592755142003E-2</v>
      </c>
    </row>
    <row r="451" spans="1:17" hidden="1" x14ac:dyDescent="0.3">
      <c r="A451" t="s">
        <v>1021</v>
      </c>
      <c r="B451" t="s">
        <v>1022</v>
      </c>
      <c r="C451" t="s">
        <v>3149</v>
      </c>
      <c r="D451" t="s">
        <v>469</v>
      </c>
      <c r="E451">
        <v>13405.3641589</v>
      </c>
      <c r="F451">
        <v>2201</v>
      </c>
      <c r="G451">
        <v>-49.193642008267098</v>
      </c>
      <c r="H451">
        <v>0.695717250494995</v>
      </c>
      <c r="I451">
        <v>-31.0136711835546</v>
      </c>
      <c r="J451">
        <v>3.1455914968212699</v>
      </c>
      <c r="M451">
        <v>41.9327013820213</v>
      </c>
      <c r="O451">
        <v>40.845070422535201</v>
      </c>
      <c r="P451">
        <v>7.0473226010408103</v>
      </c>
    </row>
    <row r="452" spans="1:17" x14ac:dyDescent="0.3">
      <c r="A452" t="s">
        <v>1023</v>
      </c>
      <c r="B452" t="s">
        <v>1024</v>
      </c>
      <c r="C452" t="s">
        <v>3138</v>
      </c>
      <c r="D452" t="s">
        <v>51</v>
      </c>
      <c r="E452">
        <v>13339.9741286399</v>
      </c>
      <c r="F452">
        <v>550.4</v>
      </c>
      <c r="G452">
        <v>31.010615810026302</v>
      </c>
      <c r="H452">
        <v>-0.49161864727105198</v>
      </c>
      <c r="I452">
        <v>22.5418921634664</v>
      </c>
      <c r="J452">
        <v>0.44880917503808099</v>
      </c>
      <c r="K452">
        <v>579.442545222788</v>
      </c>
      <c r="L452">
        <v>517.00131840300901</v>
      </c>
      <c r="M452">
        <v>39.874149697048999</v>
      </c>
      <c r="N452">
        <v>0.43132492718917698</v>
      </c>
      <c r="O452">
        <v>30.995639534883701</v>
      </c>
      <c r="P452">
        <v>58.822680709854197</v>
      </c>
      <c r="Q452">
        <v>6.7032262597955999E-2</v>
      </c>
    </row>
    <row r="453" spans="1:17" x14ac:dyDescent="0.3">
      <c r="A453" t="s">
        <v>1025</v>
      </c>
      <c r="B453" t="s">
        <v>1026</v>
      </c>
      <c r="C453" t="s">
        <v>3134</v>
      </c>
      <c r="D453" t="s">
        <v>571</v>
      </c>
      <c r="E453">
        <v>13290.245529399999</v>
      </c>
      <c r="F453">
        <v>1679.3</v>
      </c>
      <c r="G453">
        <v>-11.6333030562924</v>
      </c>
      <c r="H453">
        <v>-2.0748847896072999</v>
      </c>
      <c r="I453">
        <v>-0.385628303007228</v>
      </c>
      <c r="J453">
        <v>3.9399289109759801</v>
      </c>
      <c r="K453">
        <v>1731.7241072587599</v>
      </c>
      <c r="L453">
        <v>1682.92470072691</v>
      </c>
      <c r="M453">
        <v>43.0989170731035</v>
      </c>
      <c r="N453">
        <v>0.473463361710731</v>
      </c>
      <c r="O453">
        <v>17.843744417316699</v>
      </c>
      <c r="P453">
        <v>28.485080336648799</v>
      </c>
      <c r="Q453">
        <v>-9.5822725965060002E-2</v>
      </c>
    </row>
    <row r="454" spans="1:17" x14ac:dyDescent="0.3">
      <c r="A454" t="s">
        <v>1027</v>
      </c>
      <c r="B454" t="s">
        <v>1028</v>
      </c>
      <c r="C454" t="s">
        <v>3134</v>
      </c>
      <c r="D454" t="s">
        <v>24</v>
      </c>
      <c r="E454">
        <v>13252.101706367999</v>
      </c>
      <c r="F454">
        <v>178.92</v>
      </c>
      <c r="G454">
        <v>2.8091564500731399</v>
      </c>
      <c r="H454">
        <v>14.9790887295636</v>
      </c>
      <c r="I454">
        <v>4.2346590095981096</v>
      </c>
      <c r="J454">
        <v>4.6056559115269504</v>
      </c>
      <c r="K454">
        <v>165.86297432150201</v>
      </c>
      <c r="L454">
        <v>157.411916002167</v>
      </c>
      <c r="M454">
        <v>76.764614928214002</v>
      </c>
      <c r="N454">
        <v>3.5074267886311601</v>
      </c>
      <c r="O454">
        <v>0.71540353230494702</v>
      </c>
      <c r="P454">
        <v>42.679425837320501</v>
      </c>
      <c r="Q454">
        <v>-5.2445487517209996E-3</v>
      </c>
    </row>
    <row r="455" spans="1:17" x14ac:dyDescent="0.3">
      <c r="A455" t="s">
        <v>1029</v>
      </c>
      <c r="B455" t="s">
        <v>1030</v>
      </c>
      <c r="C455" t="s">
        <v>3136</v>
      </c>
      <c r="D455" t="s">
        <v>364</v>
      </c>
      <c r="E455">
        <v>13239.01849</v>
      </c>
      <c r="F455">
        <v>381.25</v>
      </c>
      <c r="G455">
        <v>78.130406327345497</v>
      </c>
      <c r="H455">
        <v>4.5603362309841602</v>
      </c>
      <c r="I455">
        <v>63.849360780150597</v>
      </c>
      <c r="J455">
        <v>9.3289830635448592</v>
      </c>
      <c r="K455">
        <v>383.31325566503199</v>
      </c>
      <c r="L455">
        <v>297.64840744389397</v>
      </c>
      <c r="M455">
        <v>43.421773023145803</v>
      </c>
      <c r="N455">
        <v>1.0811778219247099</v>
      </c>
      <c r="O455">
        <v>17.4950819672131</v>
      </c>
      <c r="P455">
        <v>138.28125</v>
      </c>
      <c r="Q455">
        <v>0.19023957410568701</v>
      </c>
    </row>
    <row r="456" spans="1:17" x14ac:dyDescent="0.3">
      <c r="A456" t="s">
        <v>1031</v>
      </c>
      <c r="B456" t="s">
        <v>1032</v>
      </c>
      <c r="C456" t="s">
        <v>3140</v>
      </c>
      <c r="D456" t="s">
        <v>242</v>
      </c>
      <c r="E456">
        <v>13226.079556495</v>
      </c>
      <c r="F456">
        <v>1611.35</v>
      </c>
      <c r="G456">
        <v>10.091588843118799</v>
      </c>
      <c r="H456">
        <v>1.0614000088641</v>
      </c>
      <c r="I456">
        <v>-11.5503944787488</v>
      </c>
      <c r="J456">
        <v>0.89449114725877199</v>
      </c>
      <c r="K456">
        <v>1654.31006712918</v>
      </c>
      <c r="L456">
        <v>1620.1804142302501</v>
      </c>
      <c r="M456">
        <v>39.535599377855704</v>
      </c>
      <c r="N456">
        <v>0.90161307054386597</v>
      </c>
      <c r="O456">
        <v>37.893691625034897</v>
      </c>
      <c r="P456">
        <v>39.251609557965601</v>
      </c>
      <c r="Q456">
        <v>7.9934827372725004E-2</v>
      </c>
    </row>
    <row r="457" spans="1:17" x14ac:dyDescent="0.3">
      <c r="A457" t="s">
        <v>1033</v>
      </c>
      <c r="B457" t="s">
        <v>1034</v>
      </c>
      <c r="C457" t="s">
        <v>3145</v>
      </c>
      <c r="D457" t="s">
        <v>117</v>
      </c>
      <c r="E457">
        <v>13222.2896891</v>
      </c>
      <c r="F457">
        <v>197.65</v>
      </c>
      <c r="G457">
        <v>36.5640435391688</v>
      </c>
      <c r="H457">
        <v>1.51297772243118</v>
      </c>
      <c r="I457">
        <v>1.8864739307646901</v>
      </c>
      <c r="J457">
        <v>15.1335223589378</v>
      </c>
      <c r="K457">
        <v>193.40837864178701</v>
      </c>
      <c r="L457">
        <v>181.40804841620999</v>
      </c>
      <c r="M457">
        <v>65.504320829296304</v>
      </c>
      <c r="N457">
        <v>0.67566119601878005</v>
      </c>
      <c r="O457">
        <v>23.850240323804702</v>
      </c>
      <c r="P457">
        <v>63.320112378119298</v>
      </c>
      <c r="Q457">
        <v>0.132032978281758</v>
      </c>
    </row>
    <row r="458" spans="1:17" x14ac:dyDescent="0.3">
      <c r="A458" t="s">
        <v>1035</v>
      </c>
      <c r="B458" t="s">
        <v>1036</v>
      </c>
      <c r="C458" t="s">
        <v>3145</v>
      </c>
      <c r="D458" t="s">
        <v>89</v>
      </c>
      <c r="E458">
        <v>13210.53716493</v>
      </c>
      <c r="F458">
        <v>2359.6999999999998</v>
      </c>
      <c r="G458">
        <v>-5.3205296620346996</v>
      </c>
      <c r="H458">
        <v>3.4109563743587299</v>
      </c>
      <c r="I458">
        <v>-24.072275098538299</v>
      </c>
      <c r="J458">
        <v>8.3878060719388294</v>
      </c>
      <c r="K458">
        <v>2506.5573531374998</v>
      </c>
      <c r="L458">
        <v>2569.1136037039601</v>
      </c>
      <c r="M458">
        <v>50.079314114854597</v>
      </c>
      <c r="N458">
        <v>1.6419347026625899</v>
      </c>
      <c r="O458">
        <v>54.8925710895452</v>
      </c>
      <c r="P458">
        <v>34.762992575670999</v>
      </c>
      <c r="Q458">
        <v>0.119565394927532</v>
      </c>
    </row>
    <row r="459" spans="1:17" x14ac:dyDescent="0.3">
      <c r="A459" t="s">
        <v>1037</v>
      </c>
      <c r="B459" t="s">
        <v>1038</v>
      </c>
      <c r="C459" t="s">
        <v>3138</v>
      </c>
      <c r="D459" t="s">
        <v>51</v>
      </c>
      <c r="E459">
        <v>13166.672640029999</v>
      </c>
      <c r="F459">
        <v>290.55</v>
      </c>
      <c r="G459">
        <v>122.529236051206</v>
      </c>
      <c r="H459">
        <v>1.67595667977505</v>
      </c>
      <c r="I459">
        <v>69.434336960695504</v>
      </c>
      <c r="J459">
        <v>6.2049218375953403</v>
      </c>
      <c r="K459">
        <v>270.671192851049</v>
      </c>
      <c r="L459">
        <v>208.76612657630599</v>
      </c>
      <c r="M459">
        <v>60.365795874425999</v>
      </c>
      <c r="N459">
        <v>0.33896230380248799</v>
      </c>
      <c r="O459">
        <v>13.1646876613319</v>
      </c>
      <c r="P459">
        <v>158.61148197596799</v>
      </c>
      <c r="Q459">
        <v>0.19717121917105199</v>
      </c>
    </row>
    <row r="460" spans="1:17" x14ac:dyDescent="0.3">
      <c r="A460" t="s">
        <v>1039</v>
      </c>
      <c r="B460" t="s">
        <v>1040</v>
      </c>
      <c r="C460" t="s">
        <v>3145</v>
      </c>
      <c r="D460" t="s">
        <v>46</v>
      </c>
      <c r="E460">
        <v>13131.60700672</v>
      </c>
      <c r="F460">
        <v>714.4</v>
      </c>
      <c r="G460">
        <v>2.7061691126948602</v>
      </c>
      <c r="H460">
        <v>-4.0900362606269196</v>
      </c>
      <c r="I460">
        <v>23.9320691984307</v>
      </c>
      <c r="J460">
        <v>2.17500912539967</v>
      </c>
      <c r="K460">
        <v>740.74250969115894</v>
      </c>
      <c r="L460">
        <v>654.20510819740502</v>
      </c>
      <c r="M460">
        <v>40.2994094520391</v>
      </c>
      <c r="N460">
        <v>0.43077910583044898</v>
      </c>
      <c r="O460">
        <v>15.719484882418801</v>
      </c>
      <c r="P460">
        <v>59.464285714285701</v>
      </c>
      <c r="Q460">
        <v>8.1580531910352999E-2</v>
      </c>
    </row>
    <row r="461" spans="1:17" x14ac:dyDescent="0.3">
      <c r="A461" t="s">
        <v>1041</v>
      </c>
      <c r="B461" t="s">
        <v>1042</v>
      </c>
      <c r="C461" t="s">
        <v>3135</v>
      </c>
      <c r="D461" t="s">
        <v>1043</v>
      </c>
      <c r="E461">
        <v>13121.566770195001</v>
      </c>
      <c r="F461">
        <v>408.85</v>
      </c>
      <c r="G461">
        <v>44.054396300595499</v>
      </c>
      <c r="H461">
        <v>-2.4107464474917299</v>
      </c>
      <c r="I461">
        <v>1.3691024140872301</v>
      </c>
      <c r="J461">
        <v>1.8274002603249799</v>
      </c>
      <c r="K461">
        <v>435.79499076180099</v>
      </c>
      <c r="L461">
        <v>411.86966642033201</v>
      </c>
      <c r="M461">
        <v>45.855833490414398</v>
      </c>
      <c r="N461">
        <v>0.74372898045484104</v>
      </c>
      <c r="O461">
        <v>51.106762871468703</v>
      </c>
      <c r="P461">
        <v>77.183098591549296</v>
      </c>
      <c r="Q461">
        <v>0.116099311744462</v>
      </c>
    </row>
    <row r="462" spans="1:17" x14ac:dyDescent="0.3">
      <c r="A462" t="s">
        <v>1044</v>
      </c>
      <c r="B462" t="s">
        <v>1045</v>
      </c>
      <c r="C462" t="s">
        <v>3138</v>
      </c>
      <c r="D462" t="s">
        <v>51</v>
      </c>
      <c r="E462">
        <v>13106.197380760001</v>
      </c>
      <c r="F462">
        <v>832.7</v>
      </c>
      <c r="G462">
        <v>-21.332560004078999</v>
      </c>
      <c r="H462">
        <v>1.7173152697006699</v>
      </c>
      <c r="I462">
        <v>-3.1525891793664802</v>
      </c>
      <c r="J462">
        <v>-2.5400174539757101</v>
      </c>
      <c r="K462">
        <v>878.25267391862201</v>
      </c>
      <c r="M462">
        <v>36.830291124090799</v>
      </c>
      <c r="O462">
        <v>41.215323645970898</v>
      </c>
      <c r="P462">
        <v>14.855172413793101</v>
      </c>
    </row>
    <row r="463" spans="1:17" x14ac:dyDescent="0.3">
      <c r="A463" t="s">
        <v>1046</v>
      </c>
      <c r="B463" t="s">
        <v>1047</v>
      </c>
      <c r="C463" t="s">
        <v>3145</v>
      </c>
      <c r="D463" t="s">
        <v>173</v>
      </c>
      <c r="E463">
        <v>13012.951940700001</v>
      </c>
      <c r="F463">
        <v>579.9</v>
      </c>
      <c r="G463">
        <v>-0.23437268609129</v>
      </c>
      <c r="H463">
        <v>-9.5808675389182092</v>
      </c>
      <c r="I463">
        <v>1.7209367123392301</v>
      </c>
      <c r="J463">
        <v>5.65938875336587</v>
      </c>
      <c r="K463">
        <v>622.09885322796094</v>
      </c>
      <c r="L463">
        <v>572.16917066587996</v>
      </c>
      <c r="M463">
        <v>43.458843918874599</v>
      </c>
      <c r="N463">
        <v>1.1329608383408001</v>
      </c>
      <c r="O463">
        <v>27.453009139506801</v>
      </c>
      <c r="P463">
        <v>46.7543970644059</v>
      </c>
      <c r="Q463">
        <v>0.197934728685072</v>
      </c>
    </row>
    <row r="464" spans="1:17" x14ac:dyDescent="0.3">
      <c r="A464" t="s">
        <v>1048</v>
      </c>
      <c r="B464" t="s">
        <v>1049</v>
      </c>
      <c r="C464" t="s">
        <v>3138</v>
      </c>
      <c r="D464" t="s">
        <v>51</v>
      </c>
      <c r="E464">
        <v>13012.377280089901</v>
      </c>
      <c r="F464">
        <v>1061.95</v>
      </c>
      <c r="G464">
        <v>45.787387608073203</v>
      </c>
      <c r="H464">
        <v>-3.4575403095027202</v>
      </c>
      <c r="I464">
        <v>20.069209403198101</v>
      </c>
      <c r="J464">
        <v>9.3620645932702509</v>
      </c>
      <c r="K464">
        <v>1078.1279178771499</v>
      </c>
      <c r="L464">
        <v>929.00625620385097</v>
      </c>
      <c r="M464">
        <v>49.789362362344001</v>
      </c>
      <c r="N464">
        <v>0.56605175809170105</v>
      </c>
      <c r="O464">
        <v>25.721549978812501</v>
      </c>
      <c r="P464">
        <v>72.366498944976399</v>
      </c>
      <c r="Q464">
        <v>5.1877501965603999E-2</v>
      </c>
    </row>
    <row r="465" spans="1:17" x14ac:dyDescent="0.3">
      <c r="A465" t="s">
        <v>1050</v>
      </c>
      <c r="B465" t="s">
        <v>1051</v>
      </c>
      <c r="C465" t="s">
        <v>3145</v>
      </c>
      <c r="D465" t="s">
        <v>266</v>
      </c>
      <c r="E465">
        <v>12913.20608</v>
      </c>
      <c r="F465">
        <v>4194.55</v>
      </c>
      <c r="G465">
        <v>22.598291178156</v>
      </c>
      <c r="H465">
        <v>5.0610046117690999</v>
      </c>
      <c r="I465">
        <v>-2.89013622186277</v>
      </c>
      <c r="J465">
        <v>0.33909369732165801</v>
      </c>
      <c r="K465">
        <v>4276.72252192003</v>
      </c>
      <c r="L465">
        <v>4008.67662471412</v>
      </c>
      <c r="M465">
        <v>30.384972703020001</v>
      </c>
      <c r="N465">
        <v>0.67679139790426701</v>
      </c>
      <c r="O465">
        <v>19.202298220309601</v>
      </c>
      <c r="P465">
        <v>50.826126822602902</v>
      </c>
      <c r="Q465">
        <v>0.164771591841883</v>
      </c>
    </row>
    <row r="466" spans="1:17" hidden="1" x14ac:dyDescent="0.3">
      <c r="A466" t="s">
        <v>1052</v>
      </c>
      <c r="B466" t="s">
        <v>1053</v>
      </c>
      <c r="C466" t="s">
        <v>3149</v>
      </c>
      <c r="D466" t="s">
        <v>1054</v>
      </c>
      <c r="E466">
        <v>12906.893384999599</v>
      </c>
      <c r="F466">
        <v>100</v>
      </c>
      <c r="G466">
        <v>-25.910268010358401</v>
      </c>
      <c r="I466">
        <v>-7.7302971856459299</v>
      </c>
      <c r="M466">
        <v>50</v>
      </c>
      <c r="N466">
        <v>1</v>
      </c>
      <c r="O466">
        <v>0</v>
      </c>
      <c r="P466">
        <v>0</v>
      </c>
    </row>
    <row r="467" spans="1:17" x14ac:dyDescent="0.3">
      <c r="A467" t="s">
        <v>1055</v>
      </c>
      <c r="B467" t="s">
        <v>1056</v>
      </c>
      <c r="C467" t="s">
        <v>3151</v>
      </c>
      <c r="D467" t="s">
        <v>1057</v>
      </c>
      <c r="E467">
        <v>12892.662150497999</v>
      </c>
      <c r="F467">
        <v>83.61</v>
      </c>
      <c r="G467">
        <v>-9.2993893492706299</v>
      </c>
      <c r="H467">
        <v>9.2351150146935197</v>
      </c>
      <c r="I467">
        <v>-4.0601173964332897</v>
      </c>
      <c r="J467">
        <v>10.492442753948501</v>
      </c>
      <c r="K467">
        <v>83.703901755536904</v>
      </c>
      <c r="L467">
        <v>85.858714309700304</v>
      </c>
      <c r="M467">
        <v>56.485932405495703</v>
      </c>
      <c r="N467">
        <v>0.441371608676562</v>
      </c>
      <c r="O467">
        <v>62.301160148307602</v>
      </c>
      <c r="P467">
        <v>18.343949044585901</v>
      </c>
      <c r="Q467">
        <v>9.6177931073150001E-3</v>
      </c>
    </row>
    <row r="468" spans="1:17" x14ac:dyDescent="0.3">
      <c r="A468" t="s">
        <v>1058</v>
      </c>
      <c r="B468" t="s">
        <v>1059</v>
      </c>
      <c r="C468" t="s">
        <v>3145</v>
      </c>
      <c r="D468" t="s">
        <v>117</v>
      </c>
      <c r="E468">
        <v>12847.9231416</v>
      </c>
      <c r="F468">
        <v>421.6</v>
      </c>
      <c r="G468">
        <v>17.1019436585695</v>
      </c>
      <c r="H468">
        <v>20.2146607004738</v>
      </c>
      <c r="I468">
        <v>7.9349977389082502</v>
      </c>
      <c r="J468">
        <v>2.2368391542336701</v>
      </c>
      <c r="K468">
        <v>384.93369509854199</v>
      </c>
      <c r="L468">
        <v>354.28864685112899</v>
      </c>
      <c r="M468">
        <v>58.508671703881298</v>
      </c>
      <c r="N468">
        <v>0.55619077769903202</v>
      </c>
      <c r="O468">
        <v>6.9734345351043503</v>
      </c>
      <c r="P468">
        <v>54.403955319538497</v>
      </c>
      <c r="Q468">
        <v>0.16648128094474701</v>
      </c>
    </row>
    <row r="469" spans="1:17" x14ac:dyDescent="0.3">
      <c r="A469" t="s">
        <v>1060</v>
      </c>
      <c r="B469" t="s">
        <v>1061</v>
      </c>
      <c r="C469" t="s">
        <v>3144</v>
      </c>
      <c r="D469" t="s">
        <v>114</v>
      </c>
      <c r="E469">
        <v>12675.1872585</v>
      </c>
      <c r="F469">
        <v>917.15</v>
      </c>
      <c r="G469">
        <v>49.721673774398198</v>
      </c>
      <c r="H469">
        <v>17.4801913204066</v>
      </c>
      <c r="I469">
        <v>19.837683897878598</v>
      </c>
      <c r="J469">
        <v>4.0412152394859202</v>
      </c>
      <c r="K469">
        <v>828.19579072375905</v>
      </c>
      <c r="L469">
        <v>704.33796761203303</v>
      </c>
      <c r="M469">
        <v>53.114777560278498</v>
      </c>
      <c r="N469">
        <v>0.88950917335160495</v>
      </c>
      <c r="O469">
        <v>6.8527503679877801</v>
      </c>
      <c r="P469">
        <v>109.850131563894</v>
      </c>
    </row>
    <row r="470" spans="1:17" x14ac:dyDescent="0.3">
      <c r="A470" t="s">
        <v>1062</v>
      </c>
      <c r="B470" t="s">
        <v>1063</v>
      </c>
      <c r="C470" t="s">
        <v>3142</v>
      </c>
      <c r="D470" t="s">
        <v>75</v>
      </c>
      <c r="E470">
        <v>12662.971404615</v>
      </c>
      <c r="F470">
        <v>358.45</v>
      </c>
      <c r="G470">
        <v>-22.341935158581499</v>
      </c>
      <c r="H470">
        <v>5.0067941804519398</v>
      </c>
      <c r="I470">
        <v>0.44836585947251201</v>
      </c>
      <c r="J470">
        <v>7.5909969262518597</v>
      </c>
      <c r="K470">
        <v>349.602910740163</v>
      </c>
      <c r="L470">
        <v>345.61592989900703</v>
      </c>
      <c r="M470">
        <v>56.354803948153801</v>
      </c>
      <c r="N470">
        <v>0.511043616398695</v>
      </c>
      <c r="O470">
        <v>11.0336169619193</v>
      </c>
      <c r="P470">
        <v>23.051836594575999</v>
      </c>
      <c r="Q470">
        <v>-8.1827345843808005E-2</v>
      </c>
    </row>
    <row r="471" spans="1:17" x14ac:dyDescent="0.3">
      <c r="A471" t="s">
        <v>1064</v>
      </c>
      <c r="B471" t="s">
        <v>1065</v>
      </c>
      <c r="C471" t="s">
        <v>3136</v>
      </c>
      <c r="D471" t="s">
        <v>199</v>
      </c>
      <c r="E471">
        <v>12640.526193489901</v>
      </c>
      <c r="F471">
        <v>389.15</v>
      </c>
      <c r="G471">
        <v>-10.4697459100915</v>
      </c>
      <c r="H471">
        <v>-6.4774479823144899</v>
      </c>
      <c r="I471">
        <v>-16.658450707761499</v>
      </c>
      <c r="J471">
        <v>-1.3511998632844</v>
      </c>
      <c r="K471">
        <v>436.82393639566999</v>
      </c>
      <c r="L471">
        <v>437.09507005639699</v>
      </c>
      <c r="M471">
        <v>31.331301135035702</v>
      </c>
      <c r="N471">
        <v>0.221444248378346</v>
      </c>
      <c r="O471">
        <v>40.562765000642401</v>
      </c>
      <c r="P471">
        <v>51.833788529067398</v>
      </c>
    </row>
    <row r="472" spans="1:17" x14ac:dyDescent="0.3">
      <c r="A472" t="s">
        <v>1066</v>
      </c>
      <c r="B472" t="s">
        <v>1067</v>
      </c>
      <c r="C472" t="s">
        <v>3136</v>
      </c>
      <c r="D472" t="s">
        <v>125</v>
      </c>
      <c r="E472">
        <v>12394.58716904</v>
      </c>
      <c r="F472">
        <v>1947.85</v>
      </c>
      <c r="G472">
        <v>-0.69491702038677805</v>
      </c>
      <c r="H472">
        <v>2.8969879915463701</v>
      </c>
      <c r="I472">
        <v>11.0736429198708</v>
      </c>
      <c r="J472">
        <v>6.5965109760181901</v>
      </c>
      <c r="K472">
        <v>2001.16265671664</v>
      </c>
      <c r="L472">
        <v>1908.72688083703</v>
      </c>
      <c r="M472">
        <v>59.562372913784401</v>
      </c>
      <c r="N472">
        <v>1.5172135072684401</v>
      </c>
      <c r="O472">
        <v>27.525220114485201</v>
      </c>
      <c r="P472">
        <v>35.2532722285872</v>
      </c>
      <c r="Q472">
        <v>-4.5486293880697998E-2</v>
      </c>
    </row>
    <row r="473" spans="1:17" hidden="1" x14ac:dyDescent="0.3">
      <c r="A473" t="s">
        <v>1068</v>
      </c>
      <c r="B473" t="s">
        <v>1069</v>
      </c>
      <c r="C473" t="s">
        <v>3149</v>
      </c>
      <c r="D473" t="s">
        <v>131</v>
      </c>
      <c r="E473">
        <v>12377.58499551</v>
      </c>
      <c r="F473">
        <v>407.35</v>
      </c>
      <c r="G473">
        <v>37.388990358051998</v>
      </c>
      <c r="H473">
        <v>9.1247243624299106</v>
      </c>
      <c r="I473">
        <v>28.4843826337822</v>
      </c>
      <c r="J473">
        <v>0.55941092174861196</v>
      </c>
      <c r="K473">
        <v>402.96126309318902</v>
      </c>
      <c r="L473">
        <v>341.35850880135803</v>
      </c>
      <c r="M473">
        <v>48.561561623701699</v>
      </c>
      <c r="N473">
        <v>0.53594029087571804</v>
      </c>
      <c r="O473">
        <v>16.987848287713199</v>
      </c>
      <c r="P473">
        <v>99.193154034229806</v>
      </c>
      <c r="Q473">
        <v>0.18411746424643</v>
      </c>
    </row>
    <row r="474" spans="1:17" x14ac:dyDescent="0.3">
      <c r="A474" t="s">
        <v>1070</v>
      </c>
      <c r="B474" t="s">
        <v>1071</v>
      </c>
      <c r="C474" t="s">
        <v>3134</v>
      </c>
      <c r="D474" t="s">
        <v>399</v>
      </c>
      <c r="E474">
        <v>12359.80075183</v>
      </c>
      <c r="F474">
        <v>393.95</v>
      </c>
      <c r="G474">
        <v>249.280208180117</v>
      </c>
      <c r="H474">
        <v>3.4450595356128701</v>
      </c>
      <c r="I474">
        <v>174.569953620516</v>
      </c>
      <c r="J474">
        <v>10.619053961472099</v>
      </c>
      <c r="K474">
        <v>346.39289758179598</v>
      </c>
      <c r="L474">
        <v>238.98939664429099</v>
      </c>
      <c r="M474">
        <v>59.815552355980699</v>
      </c>
      <c r="N474">
        <v>0.69489615874780297</v>
      </c>
      <c r="O474">
        <v>13.9611625840842</v>
      </c>
      <c r="P474">
        <v>277.52755150934303</v>
      </c>
      <c r="Q474">
        <v>0.14797312378844801</v>
      </c>
    </row>
    <row r="475" spans="1:17" x14ac:dyDescent="0.3">
      <c r="A475" t="s">
        <v>1072</v>
      </c>
      <c r="B475" t="s">
        <v>1073</v>
      </c>
      <c r="C475" t="s">
        <v>3136</v>
      </c>
      <c r="D475" t="s">
        <v>987</v>
      </c>
      <c r="E475">
        <v>12313.765168575001</v>
      </c>
      <c r="F475">
        <v>610.35</v>
      </c>
      <c r="G475">
        <v>16.0150895062093</v>
      </c>
      <c r="H475">
        <v>-4.8886767774678397</v>
      </c>
      <c r="I475">
        <v>50.534969247648498</v>
      </c>
      <c r="J475">
        <v>-2.3181804342598098</v>
      </c>
      <c r="K475">
        <v>603.23456329316696</v>
      </c>
      <c r="L475">
        <v>498.84276953259899</v>
      </c>
      <c r="M475">
        <v>39.742819643511098</v>
      </c>
      <c r="N475">
        <v>0.42735315350916397</v>
      </c>
      <c r="O475">
        <v>13.344802162693499</v>
      </c>
      <c r="P475">
        <v>77.685589519650605</v>
      </c>
      <c r="Q475">
        <v>6.7729268186544997E-2</v>
      </c>
    </row>
    <row r="476" spans="1:17" x14ac:dyDescent="0.3">
      <c r="A476" t="s">
        <v>1074</v>
      </c>
      <c r="B476" t="s">
        <v>1075</v>
      </c>
      <c r="C476" t="s">
        <v>3139</v>
      </c>
      <c r="D476" t="s">
        <v>105</v>
      </c>
      <c r="E476">
        <v>12308.812053292</v>
      </c>
      <c r="F476">
        <v>17.88</v>
      </c>
      <c r="G476">
        <v>18.283280376738201</v>
      </c>
      <c r="H476">
        <v>-5.0573172296624502</v>
      </c>
      <c r="I476">
        <v>-14.362150971546701</v>
      </c>
      <c r="J476">
        <v>0.64632799186879497</v>
      </c>
      <c r="K476">
        <v>18.777022213320599</v>
      </c>
      <c r="L476">
        <v>17.483347300474499</v>
      </c>
      <c r="M476">
        <v>37.875425943999602</v>
      </c>
      <c r="N476">
        <v>0.946471570112423</v>
      </c>
      <c r="O476">
        <v>34.228187919462997</v>
      </c>
      <c r="P476">
        <v>53.476394849785301</v>
      </c>
      <c r="Q476">
        <v>0.12620398002796299</v>
      </c>
    </row>
    <row r="477" spans="1:17" x14ac:dyDescent="0.3">
      <c r="A477" t="s">
        <v>1076</v>
      </c>
      <c r="B477" t="s">
        <v>1077</v>
      </c>
      <c r="C477" t="s">
        <v>3140</v>
      </c>
      <c r="D477" t="s">
        <v>196</v>
      </c>
      <c r="E477">
        <v>12241.66579933</v>
      </c>
      <c r="F477">
        <v>520.29999999999995</v>
      </c>
      <c r="G477">
        <v>28.344104951396499</v>
      </c>
      <c r="H477">
        <v>-12.8466707442853</v>
      </c>
      <c r="I477">
        <v>19.856755291058299</v>
      </c>
      <c r="J477">
        <v>0.85794104040167496</v>
      </c>
      <c r="K477">
        <v>536.14315597728398</v>
      </c>
      <c r="L477">
        <v>477.23773782561102</v>
      </c>
      <c r="M477">
        <v>51.488007016104902</v>
      </c>
      <c r="N477">
        <v>0.31130438205538102</v>
      </c>
      <c r="O477">
        <v>25.312319815491001</v>
      </c>
      <c r="P477">
        <v>55.638647921028898</v>
      </c>
      <c r="Q477">
        <v>0.13258386628442001</v>
      </c>
    </row>
    <row r="478" spans="1:17" x14ac:dyDescent="0.3">
      <c r="A478" t="s">
        <v>1078</v>
      </c>
      <c r="B478" t="s">
        <v>1079</v>
      </c>
      <c r="C478" t="s">
        <v>3134</v>
      </c>
      <c r="D478" t="s">
        <v>214</v>
      </c>
      <c r="E478">
        <v>12153.895747</v>
      </c>
      <c r="F478">
        <v>2935.25</v>
      </c>
      <c r="G478">
        <v>138.46712446881199</v>
      </c>
      <c r="H478">
        <v>22.170442728322602</v>
      </c>
      <c r="I478">
        <v>73.407658320540605</v>
      </c>
      <c r="J478">
        <v>12.5078146481908</v>
      </c>
      <c r="K478">
        <v>2577.9883255454602</v>
      </c>
      <c r="L478">
        <v>2015.5257748482099</v>
      </c>
      <c r="M478">
        <v>54.245169112327403</v>
      </c>
      <c r="N478">
        <v>1.85198425401998</v>
      </c>
      <c r="O478">
        <v>27.2532152286858</v>
      </c>
      <c r="P478">
        <v>168.41479584838299</v>
      </c>
      <c r="Q478">
        <v>0.17964057327756899</v>
      </c>
    </row>
    <row r="479" spans="1:17" x14ac:dyDescent="0.3">
      <c r="A479" t="s">
        <v>1080</v>
      </c>
      <c r="B479" t="s">
        <v>1081</v>
      </c>
      <c r="C479" t="s">
        <v>3145</v>
      </c>
      <c r="D479" t="s">
        <v>75</v>
      </c>
      <c r="E479">
        <v>12054.520742750001</v>
      </c>
      <c r="F479">
        <v>583.75</v>
      </c>
      <c r="G479">
        <v>-44.907007065378203</v>
      </c>
      <c r="H479">
        <v>-1.4642108687530699</v>
      </c>
      <c r="I479">
        <v>-13.188229001987301</v>
      </c>
      <c r="J479">
        <v>2.8109307862478898</v>
      </c>
      <c r="K479">
        <v>596.51408342709999</v>
      </c>
      <c r="L479">
        <v>626.541643498241</v>
      </c>
      <c r="M479">
        <v>48.006079496433301</v>
      </c>
      <c r="N479">
        <v>0.29815289552790603</v>
      </c>
      <c r="O479">
        <v>41.156316916488201</v>
      </c>
      <c r="P479">
        <v>15.7659890927119</v>
      </c>
      <c r="Q479">
        <v>5.6011327286121002E-2</v>
      </c>
    </row>
    <row r="480" spans="1:17" x14ac:dyDescent="0.3">
      <c r="A480" t="s">
        <v>1082</v>
      </c>
      <c r="B480" t="s">
        <v>1083</v>
      </c>
      <c r="C480" t="s">
        <v>3140</v>
      </c>
      <c r="D480" t="s">
        <v>266</v>
      </c>
      <c r="E480">
        <v>11941.62773814</v>
      </c>
      <c r="F480">
        <v>5005.8</v>
      </c>
      <c r="G480">
        <v>-23.848979858177898</v>
      </c>
      <c r="H480">
        <v>-19.078937148658198</v>
      </c>
      <c r="I480">
        <v>7.8971209583744004</v>
      </c>
      <c r="J480">
        <v>2.3746081908967902</v>
      </c>
      <c r="K480">
        <v>5716.3909755899103</v>
      </c>
      <c r="L480">
        <v>5229.4997035411297</v>
      </c>
      <c r="M480">
        <v>27.98545839286</v>
      </c>
      <c r="N480">
        <v>0.67977389128910803</v>
      </c>
      <c r="O480">
        <v>42.259978425026901</v>
      </c>
      <c r="P480">
        <v>32.356790629420502</v>
      </c>
      <c r="Q480">
        <v>9.3192117274210007E-2</v>
      </c>
    </row>
    <row r="481" spans="1:17" hidden="1" x14ac:dyDescent="0.3">
      <c r="A481" t="s">
        <v>1084</v>
      </c>
      <c r="B481" t="s">
        <v>1085</v>
      </c>
      <c r="C481" t="s">
        <v>3149</v>
      </c>
      <c r="D481" t="s">
        <v>304</v>
      </c>
      <c r="E481">
        <v>11905.74598969</v>
      </c>
      <c r="F481">
        <v>869.35</v>
      </c>
      <c r="G481">
        <v>-14.825422623187499</v>
      </c>
      <c r="H481">
        <v>-0.55494888998069902</v>
      </c>
      <c r="I481">
        <v>15.050579871059099</v>
      </c>
      <c r="J481">
        <v>2.3963698838821199</v>
      </c>
      <c r="K481">
        <v>882.93231328182605</v>
      </c>
      <c r="L481">
        <v>836.60988750593901</v>
      </c>
      <c r="M481">
        <v>49.146689091811901</v>
      </c>
      <c r="N481">
        <v>0.62725381357561905</v>
      </c>
      <c r="O481">
        <v>17.904181284867899</v>
      </c>
      <c r="P481">
        <v>34.335161863555598</v>
      </c>
      <c r="Q481">
        <v>-8.5683310762998996E-2</v>
      </c>
    </row>
    <row r="482" spans="1:17" x14ac:dyDescent="0.3">
      <c r="A482" t="s">
        <v>1086</v>
      </c>
      <c r="B482" t="s">
        <v>1087</v>
      </c>
      <c r="C482" t="s">
        <v>3146</v>
      </c>
      <c r="D482" t="s">
        <v>529</v>
      </c>
      <c r="E482">
        <v>11887.662768599999</v>
      </c>
      <c r="F482">
        <v>764.85</v>
      </c>
      <c r="G482">
        <v>-33.759665600719899</v>
      </c>
      <c r="H482">
        <v>-8.9892020501887302</v>
      </c>
      <c r="I482">
        <v>-17.874799065345101</v>
      </c>
      <c r="J482">
        <v>6.6437767722296099</v>
      </c>
      <c r="K482">
        <v>832.64039585197304</v>
      </c>
      <c r="L482">
        <v>832.19147144724104</v>
      </c>
      <c r="M482">
        <v>34.405614818819501</v>
      </c>
      <c r="N482">
        <v>0.62343508448597296</v>
      </c>
      <c r="O482">
        <v>25.122573053539899</v>
      </c>
      <c r="P482">
        <v>7.8849002045278098</v>
      </c>
      <c r="Q482">
        <v>1.6120513777320999E-2</v>
      </c>
    </row>
    <row r="483" spans="1:17" hidden="1" x14ac:dyDescent="0.3">
      <c r="A483" t="s">
        <v>1088</v>
      </c>
      <c r="B483" t="s">
        <v>1089</v>
      </c>
      <c r="C483" t="s">
        <v>3149</v>
      </c>
      <c r="D483" t="s">
        <v>99</v>
      </c>
      <c r="E483">
        <v>11875.539294480001</v>
      </c>
      <c r="F483">
        <v>10333.65</v>
      </c>
      <c r="G483">
        <v>6.6191494124508203</v>
      </c>
      <c r="H483">
        <v>-5.63397052455759</v>
      </c>
      <c r="I483">
        <v>26.093203659358799</v>
      </c>
      <c r="J483">
        <v>-3.5007369003214399</v>
      </c>
      <c r="K483">
        <v>10777.394430362399</v>
      </c>
      <c r="L483">
        <v>9142.0370724636596</v>
      </c>
      <c r="M483">
        <v>41.040042202810596</v>
      </c>
      <c r="N483">
        <v>0.70595256722093402</v>
      </c>
      <c r="O483">
        <v>23.751046338902501</v>
      </c>
      <c r="P483">
        <v>53.498165505562802</v>
      </c>
      <c r="Q483">
        <v>0.12957177416826199</v>
      </c>
    </row>
    <row r="484" spans="1:17" x14ac:dyDescent="0.3">
      <c r="A484" t="s">
        <v>1090</v>
      </c>
      <c r="B484" t="s">
        <v>1091</v>
      </c>
      <c r="C484" t="s">
        <v>3143</v>
      </c>
      <c r="D484" t="s">
        <v>69</v>
      </c>
      <c r="E484">
        <v>11680.5</v>
      </c>
      <c r="F484">
        <v>77.87</v>
      </c>
      <c r="G484">
        <v>18.427081387231802</v>
      </c>
      <c r="H484">
        <v>-8.21769921076835</v>
      </c>
      <c r="I484">
        <v>-0.100718747498023</v>
      </c>
      <c r="J484">
        <v>3.69693602869377</v>
      </c>
      <c r="K484">
        <v>85.211946221312402</v>
      </c>
      <c r="L484">
        <v>80.7047048704855</v>
      </c>
      <c r="M484">
        <v>45.721296666478402</v>
      </c>
      <c r="N484">
        <v>0.33921995966936502</v>
      </c>
      <c r="O484">
        <v>69.256453062796894</v>
      </c>
      <c r="P484">
        <v>56.0521042084168</v>
      </c>
      <c r="Q484">
        <v>6.6975070898250999E-2</v>
      </c>
    </row>
    <row r="485" spans="1:17" x14ac:dyDescent="0.3">
      <c r="A485" t="s">
        <v>1092</v>
      </c>
      <c r="B485" t="s">
        <v>1093</v>
      </c>
      <c r="C485" t="s">
        <v>3151</v>
      </c>
      <c r="D485" t="s">
        <v>636</v>
      </c>
      <c r="E485">
        <v>11664.54783648</v>
      </c>
      <c r="F485">
        <v>121.44</v>
      </c>
      <c r="G485">
        <v>-80.655935981291904</v>
      </c>
      <c r="H485">
        <v>-6.2259511413076698</v>
      </c>
      <c r="I485">
        <v>-18.698039121129799</v>
      </c>
      <c r="J485">
        <v>0.78785293174665205</v>
      </c>
      <c r="K485">
        <v>129.885472259615</v>
      </c>
      <c r="L485">
        <v>155.37701547147799</v>
      </c>
      <c r="M485">
        <v>42.354287222876501</v>
      </c>
      <c r="N485">
        <v>0.58021278951258104</v>
      </c>
      <c r="O485">
        <v>146.78853754940701</v>
      </c>
      <c r="P485">
        <v>3.81261754146007</v>
      </c>
      <c r="Q485">
        <v>-0.110647627820953</v>
      </c>
    </row>
    <row r="486" spans="1:17" x14ac:dyDescent="0.3">
      <c r="A486" t="s">
        <v>1094</v>
      </c>
      <c r="B486" t="s">
        <v>1095</v>
      </c>
      <c r="C486" t="s">
        <v>3139</v>
      </c>
      <c r="D486" t="s">
        <v>207</v>
      </c>
      <c r="E486">
        <v>11642.919133449999</v>
      </c>
      <c r="F486">
        <v>294.25</v>
      </c>
      <c r="G486">
        <v>34.575142406876203</v>
      </c>
      <c r="H486">
        <v>-0.40408055903995999</v>
      </c>
      <c r="I486">
        <v>68.943374384453094</v>
      </c>
      <c r="J486">
        <v>8.6560388885298103</v>
      </c>
      <c r="K486">
        <v>269.88769387389101</v>
      </c>
      <c r="L486">
        <v>227.51165457762701</v>
      </c>
      <c r="M486">
        <v>62.340419745843498</v>
      </c>
      <c r="N486">
        <v>0.13552147480825999</v>
      </c>
      <c r="O486">
        <v>19.28632115548</v>
      </c>
      <c r="P486">
        <v>103.703703703703</v>
      </c>
      <c r="Q486">
        <v>0.118493533586312</v>
      </c>
    </row>
    <row r="487" spans="1:17" x14ac:dyDescent="0.3">
      <c r="A487" t="s">
        <v>1096</v>
      </c>
      <c r="B487" t="s">
        <v>1097</v>
      </c>
      <c r="C487" t="s">
        <v>3151</v>
      </c>
      <c r="D487" t="s">
        <v>1057</v>
      </c>
      <c r="E487">
        <v>11630.757216149999</v>
      </c>
      <c r="F487">
        <v>909.85</v>
      </c>
      <c r="G487">
        <v>135.80409988839</v>
      </c>
      <c r="H487">
        <v>27.9683055817971</v>
      </c>
      <c r="I487">
        <v>104.826647096564</v>
      </c>
      <c r="J487">
        <v>9.4431687272235791</v>
      </c>
      <c r="K487">
        <v>760.40074379698399</v>
      </c>
      <c r="L487">
        <v>584.72233263674696</v>
      </c>
      <c r="M487">
        <v>81.708037332983693</v>
      </c>
      <c r="N487">
        <v>0.71872972374979605</v>
      </c>
      <c r="O487">
        <v>3.2038248062867298</v>
      </c>
      <c r="P487">
        <v>170.828992409584</v>
      </c>
      <c r="Q487">
        <v>0.20178415237632899</v>
      </c>
    </row>
    <row r="488" spans="1:17" x14ac:dyDescent="0.3">
      <c r="A488" t="s">
        <v>1098</v>
      </c>
      <c r="B488" t="s">
        <v>1099</v>
      </c>
      <c r="C488" t="s">
        <v>3141</v>
      </c>
      <c r="D488" t="s">
        <v>120</v>
      </c>
      <c r="E488">
        <v>11570.43</v>
      </c>
      <c r="F488">
        <v>363.85</v>
      </c>
      <c r="G488">
        <v>-10.5488222272259</v>
      </c>
      <c r="H488">
        <v>9.4199464663971497</v>
      </c>
      <c r="I488">
        <v>-22.847525693752701</v>
      </c>
      <c r="J488">
        <v>1.7963282859062999</v>
      </c>
      <c r="K488">
        <v>359.748349083797</v>
      </c>
      <c r="L488">
        <v>367.45059954279998</v>
      </c>
      <c r="M488">
        <v>54.840154131008198</v>
      </c>
      <c r="N488">
        <v>2.2928523209310501</v>
      </c>
      <c r="O488">
        <v>39.068297375291998</v>
      </c>
      <c r="P488">
        <v>18.479322696190099</v>
      </c>
      <c r="Q488">
        <v>0.153572131028026</v>
      </c>
    </row>
    <row r="489" spans="1:17" x14ac:dyDescent="0.3">
      <c r="A489" t="s">
        <v>1100</v>
      </c>
      <c r="B489" t="s">
        <v>1101</v>
      </c>
      <c r="C489" t="s">
        <v>3134</v>
      </c>
      <c r="D489" t="s">
        <v>571</v>
      </c>
      <c r="E489">
        <v>11528.4841425</v>
      </c>
      <c r="F489">
        <v>865.8</v>
      </c>
      <c r="G489">
        <v>-14.4243035498897</v>
      </c>
      <c r="H489">
        <v>3.5607650930520598</v>
      </c>
      <c r="I489">
        <v>6.2582486638702299</v>
      </c>
      <c r="J489">
        <v>1.42903167247175</v>
      </c>
      <c r="K489">
        <v>862.65502591422296</v>
      </c>
      <c r="L489">
        <v>821.79335759706601</v>
      </c>
      <c r="M489">
        <v>50.888534791860799</v>
      </c>
      <c r="N489">
        <v>1.05763699612613</v>
      </c>
      <c r="O489">
        <v>9.9272349272349292</v>
      </c>
      <c r="P489">
        <v>27.323529411764699</v>
      </c>
      <c r="Q489">
        <v>2.7161867583983E-2</v>
      </c>
    </row>
    <row r="490" spans="1:17" hidden="1" x14ac:dyDescent="0.3">
      <c r="A490" t="s">
        <v>1102</v>
      </c>
      <c r="B490" t="s">
        <v>1103</v>
      </c>
      <c r="C490" t="s">
        <v>3149</v>
      </c>
      <c r="D490" t="s">
        <v>80</v>
      </c>
      <c r="E490">
        <v>11516.9498752</v>
      </c>
      <c r="F490">
        <v>91.91</v>
      </c>
      <c r="G490">
        <v>-33.779153335137899</v>
      </c>
      <c r="H490">
        <v>5.1519663361381802</v>
      </c>
      <c r="I490">
        <v>-13.8967086200512</v>
      </c>
      <c r="J490">
        <v>2.79009440315741</v>
      </c>
      <c r="K490">
        <v>90.290227852262205</v>
      </c>
      <c r="L490">
        <v>95.141423170742698</v>
      </c>
      <c r="M490">
        <v>13.715137464591701</v>
      </c>
      <c r="N490">
        <v>0.66611112676301698</v>
      </c>
      <c r="O490">
        <v>13.1541725601131</v>
      </c>
      <c r="P490">
        <v>5.4860553196373196</v>
      </c>
    </row>
    <row r="491" spans="1:17" x14ac:dyDescent="0.3">
      <c r="A491" t="s">
        <v>1104</v>
      </c>
      <c r="B491" t="s">
        <v>1105</v>
      </c>
      <c r="C491" t="s">
        <v>3148</v>
      </c>
      <c r="D491" t="s">
        <v>475</v>
      </c>
      <c r="E491">
        <v>11509.47582268</v>
      </c>
      <c r="F491">
        <v>715.7</v>
      </c>
      <c r="G491">
        <v>45.14613734337</v>
      </c>
      <c r="H491">
        <v>-6.63542105922612</v>
      </c>
      <c r="I491">
        <v>26.1329778540997</v>
      </c>
      <c r="J491">
        <v>5.7243715182704902</v>
      </c>
      <c r="K491">
        <v>709.99801224391297</v>
      </c>
      <c r="L491">
        <v>605.85131764107803</v>
      </c>
      <c r="M491">
        <v>57.970184953781299</v>
      </c>
      <c r="N491">
        <v>0.343063162782557</v>
      </c>
      <c r="O491">
        <v>16.948442084672301</v>
      </c>
      <c r="P491">
        <v>74.838158055453704</v>
      </c>
      <c r="Q491">
        <v>5.353168881399E-3</v>
      </c>
    </row>
    <row r="492" spans="1:17" x14ac:dyDescent="0.3">
      <c r="A492" t="s">
        <v>1106</v>
      </c>
      <c r="B492" t="s">
        <v>1107</v>
      </c>
      <c r="C492" t="s">
        <v>3133</v>
      </c>
      <c r="D492" t="s">
        <v>21</v>
      </c>
      <c r="E492">
        <v>11435.055061630001</v>
      </c>
      <c r="F492">
        <v>763.55</v>
      </c>
      <c r="G492">
        <v>-33.341922250523297</v>
      </c>
      <c r="H492">
        <v>-2.7115511419243599</v>
      </c>
      <c r="I492">
        <v>-12.961772921031301</v>
      </c>
      <c r="J492">
        <v>-0.79190083573173398</v>
      </c>
      <c r="K492">
        <v>789.80482439724597</v>
      </c>
      <c r="L492">
        <v>817.99853446859299</v>
      </c>
      <c r="M492">
        <v>38.154194794168397</v>
      </c>
      <c r="N492">
        <v>0.85840524614677005</v>
      </c>
      <c r="O492">
        <v>25.859472202213301</v>
      </c>
      <c r="P492">
        <v>3.04318488529014</v>
      </c>
      <c r="Q492">
        <v>-0.128116211587816</v>
      </c>
    </row>
    <row r="493" spans="1:17" x14ac:dyDescent="0.3">
      <c r="A493" t="s">
        <v>1108</v>
      </c>
      <c r="B493" t="s">
        <v>1109</v>
      </c>
      <c r="C493" t="s">
        <v>3148</v>
      </c>
      <c r="D493" t="s">
        <v>475</v>
      </c>
      <c r="E493">
        <v>11290.588639850001</v>
      </c>
      <c r="F493">
        <v>851.75</v>
      </c>
      <c r="G493">
        <v>-29.498473341729799</v>
      </c>
      <c r="H493">
        <v>-6.1818531597545903</v>
      </c>
      <c r="I493">
        <v>-4.5254019960179104</v>
      </c>
      <c r="J493">
        <v>6.9289343439565396</v>
      </c>
      <c r="K493">
        <v>892.96811914599505</v>
      </c>
      <c r="L493">
        <v>890.35013100880201</v>
      </c>
      <c r="M493">
        <v>49.173446929166602</v>
      </c>
      <c r="N493">
        <v>0.387121574905123</v>
      </c>
      <c r="O493">
        <v>25.741121221015501</v>
      </c>
      <c r="P493">
        <v>11.844264985883999</v>
      </c>
      <c r="Q493">
        <v>-2.3893002379388999E-2</v>
      </c>
    </row>
    <row r="494" spans="1:17" hidden="1" x14ac:dyDescent="0.3">
      <c r="A494" t="s">
        <v>1110</v>
      </c>
      <c r="B494" t="s">
        <v>1111</v>
      </c>
      <c r="C494" t="s">
        <v>3149</v>
      </c>
      <c r="D494" t="s">
        <v>51</v>
      </c>
      <c r="E494">
        <v>11284.54416756</v>
      </c>
      <c r="F494">
        <v>4899.8</v>
      </c>
      <c r="G494">
        <v>-25.985724317078098</v>
      </c>
      <c r="H494">
        <v>1.44403658158979</v>
      </c>
      <c r="I494">
        <v>-7.8057534923656098</v>
      </c>
      <c r="J494">
        <v>5.1022645422713797</v>
      </c>
      <c r="M494">
        <v>55.960391697096497</v>
      </c>
      <c r="O494">
        <v>9.6983550348993699</v>
      </c>
      <c r="P494">
        <v>16.3419643599149</v>
      </c>
    </row>
    <row r="495" spans="1:17" hidden="1" x14ac:dyDescent="0.3">
      <c r="A495" t="s">
        <v>1112</v>
      </c>
      <c r="B495" t="s">
        <v>1113</v>
      </c>
      <c r="C495" t="s">
        <v>3149</v>
      </c>
      <c r="D495" t="s">
        <v>399</v>
      </c>
      <c r="E495">
        <v>11226.968546079999</v>
      </c>
      <c r="F495">
        <v>9920</v>
      </c>
      <c r="G495">
        <v>-5.6248326122464301</v>
      </c>
      <c r="H495">
        <v>15.018077748119399</v>
      </c>
      <c r="I495">
        <v>12.2148085824803</v>
      </c>
      <c r="J495">
        <v>2.7608230762202499</v>
      </c>
      <c r="K495">
        <v>9591.1147936812995</v>
      </c>
      <c r="L495">
        <v>8773.34628865185</v>
      </c>
      <c r="M495">
        <v>56.505869522710803</v>
      </c>
      <c r="N495">
        <v>1.1957680683176599</v>
      </c>
      <c r="O495">
        <v>15.916330645161199</v>
      </c>
      <c r="P495">
        <v>35.909028634059403</v>
      </c>
      <c r="Q495">
        <v>0.17977949326217399</v>
      </c>
    </row>
    <row r="496" spans="1:17" x14ac:dyDescent="0.3">
      <c r="A496" t="s">
        <v>1114</v>
      </c>
      <c r="B496" t="s">
        <v>1115</v>
      </c>
      <c r="C496" t="s">
        <v>3142</v>
      </c>
      <c r="D496" t="s">
        <v>75</v>
      </c>
      <c r="E496">
        <v>11170.244610045</v>
      </c>
      <c r="F496">
        <v>361.2</v>
      </c>
      <c r="G496">
        <v>42.050671306079501</v>
      </c>
      <c r="H496">
        <v>2.3932235300521598</v>
      </c>
      <c r="I496">
        <v>59.028705584437098</v>
      </c>
      <c r="J496">
        <v>2.2694839932178299</v>
      </c>
      <c r="K496">
        <v>357.23535993777398</v>
      </c>
      <c r="L496">
        <v>302.62285963863701</v>
      </c>
      <c r="M496">
        <v>48.356845234164602</v>
      </c>
      <c r="N496">
        <v>0.54016589546518301</v>
      </c>
      <c r="O496">
        <v>6.58914728682171</v>
      </c>
      <c r="P496">
        <v>109.33062880324501</v>
      </c>
      <c r="Q496">
        <v>6.3426819894680006E-2</v>
      </c>
    </row>
    <row r="497" spans="1:17" x14ac:dyDescent="0.3">
      <c r="A497" t="s">
        <v>1116</v>
      </c>
      <c r="B497" t="s">
        <v>1117</v>
      </c>
      <c r="C497" t="s">
        <v>588</v>
      </c>
      <c r="D497" t="s">
        <v>588</v>
      </c>
      <c r="E497">
        <v>11097.312296235001</v>
      </c>
      <c r="F497">
        <v>22.35</v>
      </c>
      <c r="G497">
        <v>-4.7720566282446599</v>
      </c>
      <c r="H497">
        <v>-10.904715827845299</v>
      </c>
      <c r="I497">
        <v>-23.7077407946684</v>
      </c>
      <c r="J497">
        <v>3.8748296853428701</v>
      </c>
      <c r="K497">
        <v>24.2882396052592</v>
      </c>
      <c r="L497">
        <v>25.241652259633</v>
      </c>
      <c r="M497">
        <v>47.173842319673703</v>
      </c>
      <c r="N497">
        <v>0.36627292044727899</v>
      </c>
      <c r="O497">
        <v>74.720357941834394</v>
      </c>
      <c r="P497">
        <v>25.210084033613398</v>
      </c>
      <c r="Q497">
        <v>4.5817868801869997E-3</v>
      </c>
    </row>
    <row r="498" spans="1:17" hidden="1" x14ac:dyDescent="0.3">
      <c r="A498" t="s">
        <v>1118</v>
      </c>
      <c r="B498" t="s">
        <v>1119</v>
      </c>
      <c r="C498" t="s">
        <v>3149</v>
      </c>
      <c r="D498" t="s">
        <v>105</v>
      </c>
      <c r="E498">
        <v>11091.504053500001</v>
      </c>
      <c r="F498">
        <v>845</v>
      </c>
      <c r="G498">
        <v>164.734079616332</v>
      </c>
      <c r="H498">
        <v>5.3654914178768198</v>
      </c>
      <c r="I498">
        <v>-21.659505232501001</v>
      </c>
      <c r="J498">
        <v>11.2111808998316</v>
      </c>
      <c r="K498">
        <v>829.77702666466303</v>
      </c>
      <c r="L498">
        <v>789.31590615852099</v>
      </c>
      <c r="M498">
        <v>68.6863129039223</v>
      </c>
      <c r="N498">
        <v>1.0042359595833401</v>
      </c>
      <c r="O498">
        <v>32.307692307692299</v>
      </c>
      <c r="P498">
        <v>194.237130752713</v>
      </c>
      <c r="Q498">
        <v>0.273867232935956</v>
      </c>
    </row>
    <row r="499" spans="1:17" x14ac:dyDescent="0.3">
      <c r="A499" t="s">
        <v>1120</v>
      </c>
      <c r="B499" t="s">
        <v>1121</v>
      </c>
      <c r="C499" t="s">
        <v>3136</v>
      </c>
      <c r="D499" t="s">
        <v>125</v>
      </c>
      <c r="E499">
        <v>11074.685714625</v>
      </c>
      <c r="F499">
        <v>1803.75</v>
      </c>
      <c r="G499">
        <v>32.057065702475903</v>
      </c>
      <c r="H499">
        <v>2.4971912872192701</v>
      </c>
      <c r="I499">
        <v>37.715818203621403</v>
      </c>
      <c r="J499">
        <v>5.6758147192737596</v>
      </c>
      <c r="K499">
        <v>1764.2663983161799</v>
      </c>
      <c r="L499">
        <v>1460.00444859293</v>
      </c>
      <c r="M499">
        <v>48.8228409174313</v>
      </c>
      <c r="N499">
        <v>0.52041940846835599</v>
      </c>
      <c r="O499">
        <v>21.968121968121899</v>
      </c>
      <c r="P499">
        <v>87.052784403193996</v>
      </c>
      <c r="Q499">
        <v>0.17721635767400501</v>
      </c>
    </row>
    <row r="500" spans="1:17" x14ac:dyDescent="0.3">
      <c r="A500" t="s">
        <v>1122</v>
      </c>
      <c r="B500" t="s">
        <v>1123</v>
      </c>
      <c r="C500" t="s">
        <v>3140</v>
      </c>
      <c r="D500" t="s">
        <v>418</v>
      </c>
      <c r="E500">
        <v>11071.999182239901</v>
      </c>
      <c r="F500">
        <v>2737.2</v>
      </c>
      <c r="G500">
        <v>4.8216722881489602</v>
      </c>
      <c r="H500">
        <v>-7.7104383057810901</v>
      </c>
      <c r="I500">
        <v>1.9617299848912599</v>
      </c>
      <c r="J500">
        <v>-1.2126370216567299</v>
      </c>
      <c r="K500">
        <v>2868.9891793065699</v>
      </c>
      <c r="L500">
        <v>2664.4714678400601</v>
      </c>
      <c r="M500">
        <v>31.3803770655805</v>
      </c>
      <c r="N500">
        <v>0.35596922758889499</v>
      </c>
      <c r="O500">
        <v>19.209411077013002</v>
      </c>
      <c r="P500">
        <v>32.809315866084397</v>
      </c>
      <c r="Q500">
        <v>8.7329994338066E-2</v>
      </c>
    </row>
    <row r="501" spans="1:17" hidden="1" x14ac:dyDescent="0.3">
      <c r="A501" t="s">
        <v>1124</v>
      </c>
      <c r="B501" t="s">
        <v>1125</v>
      </c>
      <c r="C501" t="s">
        <v>3149</v>
      </c>
      <c r="D501" t="s">
        <v>214</v>
      </c>
      <c r="E501">
        <v>11028.422496110001</v>
      </c>
      <c r="F501">
        <v>10155.5</v>
      </c>
      <c r="G501">
        <v>97.336599433035602</v>
      </c>
      <c r="H501">
        <v>20.694883700621801</v>
      </c>
      <c r="I501">
        <v>48.9009473198062</v>
      </c>
      <c r="J501">
        <v>7.3766142728412403</v>
      </c>
      <c r="K501">
        <v>8780.6049958485291</v>
      </c>
      <c r="L501">
        <v>7249.7242213253303</v>
      </c>
      <c r="M501">
        <v>57.371585653234803</v>
      </c>
      <c r="N501">
        <v>1.10858983659107</v>
      </c>
      <c r="O501">
        <v>9.7444734380385007</v>
      </c>
      <c r="P501">
        <v>127.54873403540201</v>
      </c>
      <c r="Q501">
        <v>9.7680153197232E-2</v>
      </c>
    </row>
    <row r="502" spans="1:17" x14ac:dyDescent="0.3">
      <c r="A502" t="s">
        <v>1126</v>
      </c>
      <c r="B502" t="s">
        <v>1127</v>
      </c>
      <c r="C502" t="s">
        <v>3134</v>
      </c>
      <c r="D502" t="s">
        <v>24</v>
      </c>
      <c r="E502">
        <v>11022.83645463</v>
      </c>
      <c r="F502">
        <v>100.1</v>
      </c>
      <c r="G502">
        <v>-30.893656714677402</v>
      </c>
      <c r="H502">
        <v>-0.20797678717033</v>
      </c>
      <c r="I502">
        <v>-33.499670563473103</v>
      </c>
      <c r="J502">
        <v>3.0120153044455602</v>
      </c>
      <c r="K502">
        <v>102.417584058505</v>
      </c>
      <c r="L502">
        <v>110.53985685078401</v>
      </c>
      <c r="M502">
        <v>56.502952200897099</v>
      </c>
      <c r="N502">
        <v>1.23711859013742</v>
      </c>
      <c r="O502">
        <v>52.3476523476523</v>
      </c>
      <c r="P502">
        <v>13.607990012484301</v>
      </c>
      <c r="Q502">
        <v>9.0418808627102998E-2</v>
      </c>
    </row>
    <row r="503" spans="1:17" x14ac:dyDescent="0.3">
      <c r="A503" t="s">
        <v>1128</v>
      </c>
      <c r="B503" t="s">
        <v>1129</v>
      </c>
      <c r="C503" t="s">
        <v>3138</v>
      </c>
      <c r="D503" t="s">
        <v>247</v>
      </c>
      <c r="E503">
        <v>11018.11951644</v>
      </c>
      <c r="F503">
        <v>2149.15</v>
      </c>
      <c r="G503">
        <v>10.8432555810003</v>
      </c>
      <c r="H503">
        <v>-3.46200656187029</v>
      </c>
      <c r="I503">
        <v>10.7585108416999</v>
      </c>
      <c r="J503">
        <v>-0.64827930253675103</v>
      </c>
      <c r="K503">
        <v>2152.78589673024</v>
      </c>
      <c r="L503">
        <v>1960.7859591182801</v>
      </c>
      <c r="M503">
        <v>49.383272972429097</v>
      </c>
      <c r="N503">
        <v>0.78438684187865004</v>
      </c>
      <c r="O503">
        <v>7.8705534746295003</v>
      </c>
      <c r="P503">
        <v>48.217241379310302</v>
      </c>
      <c r="Q503">
        <v>-6.2550133405406994E-2</v>
      </c>
    </row>
    <row r="504" spans="1:17" x14ac:dyDescent="0.3">
      <c r="A504" t="s">
        <v>1130</v>
      </c>
      <c r="B504" t="s">
        <v>1131</v>
      </c>
      <c r="C504" t="s">
        <v>3144</v>
      </c>
      <c r="D504" t="s">
        <v>304</v>
      </c>
      <c r="E504">
        <v>10964.419081</v>
      </c>
      <c r="F504">
        <v>1596.65</v>
      </c>
      <c r="G504">
        <v>59.584939657373098</v>
      </c>
      <c r="H504">
        <v>-3.5629750921114201</v>
      </c>
      <c r="I504">
        <v>59.809052237229203</v>
      </c>
      <c r="J504">
        <v>-4.9293494156322897</v>
      </c>
      <c r="K504">
        <v>1586.22125742664</v>
      </c>
      <c r="L504">
        <v>1297.44199160318</v>
      </c>
      <c r="M504">
        <v>49.202036563472802</v>
      </c>
      <c r="N504">
        <v>0.57787657621259503</v>
      </c>
      <c r="O504">
        <v>17.806031378198</v>
      </c>
      <c r="P504">
        <v>94.713414634146304</v>
      </c>
      <c r="Q504">
        <v>4.1095568937984002E-2</v>
      </c>
    </row>
    <row r="505" spans="1:17" hidden="1" x14ac:dyDescent="0.3">
      <c r="A505" t="s">
        <v>1132</v>
      </c>
      <c r="B505" t="s">
        <v>1133</v>
      </c>
      <c r="C505" t="s">
        <v>3149</v>
      </c>
      <c r="D505" t="s">
        <v>242</v>
      </c>
      <c r="E505">
        <v>10937.62466335</v>
      </c>
      <c r="F505">
        <v>13798.9</v>
      </c>
      <c r="G505">
        <v>52.568403381627398</v>
      </c>
      <c r="H505">
        <v>5.3599328704327203</v>
      </c>
      <c r="I505">
        <v>13.919868994675101</v>
      </c>
      <c r="J505">
        <v>11.159425630006799</v>
      </c>
      <c r="K505">
        <v>12881.752251219201</v>
      </c>
      <c r="L505">
        <v>11075.338897302599</v>
      </c>
      <c r="M505">
        <v>61.362608019028698</v>
      </c>
      <c r="N505">
        <v>0.57439333911105594</v>
      </c>
      <c r="O505">
        <v>8.5593779214285099</v>
      </c>
      <c r="P505">
        <v>114.10240496508899</v>
      </c>
      <c r="Q505">
        <v>0.17569131556718201</v>
      </c>
    </row>
    <row r="506" spans="1:17" x14ac:dyDescent="0.3">
      <c r="A506" t="s">
        <v>1134</v>
      </c>
      <c r="B506" t="s">
        <v>1135</v>
      </c>
      <c r="C506" t="s">
        <v>3147</v>
      </c>
      <c r="D506" t="s">
        <v>469</v>
      </c>
      <c r="E506">
        <v>10908.7778123649</v>
      </c>
      <c r="F506">
        <v>1639.15</v>
      </c>
      <c r="G506">
        <v>17.874731790361601</v>
      </c>
      <c r="H506">
        <v>4.2422825177883601</v>
      </c>
      <c r="I506">
        <v>16.094038637264401</v>
      </c>
      <c r="J506">
        <v>8.3606648601834408</v>
      </c>
      <c r="K506">
        <v>1726.1126778098801</v>
      </c>
      <c r="L506">
        <v>1564.22529302966</v>
      </c>
      <c r="M506">
        <v>49.2580351967772</v>
      </c>
      <c r="N506">
        <v>0.67780860406362897</v>
      </c>
      <c r="O506">
        <v>45.197205868895402</v>
      </c>
      <c r="P506">
        <v>82.456940120878897</v>
      </c>
      <c r="Q506">
        <v>0.18461640290751</v>
      </c>
    </row>
    <row r="507" spans="1:17" x14ac:dyDescent="0.3">
      <c r="A507" t="s">
        <v>1136</v>
      </c>
      <c r="B507" t="s">
        <v>1137</v>
      </c>
      <c r="C507" t="s">
        <v>3148</v>
      </c>
      <c r="D507" t="s">
        <v>475</v>
      </c>
      <c r="E507">
        <v>10886.862490199999</v>
      </c>
      <c r="F507">
        <v>2129</v>
      </c>
      <c r="G507">
        <v>-29.660352777193101</v>
      </c>
      <c r="H507">
        <v>-5.0982535532814399</v>
      </c>
      <c r="I507">
        <v>-2.3864080218656198</v>
      </c>
      <c r="J507">
        <v>4.34518679079099</v>
      </c>
      <c r="K507">
        <v>2176.7627808464299</v>
      </c>
      <c r="L507">
        <v>2171.7858187769398</v>
      </c>
      <c r="M507">
        <v>51.581652897373097</v>
      </c>
      <c r="N507">
        <v>0.51315318837319501</v>
      </c>
      <c r="O507">
        <v>28.4640676373884</v>
      </c>
      <c r="P507">
        <v>17.754424778760999</v>
      </c>
      <c r="Q507">
        <v>-9.6832112176685997E-2</v>
      </c>
    </row>
    <row r="508" spans="1:17" x14ac:dyDescent="0.3">
      <c r="A508" t="s">
        <v>1138</v>
      </c>
      <c r="B508" t="s">
        <v>1139</v>
      </c>
      <c r="C508" t="s">
        <v>3144</v>
      </c>
      <c r="D508" t="s">
        <v>469</v>
      </c>
      <c r="E508">
        <v>10878.887886225</v>
      </c>
      <c r="F508">
        <v>2225.5500000000002</v>
      </c>
      <c r="G508">
        <v>-22.5153389171053</v>
      </c>
      <c r="H508">
        <v>-9.6978677017727009</v>
      </c>
      <c r="I508">
        <v>3.0156224003413401</v>
      </c>
      <c r="J508">
        <v>1.6950167749892999</v>
      </c>
      <c r="K508">
        <v>2355.9180796923802</v>
      </c>
      <c r="L508">
        <v>2165.6613497291401</v>
      </c>
      <c r="M508">
        <v>38.185300766766098</v>
      </c>
      <c r="N508">
        <v>0.414433399483075</v>
      </c>
      <c r="O508">
        <v>21.3183258071038</v>
      </c>
      <c r="P508">
        <v>34.996360548344001</v>
      </c>
      <c r="Q508">
        <v>0.18429603883402801</v>
      </c>
    </row>
    <row r="509" spans="1:17" x14ac:dyDescent="0.3">
      <c r="A509" t="s">
        <v>1140</v>
      </c>
      <c r="B509" t="s">
        <v>1141</v>
      </c>
      <c r="C509" t="s">
        <v>3137</v>
      </c>
      <c r="D509" t="s">
        <v>46</v>
      </c>
      <c r="E509">
        <v>10785.031095496999</v>
      </c>
      <c r="F509">
        <v>191.89</v>
      </c>
      <c r="G509">
        <v>23.7115643483159</v>
      </c>
      <c r="H509">
        <v>-2.9926501557643999</v>
      </c>
      <c r="I509">
        <v>-25.550425665303301</v>
      </c>
      <c r="J509">
        <v>8.5376913442837701</v>
      </c>
      <c r="K509">
        <v>202.81435470229499</v>
      </c>
      <c r="L509">
        <v>210.819956862787</v>
      </c>
      <c r="M509">
        <v>54.971149097001103</v>
      </c>
      <c r="N509">
        <v>0.76177100068575598</v>
      </c>
      <c r="O509">
        <v>58.371983949137501</v>
      </c>
      <c r="P509">
        <v>50.738413197172001</v>
      </c>
      <c r="Q509">
        <v>0.111885611470657</v>
      </c>
    </row>
    <row r="510" spans="1:17" hidden="1" x14ac:dyDescent="0.3">
      <c r="A510" t="s">
        <v>1142</v>
      </c>
      <c r="B510" t="s">
        <v>1143</v>
      </c>
      <c r="C510" t="s">
        <v>3149</v>
      </c>
      <c r="D510" t="s">
        <v>739</v>
      </c>
      <c r="E510">
        <v>10739.054693185</v>
      </c>
      <c r="F510">
        <v>113.2</v>
      </c>
      <c r="G510">
        <v>23.745998515289301</v>
      </c>
      <c r="H510">
        <v>-0.69299609171479404</v>
      </c>
      <c r="I510">
        <v>-0.91769103354176096</v>
      </c>
      <c r="J510">
        <v>2.52184979008734</v>
      </c>
      <c r="K510">
        <v>115.11431136595201</v>
      </c>
      <c r="L510">
        <v>107.39391919753299</v>
      </c>
      <c r="M510">
        <v>54.041415573722702</v>
      </c>
      <c r="N510">
        <v>0.49611854074803602</v>
      </c>
      <c r="O510">
        <v>9.54063604240282</v>
      </c>
      <c r="P510">
        <v>53.804347826086897</v>
      </c>
      <c r="Q510">
        <v>2.1133606920337E-2</v>
      </c>
    </row>
    <row r="511" spans="1:17" x14ac:dyDescent="0.3">
      <c r="A511" t="s">
        <v>1144</v>
      </c>
      <c r="B511" t="s">
        <v>1145</v>
      </c>
      <c r="C511" t="s">
        <v>3145</v>
      </c>
      <c r="D511" t="s">
        <v>173</v>
      </c>
      <c r="E511">
        <v>10718.4310272</v>
      </c>
      <c r="F511">
        <v>10594.35</v>
      </c>
      <c r="G511">
        <v>71.278296398597902</v>
      </c>
      <c r="H511">
        <v>-6.7312159040721502</v>
      </c>
      <c r="I511">
        <v>-0.104607658334048</v>
      </c>
      <c r="J511">
        <v>4.9856873572226501</v>
      </c>
      <c r="K511">
        <v>12671.151483755601</v>
      </c>
      <c r="L511">
        <v>11018.1382077574</v>
      </c>
      <c r="M511">
        <v>32.772964316675697</v>
      </c>
      <c r="N511">
        <v>2.1415782233703098</v>
      </c>
      <c r="O511">
        <v>39.697102700967903</v>
      </c>
      <c r="P511">
        <v>113.98404362754999</v>
      </c>
      <c r="Q511">
        <v>0.18613943607758299</v>
      </c>
    </row>
    <row r="512" spans="1:17" x14ac:dyDescent="0.3">
      <c r="A512" t="s">
        <v>1146</v>
      </c>
      <c r="B512" t="s">
        <v>1147</v>
      </c>
      <c r="C512" t="s">
        <v>3145</v>
      </c>
      <c r="D512" t="s">
        <v>1148</v>
      </c>
      <c r="E512">
        <v>10702.145619610001</v>
      </c>
      <c r="F512">
        <v>1136.05</v>
      </c>
      <c r="G512">
        <v>-15.6997519063616</v>
      </c>
      <c r="H512">
        <v>-2.55732327837769</v>
      </c>
      <c r="I512">
        <v>11.8413268539288</v>
      </c>
      <c r="J512">
        <v>2.3285375796379699</v>
      </c>
      <c r="K512">
        <v>1143.6584002033701</v>
      </c>
      <c r="L512">
        <v>1076.8017306615</v>
      </c>
      <c r="M512">
        <v>64.148133479940597</v>
      </c>
      <c r="N512">
        <v>0.729266972570628</v>
      </c>
      <c r="O512">
        <v>14.427181902205</v>
      </c>
      <c r="P512">
        <v>39.7011805213969</v>
      </c>
    </row>
    <row r="513" spans="1:17" x14ac:dyDescent="0.3">
      <c r="A513" t="s">
        <v>1149</v>
      </c>
      <c r="B513" t="s">
        <v>1150</v>
      </c>
      <c r="C513" t="s">
        <v>3152</v>
      </c>
      <c r="D513" t="s">
        <v>1151</v>
      </c>
      <c r="E513">
        <v>10701.4178981</v>
      </c>
      <c r="F513">
        <v>1720.75</v>
      </c>
      <c r="G513">
        <v>224.762240650737</v>
      </c>
      <c r="H513">
        <v>17.152753936734001</v>
      </c>
      <c r="I513">
        <v>77.226976958493296</v>
      </c>
      <c r="J513">
        <v>5.3712636095164097</v>
      </c>
      <c r="K513">
        <v>1550.4793890641699</v>
      </c>
      <c r="L513">
        <v>1176.04065209245</v>
      </c>
      <c r="M513">
        <v>53.9338514074649</v>
      </c>
      <c r="N513">
        <v>0.76278745508568302</v>
      </c>
      <c r="O513">
        <v>10.7453145430771</v>
      </c>
      <c r="P513">
        <v>252.61270491803199</v>
      </c>
      <c r="Q513">
        <v>0.19372752484104699</v>
      </c>
    </row>
    <row r="514" spans="1:17" x14ac:dyDescent="0.3">
      <c r="A514" t="s">
        <v>1152</v>
      </c>
      <c r="B514" t="s">
        <v>1153</v>
      </c>
      <c r="C514" t="s">
        <v>3143</v>
      </c>
      <c r="D514" t="s">
        <v>1154</v>
      </c>
      <c r="E514">
        <v>10680.98434947</v>
      </c>
      <c r="F514">
        <v>718.65</v>
      </c>
      <c r="G514">
        <v>42.391839717978698</v>
      </c>
      <c r="H514">
        <v>-2.0580693269835599</v>
      </c>
      <c r="I514">
        <v>6.7773509979104603</v>
      </c>
      <c r="J514">
        <v>1.8257738209261101</v>
      </c>
      <c r="K514">
        <v>734.23663831745296</v>
      </c>
      <c r="L514">
        <v>652.12226868874802</v>
      </c>
      <c r="M514">
        <v>51.2365700646832</v>
      </c>
      <c r="N514">
        <v>0.51562550616391201</v>
      </c>
      <c r="O514">
        <v>21.756070409796099</v>
      </c>
      <c r="P514">
        <v>71.066412758866903</v>
      </c>
      <c r="Q514">
        <v>-5.5614659053069997E-2</v>
      </c>
    </row>
    <row r="515" spans="1:17" hidden="1" x14ac:dyDescent="0.3">
      <c r="A515" t="s">
        <v>1155</v>
      </c>
      <c r="B515" t="s">
        <v>1156</v>
      </c>
      <c r="C515" t="s">
        <v>3149</v>
      </c>
      <c r="D515" t="s">
        <v>475</v>
      </c>
      <c r="E515">
        <v>10671.348530719901</v>
      </c>
      <c r="F515">
        <v>3052.4</v>
      </c>
      <c r="G515">
        <v>-19.2109758666898</v>
      </c>
      <c r="H515">
        <v>8.0175590476245606</v>
      </c>
      <c r="I515">
        <v>13.825992886433999</v>
      </c>
      <c r="J515">
        <v>6.4732604130541098</v>
      </c>
      <c r="K515">
        <v>2948.4464257720801</v>
      </c>
      <c r="L515">
        <v>2806.2174530861298</v>
      </c>
      <c r="M515">
        <v>60.542196871850997</v>
      </c>
      <c r="N515">
        <v>0.47617623573061701</v>
      </c>
      <c r="O515">
        <v>10.404927270344601</v>
      </c>
      <c r="P515">
        <v>35.843346684468102</v>
      </c>
      <c r="Q515">
        <v>-3.3677949353837E-2</v>
      </c>
    </row>
    <row r="516" spans="1:17" x14ac:dyDescent="0.3">
      <c r="A516" t="s">
        <v>1157</v>
      </c>
      <c r="B516" t="s">
        <v>1158</v>
      </c>
      <c r="C516" t="s">
        <v>3140</v>
      </c>
      <c r="D516" t="s">
        <v>418</v>
      </c>
      <c r="E516">
        <v>10663.489350705</v>
      </c>
      <c r="F516">
        <v>391</v>
      </c>
      <c r="G516">
        <v>-11.297927397724701</v>
      </c>
      <c r="H516">
        <v>-0.91633724747317902</v>
      </c>
      <c r="I516">
        <v>-12.1312751807559</v>
      </c>
      <c r="J516">
        <v>3.87691034187077</v>
      </c>
      <c r="K516">
        <v>405.80671872695001</v>
      </c>
      <c r="L516">
        <v>402.03554082609998</v>
      </c>
      <c r="M516">
        <v>44.091948765345599</v>
      </c>
      <c r="N516">
        <v>0.45792636432600098</v>
      </c>
      <c r="O516">
        <v>41.675191815856699</v>
      </c>
      <c r="P516">
        <v>17.771084337349301</v>
      </c>
      <c r="Q516">
        <v>0.113373278587429</v>
      </c>
    </row>
    <row r="517" spans="1:17" hidden="1" x14ac:dyDescent="0.3">
      <c r="A517" t="s">
        <v>1159</v>
      </c>
      <c r="B517" t="s">
        <v>1160</v>
      </c>
      <c r="C517" t="s">
        <v>3149</v>
      </c>
      <c r="D517" t="s">
        <v>739</v>
      </c>
      <c r="E517">
        <v>10625.948094249999</v>
      </c>
      <c r="F517">
        <v>534.9</v>
      </c>
      <c r="G517">
        <v>-5.6539730463297202</v>
      </c>
      <c r="H517">
        <v>2.1181920620261301</v>
      </c>
      <c r="I517">
        <v>-0.25159601220115102</v>
      </c>
      <c r="J517">
        <v>0.79352644731418798</v>
      </c>
      <c r="K517">
        <v>530.72318671447704</v>
      </c>
      <c r="L517">
        <v>510.07857074811801</v>
      </c>
      <c r="M517">
        <v>77.9215973242584</v>
      </c>
      <c r="N517">
        <v>0.74406534528851798</v>
      </c>
      <c r="O517">
        <v>4.4643858665170901</v>
      </c>
      <c r="P517">
        <v>21.1441771979888</v>
      </c>
      <c r="Q517">
        <v>-1.3416788414562999E-2</v>
      </c>
    </row>
    <row r="518" spans="1:17" x14ac:dyDescent="0.3">
      <c r="A518" t="s">
        <v>1161</v>
      </c>
      <c r="B518" t="s">
        <v>1162</v>
      </c>
      <c r="C518" t="s">
        <v>3145</v>
      </c>
      <c r="D518" t="s">
        <v>266</v>
      </c>
      <c r="E518">
        <v>10592.524152</v>
      </c>
      <c r="F518">
        <v>5219</v>
      </c>
      <c r="G518">
        <v>21.365178556788798</v>
      </c>
      <c r="H518">
        <v>0.65322624016868402</v>
      </c>
      <c r="I518">
        <v>9.6402780853476209</v>
      </c>
      <c r="J518">
        <v>2.4563781094251498</v>
      </c>
      <c r="K518">
        <v>5365.8880726285897</v>
      </c>
      <c r="L518">
        <v>4728.6875903115297</v>
      </c>
      <c r="M518">
        <v>39.968264257256102</v>
      </c>
      <c r="N518">
        <v>0.770553300917731</v>
      </c>
      <c r="O518">
        <v>14.9453918375167</v>
      </c>
      <c r="P518">
        <v>73.273572377158004</v>
      </c>
      <c r="Q518">
        <v>0.18417541110372301</v>
      </c>
    </row>
    <row r="519" spans="1:17" x14ac:dyDescent="0.3">
      <c r="A519" t="s">
        <v>1163</v>
      </c>
      <c r="B519" t="s">
        <v>1164</v>
      </c>
      <c r="C519" t="s">
        <v>3134</v>
      </c>
      <c r="D519" t="s">
        <v>517</v>
      </c>
      <c r="E519">
        <v>10513.25467</v>
      </c>
      <c r="F519">
        <v>527.29999999999995</v>
      </c>
      <c r="G519">
        <v>129.84333936201901</v>
      </c>
      <c r="H519">
        <v>13.097509149894501</v>
      </c>
      <c r="I519">
        <v>46.676730632801998</v>
      </c>
      <c r="J519">
        <v>11.397617883793099</v>
      </c>
      <c r="K519">
        <v>467.35280480376298</v>
      </c>
      <c r="L519">
        <v>377.67015677884399</v>
      </c>
      <c r="M519">
        <v>73.465884949654793</v>
      </c>
      <c r="N519">
        <v>0.98118265852726405</v>
      </c>
      <c r="O519">
        <v>0.68272330741514498</v>
      </c>
      <c r="P519">
        <v>160.00986193293801</v>
      </c>
      <c r="Q519">
        <v>0.34779351205848102</v>
      </c>
    </row>
    <row r="520" spans="1:17" x14ac:dyDescent="0.3">
      <c r="A520" t="s">
        <v>1165</v>
      </c>
      <c r="B520" t="s">
        <v>1166</v>
      </c>
      <c r="C520" t="s">
        <v>3134</v>
      </c>
      <c r="D520" t="s">
        <v>571</v>
      </c>
      <c r="E520">
        <v>10467.434903185</v>
      </c>
      <c r="F520">
        <v>143.47999999999999</v>
      </c>
      <c r="G520">
        <v>-29.235879335969798</v>
      </c>
      <c r="H520">
        <v>-7.5446280038704998</v>
      </c>
      <c r="I520">
        <v>-21.166194621543301</v>
      </c>
      <c r="J520">
        <v>2.2047241891521701</v>
      </c>
      <c r="K520">
        <v>152.30485518284601</v>
      </c>
      <c r="L520">
        <v>160.67550386718301</v>
      </c>
      <c r="M520">
        <v>49.121712257404802</v>
      </c>
      <c r="N520">
        <v>0.72232295836359095</v>
      </c>
      <c r="O520">
        <v>45.872162166959498</v>
      </c>
      <c r="P520">
        <v>9.4181346755128406</v>
      </c>
      <c r="Q520">
        <v>-3.3947269096248997E-2</v>
      </c>
    </row>
    <row r="521" spans="1:17" hidden="1" x14ac:dyDescent="0.3">
      <c r="A521" t="s">
        <v>1167</v>
      </c>
      <c r="B521" t="s">
        <v>1168</v>
      </c>
      <c r="C521" t="s">
        <v>3149</v>
      </c>
      <c r="D521" t="s">
        <v>117</v>
      </c>
      <c r="E521">
        <v>10466.099988559999</v>
      </c>
      <c r="F521">
        <v>636.20000000000005</v>
      </c>
      <c r="G521">
        <v>8.2242460103035402</v>
      </c>
      <c r="H521">
        <v>-5.7142821241683599</v>
      </c>
      <c r="I521">
        <v>0.76219940371288097</v>
      </c>
      <c r="J521">
        <v>3.4975136855743498</v>
      </c>
      <c r="K521">
        <v>667.91272747261303</v>
      </c>
      <c r="L521">
        <v>645.52219512603006</v>
      </c>
      <c r="M521">
        <v>49.908995855254403</v>
      </c>
      <c r="N521">
        <v>0.72847438593957603</v>
      </c>
      <c r="O521">
        <v>30.462118830556399</v>
      </c>
      <c r="P521">
        <v>42.247065399664599</v>
      </c>
      <c r="Q521">
        <v>0.11334974974074299</v>
      </c>
    </row>
    <row r="522" spans="1:17" x14ac:dyDescent="0.3">
      <c r="A522" t="s">
        <v>1169</v>
      </c>
      <c r="B522" t="s">
        <v>1170</v>
      </c>
      <c r="C522" t="s">
        <v>3134</v>
      </c>
      <c r="D522" t="s">
        <v>24</v>
      </c>
      <c r="E522">
        <v>10405.950746256</v>
      </c>
      <c r="F522">
        <v>171.24</v>
      </c>
      <c r="G522">
        <v>-51.603476949390803</v>
      </c>
      <c r="H522">
        <v>-10.5016940794587</v>
      </c>
      <c r="I522">
        <v>-40.3527642326654</v>
      </c>
      <c r="J522">
        <v>4.0063600169551199</v>
      </c>
      <c r="K522">
        <v>197.024021356351</v>
      </c>
      <c r="L522">
        <v>223.85790063094601</v>
      </c>
      <c r="M522">
        <v>40.242674540375901</v>
      </c>
      <c r="N522">
        <v>1.2459948876087401</v>
      </c>
      <c r="O522">
        <v>75.601494977808898</v>
      </c>
      <c r="P522">
        <v>8.1060606060606002</v>
      </c>
      <c r="Q522">
        <v>-1.2206948257269999E-2</v>
      </c>
    </row>
    <row r="523" spans="1:17" x14ac:dyDescent="0.3">
      <c r="A523" t="s">
        <v>1171</v>
      </c>
      <c r="B523" t="s">
        <v>1172</v>
      </c>
      <c r="C523" t="s">
        <v>3145</v>
      </c>
      <c r="D523" t="s">
        <v>266</v>
      </c>
      <c r="E523">
        <v>10369.4190968</v>
      </c>
      <c r="F523">
        <v>1599.2</v>
      </c>
      <c r="G523">
        <v>162.67585488055499</v>
      </c>
      <c r="H523">
        <v>30.5253443730521</v>
      </c>
      <c r="I523">
        <v>44.039656311554403</v>
      </c>
      <c r="J523">
        <v>3.57645821932651</v>
      </c>
      <c r="K523">
        <v>1403.1546596691601</v>
      </c>
      <c r="L523">
        <v>1148.81291936103</v>
      </c>
      <c r="M523">
        <v>61.116679334548799</v>
      </c>
      <c r="N523">
        <v>2.4571434220645401</v>
      </c>
      <c r="O523">
        <v>8.4823661830915196</v>
      </c>
      <c r="P523">
        <v>193.70064279155099</v>
      </c>
    </row>
    <row r="524" spans="1:17" x14ac:dyDescent="0.3">
      <c r="A524" t="s">
        <v>1173</v>
      </c>
      <c r="B524" t="s">
        <v>1174</v>
      </c>
      <c r="C524" t="s">
        <v>3133</v>
      </c>
      <c r="D524" t="s">
        <v>274</v>
      </c>
      <c r="E524">
        <v>10328.7694678649</v>
      </c>
      <c r="F524">
        <v>1898.55</v>
      </c>
      <c r="G524">
        <v>-35.623507500561999</v>
      </c>
      <c r="H524">
        <v>-7.4370419739837104</v>
      </c>
      <c r="I524">
        <v>-9.5937314873103503</v>
      </c>
      <c r="J524">
        <v>0.47345804232336702</v>
      </c>
      <c r="K524">
        <v>2069.0056138333298</v>
      </c>
      <c r="L524">
        <v>2036.0004119273599</v>
      </c>
      <c r="M524">
        <v>31.092367234400999</v>
      </c>
      <c r="N524">
        <v>0.55760042991478398</v>
      </c>
      <c r="O524">
        <v>44.734139211503503</v>
      </c>
      <c r="P524">
        <v>18.659374999999901</v>
      </c>
      <c r="Q524">
        <v>2.0718409369335E-2</v>
      </c>
    </row>
    <row r="525" spans="1:17" x14ac:dyDescent="0.3">
      <c r="A525" t="s">
        <v>1175</v>
      </c>
      <c r="B525" t="s">
        <v>1176</v>
      </c>
      <c r="C525" t="s">
        <v>3146</v>
      </c>
      <c r="D525" t="s">
        <v>529</v>
      </c>
      <c r="E525">
        <v>10281.92268125</v>
      </c>
      <c r="F525">
        <v>321.25</v>
      </c>
      <c r="G525">
        <v>-3.5479613142359998</v>
      </c>
      <c r="H525">
        <v>-8.06846997865369</v>
      </c>
      <c r="I525">
        <v>7.3676928541233204</v>
      </c>
      <c r="J525">
        <v>-4.81596404261344</v>
      </c>
      <c r="K525">
        <v>336.42837653260898</v>
      </c>
      <c r="L525">
        <v>314.31294420776499</v>
      </c>
      <c r="M525">
        <v>40.411869435477101</v>
      </c>
      <c r="N525">
        <v>0.55888685662309801</v>
      </c>
      <c r="O525">
        <v>24.824902723735399</v>
      </c>
      <c r="P525">
        <v>24.5155038759689</v>
      </c>
      <c r="Q525">
        <v>2.1086367403243999E-2</v>
      </c>
    </row>
    <row r="526" spans="1:17" x14ac:dyDescent="0.3">
      <c r="A526" t="s">
        <v>1177</v>
      </c>
      <c r="B526" t="s">
        <v>1178</v>
      </c>
      <c r="C526" t="s">
        <v>3147</v>
      </c>
      <c r="D526" t="s">
        <v>141</v>
      </c>
      <c r="E526">
        <v>10269.767152230001</v>
      </c>
      <c r="F526">
        <v>433.05</v>
      </c>
      <c r="G526">
        <v>165.50965123594</v>
      </c>
      <c r="H526">
        <v>18.483329255714601</v>
      </c>
      <c r="I526">
        <v>2.6430939192349099</v>
      </c>
      <c r="J526">
        <v>10.9104899956557</v>
      </c>
      <c r="K526">
        <v>420.01485344524201</v>
      </c>
      <c r="L526">
        <v>369.550275479699</v>
      </c>
      <c r="M526">
        <v>66.877968374450205</v>
      </c>
      <c r="N526">
        <v>1.89753578848098</v>
      </c>
      <c r="O526">
        <v>31.5321556402263</v>
      </c>
      <c r="P526">
        <v>201.14742698191901</v>
      </c>
      <c r="Q526">
        <v>0.106826153359545</v>
      </c>
    </row>
    <row r="527" spans="1:17" x14ac:dyDescent="0.3">
      <c r="A527" t="s">
        <v>1179</v>
      </c>
      <c r="B527" t="s">
        <v>1180</v>
      </c>
      <c r="C527" t="s">
        <v>3133</v>
      </c>
      <c r="D527" t="s">
        <v>274</v>
      </c>
      <c r="E527">
        <v>10263.2188785</v>
      </c>
      <c r="F527">
        <v>742.35</v>
      </c>
      <c r="G527">
        <v>-14.4128213296735</v>
      </c>
      <c r="H527">
        <v>-14.421363206821599</v>
      </c>
      <c r="I527">
        <v>-36.9055106570002</v>
      </c>
      <c r="J527">
        <v>-0.89420179378633602</v>
      </c>
      <c r="K527">
        <v>877.471937258048</v>
      </c>
      <c r="L527">
        <v>915.31037559149297</v>
      </c>
      <c r="M527">
        <v>28.768396605194301</v>
      </c>
      <c r="N527">
        <v>1.24714984838904</v>
      </c>
      <c r="O527">
        <v>61.514110594732898</v>
      </c>
      <c r="P527">
        <v>13.3358778625954</v>
      </c>
      <c r="Q527">
        <v>-3.2581531944719999E-3</v>
      </c>
    </row>
    <row r="528" spans="1:17" x14ac:dyDescent="0.3">
      <c r="A528" t="s">
        <v>1181</v>
      </c>
      <c r="B528" t="s">
        <v>1182</v>
      </c>
      <c r="C528" t="s">
        <v>3134</v>
      </c>
      <c r="D528" t="s">
        <v>571</v>
      </c>
      <c r="E528">
        <v>10238.53055202</v>
      </c>
      <c r="F528">
        <v>1147.3499999999999</v>
      </c>
      <c r="G528">
        <v>1.0089797772521101</v>
      </c>
      <c r="H528">
        <v>-4.0318650563157101</v>
      </c>
      <c r="I528">
        <v>19.994293708264699</v>
      </c>
      <c r="J528">
        <v>1.50005303517122</v>
      </c>
      <c r="K528">
        <v>1159.5331409584401</v>
      </c>
      <c r="L528">
        <v>1038.4904557986099</v>
      </c>
      <c r="M528">
        <v>44.324233293175702</v>
      </c>
      <c r="N528">
        <v>1.0782567107830501</v>
      </c>
      <c r="O528">
        <v>20.564779709765901</v>
      </c>
      <c r="P528">
        <v>47.730637996523498</v>
      </c>
      <c r="Q528">
        <v>4.3654511617812003E-2</v>
      </c>
    </row>
    <row r="529" spans="1:17" x14ac:dyDescent="0.3">
      <c r="A529" t="s">
        <v>1183</v>
      </c>
      <c r="B529" t="s">
        <v>1184</v>
      </c>
      <c r="C529" t="s">
        <v>3145</v>
      </c>
      <c r="D529" t="s">
        <v>242</v>
      </c>
      <c r="E529">
        <v>10188.837227100001</v>
      </c>
      <c r="F529">
        <v>521.5</v>
      </c>
      <c r="G529">
        <v>-12.107758463168</v>
      </c>
      <c r="H529">
        <v>-7.7797803155282903</v>
      </c>
      <c r="I529">
        <v>-27.363522644114099</v>
      </c>
      <c r="J529">
        <v>2.8896202556452302</v>
      </c>
      <c r="K529">
        <v>544.87119588862504</v>
      </c>
      <c r="L529">
        <v>547.02992600296898</v>
      </c>
      <c r="M529">
        <v>43.9953606847576</v>
      </c>
      <c r="N529">
        <v>0.30859049689773099</v>
      </c>
      <c r="O529">
        <v>36.030680728667299</v>
      </c>
      <c r="P529">
        <v>17.191011235954999</v>
      </c>
      <c r="Q529">
        <v>-1.1387127282705E-2</v>
      </c>
    </row>
    <row r="530" spans="1:17" x14ac:dyDescent="0.3">
      <c r="A530" t="s">
        <v>1185</v>
      </c>
      <c r="B530" t="s">
        <v>1186</v>
      </c>
      <c r="C530" t="s">
        <v>3145</v>
      </c>
      <c r="D530" t="s">
        <v>472</v>
      </c>
      <c r="E530">
        <v>10156.772830129999</v>
      </c>
      <c r="F530">
        <v>164.3</v>
      </c>
      <c r="G530">
        <v>52.192713019451801</v>
      </c>
      <c r="H530">
        <v>-15.132572131034101</v>
      </c>
      <c r="I530">
        <v>-17.801452084387002</v>
      </c>
      <c r="J530">
        <v>-2.74678723737668</v>
      </c>
      <c r="K530">
        <v>191.92677238393199</v>
      </c>
      <c r="L530">
        <v>176.338682077432</v>
      </c>
      <c r="M530">
        <v>33.412982598495098</v>
      </c>
      <c r="N530">
        <v>1.0979399871291</v>
      </c>
      <c r="O530">
        <v>44.0048691418137</v>
      </c>
      <c r="P530">
        <v>82.150776053214997</v>
      </c>
      <c r="Q530">
        <v>0.17682021484931901</v>
      </c>
    </row>
    <row r="531" spans="1:17" x14ac:dyDescent="0.3">
      <c r="A531" t="s">
        <v>1187</v>
      </c>
      <c r="B531" t="s">
        <v>1188</v>
      </c>
      <c r="C531" t="s">
        <v>3145</v>
      </c>
      <c r="D531" t="s">
        <v>1189</v>
      </c>
      <c r="E531">
        <v>10150.5360225</v>
      </c>
      <c r="F531">
        <v>1115.55</v>
      </c>
      <c r="G531">
        <v>-7.2284232313808996</v>
      </c>
      <c r="H531">
        <v>0.86583746319988197</v>
      </c>
      <c r="I531">
        <v>-25.078596807784098</v>
      </c>
      <c r="J531">
        <v>3.4837241425930698</v>
      </c>
      <c r="K531">
        <v>1155.7089916334901</v>
      </c>
      <c r="L531">
        <v>1177.7144887776101</v>
      </c>
      <c r="M531">
        <v>48.7355456422397</v>
      </c>
      <c r="N531">
        <v>0.44472131936176501</v>
      </c>
      <c r="O531">
        <v>35.081350006723099</v>
      </c>
      <c r="P531">
        <v>39.174100180899501</v>
      </c>
    </row>
    <row r="532" spans="1:17" x14ac:dyDescent="0.3">
      <c r="A532" t="s">
        <v>1190</v>
      </c>
      <c r="B532" t="s">
        <v>1191</v>
      </c>
      <c r="C532" t="s">
        <v>3138</v>
      </c>
      <c r="D532" t="s">
        <v>247</v>
      </c>
      <c r="E532">
        <v>10106.75426095</v>
      </c>
      <c r="F532">
        <v>984.85</v>
      </c>
      <c r="G532">
        <v>42.310758550406703</v>
      </c>
      <c r="H532">
        <v>0.87763028205572802</v>
      </c>
      <c r="I532">
        <v>38.054618808729003</v>
      </c>
      <c r="J532">
        <v>5.0360848051049203</v>
      </c>
      <c r="K532">
        <v>936.23096301266105</v>
      </c>
      <c r="L532">
        <v>799.25227340450294</v>
      </c>
      <c r="M532">
        <v>56.685814672428798</v>
      </c>
      <c r="N532">
        <v>0.422068978016718</v>
      </c>
      <c r="O532">
        <v>12.468903893994</v>
      </c>
      <c r="P532">
        <v>74.913417991297393</v>
      </c>
      <c r="Q532">
        <v>5.7022276647101001E-2</v>
      </c>
    </row>
    <row r="533" spans="1:17" x14ac:dyDescent="0.3">
      <c r="A533" t="s">
        <v>1192</v>
      </c>
      <c r="B533" t="s">
        <v>1193</v>
      </c>
      <c r="C533" t="s">
        <v>3144</v>
      </c>
      <c r="D533" t="s">
        <v>304</v>
      </c>
      <c r="E533">
        <v>10087.342586639999</v>
      </c>
      <c r="F533">
        <v>875.05</v>
      </c>
      <c r="G533">
        <v>-42.452948029433301</v>
      </c>
      <c r="H533">
        <v>-3.26276383465032</v>
      </c>
      <c r="I533">
        <v>-15.827760820577399</v>
      </c>
      <c r="J533">
        <v>3.8560146406220701</v>
      </c>
      <c r="K533">
        <v>919.35362807860099</v>
      </c>
      <c r="L533">
        <v>971.38955704595696</v>
      </c>
      <c r="M533">
        <v>50.506899136549897</v>
      </c>
      <c r="N533">
        <v>0.29194615301138299</v>
      </c>
      <c r="O533">
        <v>26.849894291754701</v>
      </c>
      <c r="P533">
        <v>6.6938974577821</v>
      </c>
      <c r="Q533">
        <v>-4.2851632264351999E-2</v>
      </c>
    </row>
    <row r="534" spans="1:17" x14ac:dyDescent="0.3">
      <c r="A534" t="s">
        <v>1194</v>
      </c>
      <c r="B534" t="s">
        <v>1195</v>
      </c>
      <c r="C534" t="s">
        <v>3143</v>
      </c>
      <c r="D534" t="s">
        <v>438</v>
      </c>
      <c r="E534">
        <v>10042.160856589901</v>
      </c>
      <c r="F534">
        <v>213.28</v>
      </c>
      <c r="G534">
        <v>35.543176349974502</v>
      </c>
      <c r="H534">
        <v>-9.9916239392385293</v>
      </c>
      <c r="I534">
        <v>-8.7145125988306997</v>
      </c>
      <c r="J534">
        <v>4.0701165618363602</v>
      </c>
      <c r="K534">
        <v>240.53932747954701</v>
      </c>
      <c r="L534">
        <v>232.038434543655</v>
      </c>
      <c r="M534">
        <v>43.168112822301801</v>
      </c>
      <c r="N534">
        <v>0.70353653143888495</v>
      </c>
      <c r="O534">
        <v>80.138784696174</v>
      </c>
      <c r="P534">
        <v>63.1204588910133</v>
      </c>
      <c r="Q534">
        <v>7.8799544813141997E-2</v>
      </c>
    </row>
    <row r="535" spans="1:17" x14ac:dyDescent="0.3">
      <c r="A535" t="s">
        <v>1196</v>
      </c>
      <c r="B535" t="s">
        <v>1197</v>
      </c>
      <c r="C535" t="s">
        <v>3134</v>
      </c>
      <c r="D535" t="s">
        <v>399</v>
      </c>
      <c r="E535">
        <v>10034.179005104999</v>
      </c>
      <c r="F535">
        <v>109.15</v>
      </c>
      <c r="G535">
        <v>54.056755897308399</v>
      </c>
      <c r="H535">
        <v>-10.4176111223754</v>
      </c>
      <c r="I535">
        <v>36.839239238195098</v>
      </c>
      <c r="J535">
        <v>0.29363396515971002</v>
      </c>
      <c r="K535">
        <v>112.65172279202601</v>
      </c>
      <c r="L535">
        <v>89.632873999721397</v>
      </c>
      <c r="M535">
        <v>43.695814857593902</v>
      </c>
      <c r="N535">
        <v>0.37799743958245302</v>
      </c>
      <c r="O535">
        <v>33.330279431974297</v>
      </c>
      <c r="P535">
        <v>83.723278909274498</v>
      </c>
      <c r="Q535">
        <v>0.101538537117618</v>
      </c>
    </row>
    <row r="536" spans="1:17" x14ac:dyDescent="0.3">
      <c r="A536" t="s">
        <v>1198</v>
      </c>
      <c r="B536" t="s">
        <v>1199</v>
      </c>
      <c r="C536" t="s">
        <v>3133</v>
      </c>
      <c r="D536" t="s">
        <v>274</v>
      </c>
      <c r="E536">
        <v>9947.2191772799997</v>
      </c>
      <c r="F536">
        <v>739.2</v>
      </c>
      <c r="G536">
        <v>-46.8218391867346</v>
      </c>
      <c r="H536">
        <v>-12.2810510307407</v>
      </c>
      <c r="I536">
        <v>-24.985572273797199</v>
      </c>
      <c r="J536">
        <v>3.4133493170434601</v>
      </c>
      <c r="K536">
        <v>846.00409163065694</v>
      </c>
      <c r="L536">
        <v>912.61221358399303</v>
      </c>
      <c r="M536">
        <v>31.360617231093801</v>
      </c>
      <c r="N536">
        <v>0.694257356293009</v>
      </c>
      <c r="O536">
        <v>68.831168831168796</v>
      </c>
      <c r="P536">
        <v>2.7951606174384702</v>
      </c>
      <c r="Q536">
        <v>-4.9233610028012999E-2</v>
      </c>
    </row>
    <row r="537" spans="1:17" x14ac:dyDescent="0.3">
      <c r="A537" t="s">
        <v>1200</v>
      </c>
      <c r="B537" t="s">
        <v>1201</v>
      </c>
      <c r="C537" t="s">
        <v>3151</v>
      </c>
      <c r="D537" t="s">
        <v>1057</v>
      </c>
      <c r="E537">
        <v>9857.8139874999997</v>
      </c>
      <c r="F537">
        <v>512.5</v>
      </c>
      <c r="G537">
        <v>22.769743593935001</v>
      </c>
      <c r="H537">
        <v>-9.58632844003297</v>
      </c>
      <c r="I537">
        <v>11.775357472159801</v>
      </c>
      <c r="J537">
        <v>11.0352746008731</v>
      </c>
      <c r="K537">
        <v>536.57826015460398</v>
      </c>
      <c r="L537">
        <v>486.25510886257803</v>
      </c>
      <c r="M537">
        <v>43.263666214591602</v>
      </c>
      <c r="N537">
        <v>0.78088703283277505</v>
      </c>
      <c r="O537">
        <v>34.419512195121897</v>
      </c>
      <c r="P537">
        <v>57.2809574957802</v>
      </c>
      <c r="Q537">
        <v>1.7335447378662001E-2</v>
      </c>
    </row>
    <row r="538" spans="1:17" x14ac:dyDescent="0.3">
      <c r="A538" t="s">
        <v>1202</v>
      </c>
      <c r="B538" t="s">
        <v>1203</v>
      </c>
      <c r="C538" t="s">
        <v>3146</v>
      </c>
      <c r="D538" t="s">
        <v>958</v>
      </c>
      <c r="E538">
        <v>9852.6330545399996</v>
      </c>
      <c r="F538">
        <v>71.349999999999994</v>
      </c>
      <c r="G538">
        <v>-6.1955029096873604</v>
      </c>
      <c r="H538">
        <v>0.13262218500758699</v>
      </c>
      <c r="I538">
        <v>-9.3165040821976604</v>
      </c>
      <c r="J538">
        <v>14.553650294444299</v>
      </c>
      <c r="K538">
        <v>73.458667446734594</v>
      </c>
      <c r="L538">
        <v>73.9239501526814</v>
      </c>
      <c r="M538">
        <v>54.5568734679484</v>
      </c>
      <c r="N538">
        <v>0.79020131499722202</v>
      </c>
      <c r="O538">
        <v>32.936229852838103</v>
      </c>
      <c r="P538">
        <v>25.065731814197999</v>
      </c>
      <c r="Q538">
        <v>3.7442757566471002E-2</v>
      </c>
    </row>
    <row r="539" spans="1:17" x14ac:dyDescent="0.3">
      <c r="A539" t="s">
        <v>1204</v>
      </c>
      <c r="B539" t="s">
        <v>1205</v>
      </c>
      <c r="C539" t="s">
        <v>3140</v>
      </c>
      <c r="D539" t="s">
        <v>62</v>
      </c>
      <c r="E539">
        <v>9737.9823124100003</v>
      </c>
      <c r="F539">
        <v>7390.55</v>
      </c>
      <c r="G539">
        <v>71.6531199896949</v>
      </c>
      <c r="H539">
        <v>5.2015472293158096</v>
      </c>
      <c r="I539">
        <v>-32.062881409293503</v>
      </c>
      <c r="J539">
        <v>15.516930868615701</v>
      </c>
      <c r="K539">
        <v>7327.8559862176298</v>
      </c>
      <c r="L539">
        <v>7086.4006908528299</v>
      </c>
      <c r="M539">
        <v>57.883261775083497</v>
      </c>
      <c r="N539">
        <v>2.0708670371591902</v>
      </c>
      <c r="O539">
        <v>39.067457767013202</v>
      </c>
      <c r="P539">
        <v>121.738673867386</v>
      </c>
      <c r="Q539">
        <v>0.13271190073219899</v>
      </c>
    </row>
    <row r="540" spans="1:17" hidden="1" x14ac:dyDescent="0.3">
      <c r="A540" t="s">
        <v>1206</v>
      </c>
      <c r="B540" t="s">
        <v>1207</v>
      </c>
      <c r="C540" t="s">
        <v>3149</v>
      </c>
      <c r="D540" t="s">
        <v>141</v>
      </c>
      <c r="E540">
        <v>9717.1900299270001</v>
      </c>
      <c r="F540">
        <v>294.89999999999998</v>
      </c>
      <c r="G540">
        <v>-5.5183512926610003</v>
      </c>
      <c r="H540">
        <v>5.2345792557146602</v>
      </c>
      <c r="I540">
        <v>9.7972016187538706</v>
      </c>
      <c r="J540">
        <v>1.6009818615616001</v>
      </c>
      <c r="K540">
        <v>285.64882059545698</v>
      </c>
      <c r="L540">
        <v>269.925004172466</v>
      </c>
      <c r="M540">
        <v>22.227502817667499</v>
      </c>
      <c r="N540">
        <v>1.1197355294861799</v>
      </c>
      <c r="O540">
        <v>1.71244489657511</v>
      </c>
      <c r="P540">
        <v>27.057302886686699</v>
      </c>
    </row>
    <row r="541" spans="1:17" x14ac:dyDescent="0.3">
      <c r="A541" t="s">
        <v>1208</v>
      </c>
      <c r="B541" t="s">
        <v>1209</v>
      </c>
      <c r="C541" t="s">
        <v>3137</v>
      </c>
      <c r="D541" t="s">
        <v>946</v>
      </c>
      <c r="E541">
        <v>9707.3659102000001</v>
      </c>
      <c r="F541">
        <v>1320.2</v>
      </c>
      <c r="G541">
        <v>55.025797226398801</v>
      </c>
      <c r="H541">
        <v>5.2736417557146602</v>
      </c>
      <c r="I541">
        <v>20.800102463869699</v>
      </c>
      <c r="J541">
        <v>4.6486559002272196</v>
      </c>
      <c r="K541">
        <v>1350.62518977382</v>
      </c>
      <c r="L541">
        <v>1201.06648383013</v>
      </c>
      <c r="M541">
        <v>47.231325870169798</v>
      </c>
      <c r="N541">
        <v>0.46336077642475898</v>
      </c>
      <c r="O541">
        <v>20.530980154521998</v>
      </c>
      <c r="P541">
        <v>86.311035845328803</v>
      </c>
      <c r="Q541">
        <v>7.9954208400475998E-2</v>
      </c>
    </row>
    <row r="542" spans="1:17" x14ac:dyDescent="0.3">
      <c r="A542" t="s">
        <v>1210</v>
      </c>
      <c r="B542" t="s">
        <v>1211</v>
      </c>
      <c r="C542" t="s">
        <v>3145</v>
      </c>
      <c r="D542" t="s">
        <v>252</v>
      </c>
      <c r="E542">
        <v>9675.0235643100004</v>
      </c>
      <c r="F542">
        <v>1636.7</v>
      </c>
      <c r="G542">
        <v>115.66906778299899</v>
      </c>
      <c r="H542">
        <v>16.292934990481601</v>
      </c>
      <c r="I542">
        <v>17.313632831926</v>
      </c>
      <c r="J542">
        <v>12.1975177240887</v>
      </c>
      <c r="K542">
        <v>1510.51600969675</v>
      </c>
      <c r="L542">
        <v>1380.6839583517601</v>
      </c>
      <c r="M542">
        <v>79.407912268725497</v>
      </c>
      <c r="N542">
        <v>2.2103156360546299</v>
      </c>
      <c r="O542">
        <v>27.0849880857823</v>
      </c>
      <c r="P542">
        <v>154.77895392278899</v>
      </c>
    </row>
    <row r="543" spans="1:17" hidden="1" x14ac:dyDescent="0.3">
      <c r="A543" t="s">
        <v>1212</v>
      </c>
      <c r="B543" t="s">
        <v>1213</v>
      </c>
      <c r="C543" t="s">
        <v>3149</v>
      </c>
      <c r="D543" t="s">
        <v>266</v>
      </c>
      <c r="E543">
        <v>9653.3476675000002</v>
      </c>
      <c r="F543">
        <v>6271.25</v>
      </c>
      <c r="G543">
        <v>-26.318402107024301</v>
      </c>
      <c r="H543">
        <v>7.2132042598155701</v>
      </c>
      <c r="I543">
        <v>10.2912134520513</v>
      </c>
      <c r="J543">
        <v>5.4314793520209204</v>
      </c>
      <c r="K543">
        <v>6190.74443592424</v>
      </c>
      <c r="L543">
        <v>5849.4369993770497</v>
      </c>
      <c r="M543">
        <v>52.628099057679201</v>
      </c>
      <c r="N543">
        <v>0.638639675566818</v>
      </c>
      <c r="O543">
        <v>11.6045445485349</v>
      </c>
      <c r="P543">
        <v>35.741341991341997</v>
      </c>
      <c r="Q543">
        <v>9.8777391446634999E-2</v>
      </c>
    </row>
    <row r="544" spans="1:17" x14ac:dyDescent="0.3">
      <c r="A544" t="s">
        <v>1214</v>
      </c>
      <c r="B544" t="s">
        <v>1215</v>
      </c>
      <c r="C544" t="s">
        <v>588</v>
      </c>
      <c r="D544" t="s">
        <v>469</v>
      </c>
      <c r="E544">
        <v>9640.8420097899998</v>
      </c>
      <c r="F544">
        <v>368.35</v>
      </c>
      <c r="G544">
        <v>54.388312508486301</v>
      </c>
      <c r="H544">
        <v>7.7317399854521804</v>
      </c>
      <c r="I544">
        <v>2.8853184299696899</v>
      </c>
      <c r="J544">
        <v>0.188146921941305</v>
      </c>
      <c r="K544">
        <v>368.90061814842301</v>
      </c>
      <c r="L544">
        <v>337.87702377465001</v>
      </c>
      <c r="M544">
        <v>55.9200580494566</v>
      </c>
      <c r="N544">
        <v>1.0530373424835999</v>
      </c>
      <c r="O544">
        <v>14.374915162209801</v>
      </c>
      <c r="P544">
        <v>85.426629750817995</v>
      </c>
      <c r="Q544">
        <v>0.121497616326301</v>
      </c>
    </row>
    <row r="545" spans="1:17" x14ac:dyDescent="0.3">
      <c r="A545" t="s">
        <v>1216</v>
      </c>
      <c r="B545" t="s">
        <v>1217</v>
      </c>
      <c r="C545" t="s">
        <v>3147</v>
      </c>
      <c r="D545" t="s">
        <v>141</v>
      </c>
      <c r="E545">
        <v>9624.5379278</v>
      </c>
      <c r="F545">
        <v>1154.2</v>
      </c>
      <c r="G545">
        <v>181.589398967129</v>
      </c>
      <c r="H545">
        <v>29.631727018904499</v>
      </c>
      <c r="I545">
        <v>37.891706347031302</v>
      </c>
      <c r="J545">
        <v>3.9047472188125201</v>
      </c>
      <c r="K545">
        <v>938.18604410573903</v>
      </c>
      <c r="L545">
        <v>814.78243697165101</v>
      </c>
      <c r="M545">
        <v>75.662993888562795</v>
      </c>
      <c r="N545">
        <v>1.74417905585233</v>
      </c>
      <c r="O545">
        <v>0.93571304799861998</v>
      </c>
      <c r="P545">
        <v>218.312189740761</v>
      </c>
      <c r="Q545">
        <v>0.156807815578832</v>
      </c>
    </row>
    <row r="546" spans="1:17" hidden="1" x14ac:dyDescent="0.3">
      <c r="A546" t="s">
        <v>1218</v>
      </c>
      <c r="B546" t="s">
        <v>1219</v>
      </c>
      <c r="C546" t="s">
        <v>3149</v>
      </c>
      <c r="D546" t="s">
        <v>86</v>
      </c>
      <c r="E546">
        <v>9598.6503930899999</v>
      </c>
      <c r="F546">
        <v>707.3</v>
      </c>
      <c r="G546">
        <v>-36.751059640258902</v>
      </c>
      <c r="H546">
        <v>-3.2554826904619101</v>
      </c>
      <c r="I546">
        <v>-18.5710888155463</v>
      </c>
      <c r="J546">
        <v>-0.80279615753981604</v>
      </c>
      <c r="M546">
        <v>41.609418626620197</v>
      </c>
      <c r="O546">
        <v>19.892549130496199</v>
      </c>
      <c r="P546">
        <v>3.8467185435325102</v>
      </c>
    </row>
    <row r="547" spans="1:17" hidden="1" x14ac:dyDescent="0.3">
      <c r="A547" t="s">
        <v>1220</v>
      </c>
      <c r="B547" t="s">
        <v>1221</v>
      </c>
      <c r="C547" t="s">
        <v>3149</v>
      </c>
      <c r="D547" t="s">
        <v>80</v>
      </c>
      <c r="E547">
        <v>9591.9028099999996</v>
      </c>
      <c r="F547">
        <v>143.83000000000001</v>
      </c>
      <c r="G547">
        <v>-20.1373602298025</v>
      </c>
      <c r="H547">
        <v>1.08681911552139</v>
      </c>
      <c r="I547">
        <v>-2.8367732649924799</v>
      </c>
      <c r="J547">
        <v>-0.52416800372653904</v>
      </c>
      <c r="K547">
        <v>143.932559630426</v>
      </c>
      <c r="L547">
        <v>139.17452264306999</v>
      </c>
      <c r="M547">
        <v>19.599037825510401</v>
      </c>
      <c r="N547">
        <v>0.42882448044832</v>
      </c>
      <c r="O547">
        <v>5.7846068275046703</v>
      </c>
      <c r="P547">
        <v>14.150793650793601</v>
      </c>
      <c r="Q547">
        <v>-1.3388827299693999E-2</v>
      </c>
    </row>
    <row r="548" spans="1:17" x14ac:dyDescent="0.3">
      <c r="A548" t="s">
        <v>1222</v>
      </c>
      <c r="B548" t="s">
        <v>1223</v>
      </c>
      <c r="C548" t="s">
        <v>3146</v>
      </c>
      <c r="D548" t="s">
        <v>128</v>
      </c>
      <c r="E548">
        <v>9588.2917954999994</v>
      </c>
      <c r="F548">
        <v>1124.3499999999999</v>
      </c>
      <c r="G548">
        <v>30.130256588905901</v>
      </c>
      <c r="H548">
        <v>-3.4934883037227098</v>
      </c>
      <c r="I548">
        <v>-5.1763682395976698</v>
      </c>
      <c r="J548">
        <v>7.6602925501816799</v>
      </c>
      <c r="K548">
        <v>1171.99608174081</v>
      </c>
      <c r="L548">
        <v>1060.41656474303</v>
      </c>
      <c r="M548">
        <v>47.389976129652503</v>
      </c>
      <c r="N548">
        <v>0.53189768736499199</v>
      </c>
      <c r="O548">
        <v>24.071685862942999</v>
      </c>
      <c r="P548">
        <v>61.544540229885001</v>
      </c>
      <c r="Q548">
        <v>3.6255335817086003E-2</v>
      </c>
    </row>
    <row r="549" spans="1:17" hidden="1" x14ac:dyDescent="0.3">
      <c r="A549" t="s">
        <v>1224</v>
      </c>
      <c r="B549" t="s">
        <v>1225</v>
      </c>
      <c r="C549" t="s">
        <v>3149</v>
      </c>
      <c r="D549" t="s">
        <v>75</v>
      </c>
      <c r="E549">
        <v>9563.2716634200006</v>
      </c>
      <c r="F549">
        <v>189.99</v>
      </c>
      <c r="G549">
        <v>2.98389752559808</v>
      </c>
      <c r="H549">
        <v>-4.0893536711146004</v>
      </c>
      <c r="I549">
        <v>12.592692048046199</v>
      </c>
      <c r="J549">
        <v>0.87869572379204097</v>
      </c>
      <c r="K549">
        <v>189.535084064459</v>
      </c>
      <c r="L549">
        <v>173.53789181325499</v>
      </c>
      <c r="M549">
        <v>45.0166765406411</v>
      </c>
      <c r="N549">
        <v>0.118167165216813</v>
      </c>
      <c r="O549">
        <v>29.480498973630102</v>
      </c>
      <c r="P549">
        <v>33.795774647887299</v>
      </c>
      <c r="Q549">
        <v>3.0882799472236998E-2</v>
      </c>
    </row>
    <row r="550" spans="1:17" x14ac:dyDescent="0.3">
      <c r="A550" t="s">
        <v>1226</v>
      </c>
      <c r="B550" t="s">
        <v>1227</v>
      </c>
      <c r="C550" t="s">
        <v>3145</v>
      </c>
      <c r="D550" t="s">
        <v>291</v>
      </c>
      <c r="E550">
        <v>9561.1755887300005</v>
      </c>
      <c r="F550">
        <v>4115.45</v>
      </c>
      <c r="G550">
        <v>141.91805425958799</v>
      </c>
      <c r="H550">
        <v>8.45607824709192</v>
      </c>
      <c r="I550">
        <v>139.95710313333299</v>
      </c>
      <c r="J550">
        <v>12.4684609407356</v>
      </c>
      <c r="K550">
        <v>3567.7964750456799</v>
      </c>
      <c r="L550">
        <v>2611.8496185839999</v>
      </c>
      <c r="M550">
        <v>66.120925998108902</v>
      </c>
      <c r="N550">
        <v>0.59032312873696202</v>
      </c>
      <c r="O550">
        <v>2.4918295690629302</v>
      </c>
      <c r="P550">
        <v>218.80470989232299</v>
      </c>
      <c r="Q550">
        <v>0.15472300644463799</v>
      </c>
    </row>
    <row r="551" spans="1:17" x14ac:dyDescent="0.3">
      <c r="A551" t="s">
        <v>1228</v>
      </c>
      <c r="B551" t="s">
        <v>1229</v>
      </c>
      <c r="C551" t="s">
        <v>3137</v>
      </c>
      <c r="D551" t="s">
        <v>46</v>
      </c>
      <c r="E551">
        <v>9551.3896703999999</v>
      </c>
      <c r="F551">
        <v>556</v>
      </c>
      <c r="G551">
        <v>135.98327885728099</v>
      </c>
      <c r="H551">
        <v>-12.268772110593201</v>
      </c>
      <c r="I551">
        <v>36.741574972337602</v>
      </c>
      <c r="J551">
        <v>4.0215135655261696</v>
      </c>
      <c r="K551">
        <v>550.28760477651394</v>
      </c>
      <c r="L551">
        <v>453.36018212216902</v>
      </c>
      <c r="M551">
        <v>48.038330468860799</v>
      </c>
      <c r="N551">
        <v>0.59702781255810999</v>
      </c>
      <c r="O551">
        <v>24.874100719424401</v>
      </c>
      <c r="P551">
        <v>167.69378911892099</v>
      </c>
      <c r="Q551">
        <v>0.22559964321294701</v>
      </c>
    </row>
    <row r="552" spans="1:17" x14ac:dyDescent="0.3">
      <c r="A552" t="s">
        <v>1230</v>
      </c>
      <c r="B552" t="s">
        <v>1231</v>
      </c>
      <c r="C552" t="s">
        <v>3140</v>
      </c>
      <c r="D552" t="s">
        <v>196</v>
      </c>
      <c r="E552">
        <v>9525.6072848849999</v>
      </c>
      <c r="F552">
        <v>1543.35</v>
      </c>
      <c r="G552">
        <v>54.2613406751423</v>
      </c>
      <c r="H552">
        <v>-1.7905017128232801</v>
      </c>
      <c r="I552">
        <v>46.312022407127699</v>
      </c>
      <c r="J552">
        <v>5.5740411087492499</v>
      </c>
      <c r="K552">
        <v>1529.1208299672001</v>
      </c>
      <c r="L552">
        <v>1300.7026804335301</v>
      </c>
      <c r="M552">
        <v>52.107250120574399</v>
      </c>
      <c r="N552">
        <v>0.75156247295365997</v>
      </c>
      <c r="O552">
        <v>13.9274953834191</v>
      </c>
      <c r="P552">
        <v>88.098720292504495</v>
      </c>
      <c r="Q552">
        <v>7.8363008863934006E-2</v>
      </c>
    </row>
    <row r="553" spans="1:17" x14ac:dyDescent="0.3">
      <c r="A553" t="s">
        <v>1232</v>
      </c>
      <c r="B553" t="s">
        <v>1233</v>
      </c>
      <c r="C553" t="s">
        <v>3135</v>
      </c>
      <c r="D553" t="s">
        <v>21</v>
      </c>
      <c r="E553">
        <v>9444.4045499999993</v>
      </c>
      <c r="F553">
        <v>1500</v>
      </c>
      <c r="G553">
        <v>-29.741010116465201</v>
      </c>
      <c r="H553">
        <v>-2.0920189212451298E-2</v>
      </c>
      <c r="I553">
        <v>-10.007244317474299</v>
      </c>
      <c r="J553">
        <v>0.777619408429845</v>
      </c>
      <c r="K553">
        <v>1560.5975608046101</v>
      </c>
      <c r="L553">
        <v>1574.5905239725701</v>
      </c>
      <c r="M553">
        <v>35.658979156338503</v>
      </c>
      <c r="N553">
        <v>0.70613805578881905</v>
      </c>
      <c r="O553">
        <v>29.496666666666599</v>
      </c>
      <c r="P553">
        <v>8.2212041412647494</v>
      </c>
      <c r="Q553">
        <v>-6.1222491964421998E-2</v>
      </c>
    </row>
    <row r="554" spans="1:17" hidden="1" x14ac:dyDescent="0.3">
      <c r="A554" t="s">
        <v>1234</v>
      </c>
      <c r="B554" t="s">
        <v>1235</v>
      </c>
      <c r="C554" t="s">
        <v>3149</v>
      </c>
      <c r="D554" t="s">
        <v>1236</v>
      </c>
      <c r="E554">
        <v>9435.9825347999395</v>
      </c>
      <c r="F554">
        <v>553.5</v>
      </c>
      <c r="G554">
        <v>-15.1327237293617</v>
      </c>
      <c r="H554">
        <v>1.6509474585000701</v>
      </c>
      <c r="I554">
        <v>14.3877392181047</v>
      </c>
      <c r="J554">
        <v>5.2135272089018301</v>
      </c>
      <c r="K554">
        <v>546.60303562894705</v>
      </c>
      <c r="L554">
        <v>505.09199031675001</v>
      </c>
      <c r="M554">
        <v>45.870468836358498</v>
      </c>
      <c r="N554">
        <v>0.340369489789482</v>
      </c>
      <c r="O554">
        <v>15.0948509485094</v>
      </c>
      <c r="P554">
        <v>39.367996978471602</v>
      </c>
    </row>
    <row r="555" spans="1:17" x14ac:dyDescent="0.3">
      <c r="A555" t="s">
        <v>1237</v>
      </c>
      <c r="B555" t="s">
        <v>1238</v>
      </c>
      <c r="C555" t="s">
        <v>3132</v>
      </c>
      <c r="D555" t="s">
        <v>18</v>
      </c>
      <c r="E555">
        <v>9417.1569359999994</v>
      </c>
      <c r="F555">
        <v>632.4</v>
      </c>
      <c r="G555">
        <v>-16.8005371614972</v>
      </c>
      <c r="H555">
        <v>-31.862428944253601</v>
      </c>
      <c r="I555">
        <v>-42.651830501828002</v>
      </c>
      <c r="J555">
        <v>-11.4307699950038</v>
      </c>
      <c r="K555">
        <v>845.91635645338602</v>
      </c>
      <c r="L555">
        <v>858.91228493061999</v>
      </c>
      <c r="M555">
        <v>21.805176942563701</v>
      </c>
      <c r="N555">
        <v>2.0668135255242501</v>
      </c>
      <c r="O555">
        <v>101.61290322580599</v>
      </c>
      <c r="P555">
        <v>11.122825513969399</v>
      </c>
      <c r="Q555">
        <v>0.15553787520319801</v>
      </c>
    </row>
    <row r="556" spans="1:17" x14ac:dyDescent="0.3">
      <c r="A556" t="s">
        <v>1239</v>
      </c>
      <c r="B556" t="s">
        <v>1240</v>
      </c>
      <c r="C556" t="s">
        <v>3142</v>
      </c>
      <c r="D556" t="s">
        <v>75</v>
      </c>
      <c r="E556">
        <v>9411.8402290100003</v>
      </c>
      <c r="F556">
        <v>799.85</v>
      </c>
      <c r="G556">
        <v>-25.205200336452201</v>
      </c>
      <c r="H556">
        <v>4.79594759610523</v>
      </c>
      <c r="I556">
        <v>-7.3790017838518001</v>
      </c>
      <c r="J556">
        <v>3.6077651698957802</v>
      </c>
      <c r="K556">
        <v>800.24222996312596</v>
      </c>
      <c r="L556">
        <v>808.55265787172402</v>
      </c>
      <c r="M556">
        <v>49.293816131035904</v>
      </c>
      <c r="N556">
        <v>0.77705498485206004</v>
      </c>
      <c r="O556">
        <v>25.010939551165801</v>
      </c>
      <c r="P556">
        <v>12.774057102573099</v>
      </c>
      <c r="Q556">
        <v>1.7156836711517E-2</v>
      </c>
    </row>
    <row r="557" spans="1:17" x14ac:dyDescent="0.3">
      <c r="A557" t="s">
        <v>1241</v>
      </c>
      <c r="B557" t="s">
        <v>1242</v>
      </c>
      <c r="C557" t="s">
        <v>3133</v>
      </c>
      <c r="D557" t="s">
        <v>21</v>
      </c>
      <c r="E557">
        <v>9388.3502819000005</v>
      </c>
      <c r="F557">
        <v>455.75</v>
      </c>
      <c r="G557">
        <v>-14.711048783812201</v>
      </c>
      <c r="H557">
        <v>1.8593015080450299</v>
      </c>
      <c r="I557">
        <v>-12.9896257377714</v>
      </c>
      <c r="J557">
        <v>2.8825572699817901</v>
      </c>
      <c r="K557">
        <v>470.94145920731199</v>
      </c>
      <c r="L557">
        <v>477.68187352629201</v>
      </c>
      <c r="M557">
        <v>46.807707146154399</v>
      </c>
      <c r="N557">
        <v>0.54487207606617605</v>
      </c>
      <c r="O557">
        <v>26.165660998354301</v>
      </c>
      <c r="P557">
        <v>12.8652798415056</v>
      </c>
      <c r="Q557">
        <v>-8.2447061101206004E-2</v>
      </c>
    </row>
    <row r="558" spans="1:17" hidden="1" x14ac:dyDescent="0.3">
      <c r="A558" t="s">
        <v>1243</v>
      </c>
      <c r="B558" t="s">
        <v>1244</v>
      </c>
      <c r="C558" t="s">
        <v>3149</v>
      </c>
      <c r="D558" t="s">
        <v>21</v>
      </c>
      <c r="E558">
        <v>9368.1428974499995</v>
      </c>
      <c r="F558">
        <v>1696.65</v>
      </c>
      <c r="G558">
        <v>67.198086189504906</v>
      </c>
      <c r="H558">
        <v>8.2031711329481407</v>
      </c>
      <c r="I558">
        <v>32.164986455514999</v>
      </c>
      <c r="J558">
        <v>7.5690601957542798</v>
      </c>
      <c r="K558">
        <v>1662.4408118921001</v>
      </c>
      <c r="L558">
        <v>1409.85874600945</v>
      </c>
      <c r="M558">
        <v>58.546247308092198</v>
      </c>
      <c r="N558">
        <v>0.85965748478289605</v>
      </c>
      <c r="O558">
        <v>17.393098164029102</v>
      </c>
      <c r="P558">
        <v>101.916039391865</v>
      </c>
      <c r="Q558">
        <v>0.248640808815311</v>
      </c>
    </row>
    <row r="559" spans="1:17" hidden="1" x14ac:dyDescent="0.3">
      <c r="A559" t="s">
        <v>1245</v>
      </c>
      <c r="B559" t="s">
        <v>1246</v>
      </c>
      <c r="C559" t="s">
        <v>3149</v>
      </c>
      <c r="D559" t="s">
        <v>438</v>
      </c>
      <c r="E559">
        <v>9357.7830066000006</v>
      </c>
      <c r="F559">
        <v>1221.75</v>
      </c>
      <c r="G559">
        <v>12.940737785754701</v>
      </c>
      <c r="H559">
        <v>12.3616877069087</v>
      </c>
      <c r="I559">
        <v>33.913665483184801</v>
      </c>
      <c r="J559">
        <v>11.381774284749101</v>
      </c>
      <c r="K559">
        <v>1063.6270058919999</v>
      </c>
      <c r="L559">
        <v>964.22558712212196</v>
      </c>
      <c r="M559">
        <v>86.590564401824494</v>
      </c>
      <c r="N559">
        <v>2.0105325301768899</v>
      </c>
      <c r="O559">
        <v>1.33005934110905</v>
      </c>
      <c r="P559">
        <v>61.255196990694898</v>
      </c>
      <c r="Q559">
        <v>5.9089500211697003E-2</v>
      </c>
    </row>
    <row r="560" spans="1:17" x14ac:dyDescent="0.3">
      <c r="A560" t="s">
        <v>1247</v>
      </c>
      <c r="B560" t="s">
        <v>1248</v>
      </c>
      <c r="C560" t="s">
        <v>3143</v>
      </c>
      <c r="D560" t="s">
        <v>83</v>
      </c>
      <c r="E560">
        <v>9331.3571428199994</v>
      </c>
      <c r="F560">
        <v>193.02</v>
      </c>
      <c r="G560">
        <v>24.651354454540101</v>
      </c>
      <c r="H560">
        <v>-6.0292957790816599</v>
      </c>
      <c r="I560">
        <v>-13.2284612003338</v>
      </c>
      <c r="J560">
        <v>2.19452143971455</v>
      </c>
      <c r="K560">
        <v>210.21883947584899</v>
      </c>
      <c r="L560">
        <v>200.879992384757</v>
      </c>
      <c r="M560">
        <v>32.367198415467698</v>
      </c>
      <c r="N560">
        <v>0.440451291563136</v>
      </c>
      <c r="O560">
        <v>29.877732877422002</v>
      </c>
      <c r="P560">
        <v>54.539631705364201</v>
      </c>
      <c r="Q560">
        <v>6.5572562357587003E-2</v>
      </c>
    </row>
    <row r="561" spans="1:17" x14ac:dyDescent="0.3">
      <c r="A561" t="s">
        <v>1249</v>
      </c>
      <c r="B561" t="s">
        <v>1250</v>
      </c>
      <c r="C561" t="s">
        <v>3133</v>
      </c>
      <c r="D561" t="s">
        <v>274</v>
      </c>
      <c r="E561">
        <v>9308.0343806000001</v>
      </c>
      <c r="F561">
        <v>789.7</v>
      </c>
      <c r="G561">
        <v>-13.232804929813399</v>
      </c>
      <c r="H561">
        <v>10.9409808581267</v>
      </c>
      <c r="I561">
        <v>12.2119871399919</v>
      </c>
      <c r="J561">
        <v>10.9865144915766</v>
      </c>
      <c r="K561">
        <v>744.701437268105</v>
      </c>
      <c r="L561">
        <v>724.15790417233904</v>
      </c>
      <c r="M561">
        <v>72.791657434801607</v>
      </c>
      <c r="N561">
        <v>0.68209747728136305</v>
      </c>
      <c r="O561">
        <v>16.715208306952</v>
      </c>
      <c r="P561">
        <v>24.254582644953199</v>
      </c>
      <c r="Q561">
        <v>9.1233231722484001E-2</v>
      </c>
    </row>
    <row r="562" spans="1:17" x14ac:dyDescent="0.3">
      <c r="A562" t="s">
        <v>1251</v>
      </c>
      <c r="B562" t="s">
        <v>1252</v>
      </c>
      <c r="C562" t="s">
        <v>3145</v>
      </c>
      <c r="D562" t="s">
        <v>402</v>
      </c>
      <c r="E562">
        <v>9296.1491886899894</v>
      </c>
      <c r="F562">
        <v>409.65</v>
      </c>
      <c r="G562">
        <v>129.085063455561</v>
      </c>
      <c r="H562">
        <v>10.560924192423499</v>
      </c>
      <c r="I562">
        <v>37.484165770752398</v>
      </c>
      <c r="J562">
        <v>2.1665945100853601</v>
      </c>
      <c r="K562">
        <v>401.880470061447</v>
      </c>
      <c r="L562">
        <v>319.792409590749</v>
      </c>
      <c r="M562">
        <v>45.785008912695901</v>
      </c>
      <c r="N562">
        <v>0.58781491757472704</v>
      </c>
      <c r="O562">
        <v>15.708531673379699</v>
      </c>
      <c r="P562">
        <v>156.271504535502</v>
      </c>
      <c r="Q562">
        <v>0.175345678567945</v>
      </c>
    </row>
    <row r="563" spans="1:17" x14ac:dyDescent="0.3">
      <c r="A563" t="s">
        <v>1253</v>
      </c>
      <c r="B563" t="s">
        <v>1254</v>
      </c>
      <c r="C563" t="s">
        <v>3137</v>
      </c>
      <c r="D563" t="s">
        <v>46</v>
      </c>
      <c r="E563">
        <v>9281.9110053599998</v>
      </c>
      <c r="F563">
        <v>2935.8</v>
      </c>
      <c r="G563">
        <v>33.746034247876999</v>
      </c>
      <c r="H563">
        <v>-4.6325648016800498</v>
      </c>
      <c r="I563">
        <v>10.939428048546599</v>
      </c>
      <c r="J563">
        <v>6.4149969819547596</v>
      </c>
      <c r="K563">
        <v>3061.1457467366899</v>
      </c>
      <c r="L563">
        <v>2750.39243971528</v>
      </c>
      <c r="M563">
        <v>46.560968423946697</v>
      </c>
      <c r="N563">
        <v>0.363949665785606</v>
      </c>
      <c r="O563">
        <v>26.8819401866612</v>
      </c>
      <c r="P563">
        <v>74.492934516114602</v>
      </c>
      <c r="Q563">
        <v>0.20165532237877101</v>
      </c>
    </row>
    <row r="564" spans="1:17" hidden="1" x14ac:dyDescent="0.3">
      <c r="A564" t="s">
        <v>1255</v>
      </c>
      <c r="B564" t="s">
        <v>1256</v>
      </c>
      <c r="C564" t="s">
        <v>3149</v>
      </c>
      <c r="D564" t="s">
        <v>237</v>
      </c>
      <c r="E564">
        <v>9266.7973026300006</v>
      </c>
      <c r="F564">
        <v>331.3</v>
      </c>
      <c r="G564">
        <v>-21.695106009729301</v>
      </c>
      <c r="H564">
        <v>1.70210376551858</v>
      </c>
      <c r="I564">
        <v>-3.5151351850167898</v>
      </c>
      <c r="J564">
        <v>0.556498248462998</v>
      </c>
      <c r="K564">
        <v>327.260358455659</v>
      </c>
      <c r="M564">
        <v>56.853969690742197</v>
      </c>
      <c r="N564">
        <v>0.88815994869911596</v>
      </c>
      <c r="O564">
        <v>12.4056746151524</v>
      </c>
      <c r="P564">
        <v>17.461443006559101</v>
      </c>
    </row>
    <row r="565" spans="1:17" x14ac:dyDescent="0.3">
      <c r="A565" t="s">
        <v>1257</v>
      </c>
      <c r="B565" t="s">
        <v>1258</v>
      </c>
      <c r="C565" t="s">
        <v>3146</v>
      </c>
      <c r="D565" t="s">
        <v>271</v>
      </c>
      <c r="E565">
        <v>9246.7084009940008</v>
      </c>
      <c r="F565">
        <v>116.78</v>
      </c>
      <c r="G565">
        <v>-24.096841680803099</v>
      </c>
      <c r="H565">
        <v>2.5247305620171399</v>
      </c>
      <c r="I565">
        <v>-33.466386215852602</v>
      </c>
      <c r="J565">
        <v>3.20907500582554</v>
      </c>
      <c r="K565">
        <v>123.535971168405</v>
      </c>
      <c r="L565">
        <v>129.01316638222499</v>
      </c>
      <c r="M565">
        <v>43.764036628232901</v>
      </c>
      <c r="N565">
        <v>0.46835314917225401</v>
      </c>
      <c r="O565">
        <v>35.297139921219298</v>
      </c>
      <c r="P565">
        <v>6.1636363636363702</v>
      </c>
      <c r="Q565">
        <v>9.3188080975863993E-2</v>
      </c>
    </row>
    <row r="566" spans="1:17" x14ac:dyDescent="0.3">
      <c r="A566" t="s">
        <v>1259</v>
      </c>
      <c r="B566" t="s">
        <v>1260</v>
      </c>
      <c r="C566" t="s">
        <v>3148</v>
      </c>
      <c r="D566" t="s">
        <v>291</v>
      </c>
      <c r="E566">
        <v>9238.7175327000004</v>
      </c>
      <c r="F566">
        <v>2141.5</v>
      </c>
      <c r="G566">
        <v>104.470023528558</v>
      </c>
      <c r="H566">
        <v>-2.1278718974644599</v>
      </c>
      <c r="I566">
        <v>58.174568014230097</v>
      </c>
      <c r="J566">
        <v>6.2978763556933197</v>
      </c>
      <c r="K566">
        <v>2046.2310289321199</v>
      </c>
      <c r="L566">
        <v>1630.2399592225499</v>
      </c>
      <c r="M566">
        <v>56.589143311102397</v>
      </c>
      <c r="N566">
        <v>0.45870758251928101</v>
      </c>
      <c r="O566">
        <v>12.386177912678001</v>
      </c>
      <c r="P566">
        <v>141.13275532034601</v>
      </c>
      <c r="Q566">
        <v>0.102993974155942</v>
      </c>
    </row>
    <row r="567" spans="1:17" x14ac:dyDescent="0.3">
      <c r="A567" t="s">
        <v>1261</v>
      </c>
      <c r="B567" t="s">
        <v>1262</v>
      </c>
      <c r="C567" t="s">
        <v>3144</v>
      </c>
      <c r="D567" t="s">
        <v>1263</v>
      </c>
      <c r="E567">
        <v>9232.2086578350008</v>
      </c>
      <c r="F567">
        <v>849.35</v>
      </c>
      <c r="G567">
        <v>-47.324960830491698</v>
      </c>
      <c r="H567">
        <v>-3.0929261292405998</v>
      </c>
      <c r="I567">
        <v>-13.7808474870673</v>
      </c>
      <c r="J567">
        <v>3.2411194138240198</v>
      </c>
      <c r="K567">
        <v>891.983885466488</v>
      </c>
      <c r="L567">
        <v>967.42250053952</v>
      </c>
      <c r="M567">
        <v>48.264686643963401</v>
      </c>
      <c r="N567">
        <v>0.84282831722301899</v>
      </c>
      <c r="O567">
        <v>52.705009713310098</v>
      </c>
      <c r="P567">
        <v>5.7721046077210403</v>
      </c>
      <c r="Q567">
        <v>-0.126098377288101</v>
      </c>
    </row>
    <row r="568" spans="1:17" hidden="1" x14ac:dyDescent="0.3">
      <c r="A568" t="s">
        <v>1264</v>
      </c>
      <c r="B568" t="s">
        <v>1265</v>
      </c>
      <c r="C568" t="s">
        <v>3149</v>
      </c>
      <c r="D568" t="s">
        <v>141</v>
      </c>
      <c r="E568">
        <v>9220.8880606799994</v>
      </c>
      <c r="F568">
        <v>572.9</v>
      </c>
      <c r="G568">
        <v>93.844239085920705</v>
      </c>
      <c r="H568">
        <v>-1.4958724560786001</v>
      </c>
      <c r="I568">
        <v>51.963082605294801</v>
      </c>
      <c r="J568">
        <v>1.4786628741602901</v>
      </c>
      <c r="K568">
        <v>582.16533774347101</v>
      </c>
      <c r="L568">
        <v>458.490536087924</v>
      </c>
      <c r="M568">
        <v>47.718848576987703</v>
      </c>
      <c r="N568">
        <v>0.55251284768336495</v>
      </c>
      <c r="O568">
        <v>21.967184499912701</v>
      </c>
      <c r="P568">
        <v>133.83673469387699</v>
      </c>
    </row>
    <row r="569" spans="1:17" x14ac:dyDescent="0.3">
      <c r="A569" t="s">
        <v>1266</v>
      </c>
      <c r="B569" t="s">
        <v>1267</v>
      </c>
      <c r="C569" t="s">
        <v>3138</v>
      </c>
      <c r="D569" t="s">
        <v>51</v>
      </c>
      <c r="E569">
        <v>9202.7803777099998</v>
      </c>
      <c r="F569">
        <v>5544.05</v>
      </c>
      <c r="G569">
        <v>-17.126616805586401</v>
      </c>
      <c r="H569">
        <v>1.97591131710424</v>
      </c>
      <c r="I569">
        <v>10.2482949151371</v>
      </c>
      <c r="J569">
        <v>7.2094867380490202</v>
      </c>
      <c r="K569">
        <v>5215.9507480638504</v>
      </c>
      <c r="L569">
        <v>5110.2068503474902</v>
      </c>
      <c r="M569">
        <v>79.0321588209476</v>
      </c>
      <c r="N569">
        <v>1.67786785856048</v>
      </c>
      <c r="O569">
        <v>3.57770943624244</v>
      </c>
      <c r="P569">
        <v>19.572742664265402</v>
      </c>
      <c r="Q569">
        <v>-2.5776299773033001E-2</v>
      </c>
    </row>
    <row r="570" spans="1:17" x14ac:dyDescent="0.3">
      <c r="A570" t="s">
        <v>1268</v>
      </c>
      <c r="B570" t="s">
        <v>1269</v>
      </c>
      <c r="C570" t="s">
        <v>3136</v>
      </c>
      <c r="D570" t="s">
        <v>987</v>
      </c>
      <c r="E570">
        <v>9197.2043091329997</v>
      </c>
      <c r="F570">
        <v>43.21</v>
      </c>
      <c r="G570">
        <v>-44.227848350623098</v>
      </c>
      <c r="H570">
        <v>-14.194789866542299</v>
      </c>
      <c r="I570">
        <v>-7.4750767680125199</v>
      </c>
      <c r="J570">
        <v>2.5777259555980399</v>
      </c>
      <c r="K570">
        <v>45.660567831076399</v>
      </c>
      <c r="L570">
        <v>46.557140990533597</v>
      </c>
      <c r="M570">
        <v>50.894541472090602</v>
      </c>
      <c r="N570">
        <v>0.52667097265204799</v>
      </c>
      <c r="O570">
        <v>30.7567692663735</v>
      </c>
      <c r="P570">
        <v>18.2216142270861</v>
      </c>
      <c r="Q570">
        <v>4.5783402595419999E-2</v>
      </c>
    </row>
    <row r="571" spans="1:17" x14ac:dyDescent="0.3">
      <c r="A571" t="s">
        <v>1270</v>
      </c>
      <c r="B571" t="s">
        <v>1271</v>
      </c>
      <c r="C571" t="s">
        <v>3144</v>
      </c>
      <c r="D571" t="s">
        <v>801</v>
      </c>
      <c r="E571">
        <v>9194.2352827499999</v>
      </c>
      <c r="F571">
        <v>7129.5</v>
      </c>
      <c r="G571">
        <v>-42.185487025319603</v>
      </c>
      <c r="H571">
        <v>-7.8378867119659299</v>
      </c>
      <c r="I571">
        <v>-4.35626865067319</v>
      </c>
      <c r="J571">
        <v>2.3340333630876802</v>
      </c>
      <c r="K571">
        <v>7955.9061775487598</v>
      </c>
      <c r="L571">
        <v>8117.4180409446399</v>
      </c>
      <c r="M571">
        <v>33.169999591453099</v>
      </c>
      <c r="N571">
        <v>0.41610626486809199</v>
      </c>
      <c r="O571">
        <v>51.3423101199242</v>
      </c>
      <c r="P571">
        <v>8.1669498725573497</v>
      </c>
      <c r="Q571">
        <v>2.0118555287786999E-2</v>
      </c>
    </row>
    <row r="572" spans="1:17" x14ac:dyDescent="0.3">
      <c r="A572" t="s">
        <v>1272</v>
      </c>
      <c r="B572" t="s">
        <v>1273</v>
      </c>
      <c r="C572" t="s">
        <v>3134</v>
      </c>
      <c r="D572" t="s">
        <v>138</v>
      </c>
      <c r="E572">
        <v>9150.6719184360009</v>
      </c>
      <c r="F572">
        <v>85.08</v>
      </c>
      <c r="G572">
        <v>-22.970159117436499</v>
      </c>
      <c r="H572">
        <v>-3.8981041615082201</v>
      </c>
      <c r="I572">
        <v>-5.8990584064717799</v>
      </c>
      <c r="J572">
        <v>5.08041778377443</v>
      </c>
      <c r="K572">
        <v>86.208478017637603</v>
      </c>
      <c r="L572">
        <v>85.726229907076103</v>
      </c>
      <c r="M572">
        <v>49.966893693702303</v>
      </c>
      <c r="N572">
        <v>0.48746225794790998</v>
      </c>
      <c r="O572">
        <v>24.365303244005599</v>
      </c>
      <c r="P572">
        <v>17.513812154696101</v>
      </c>
    </row>
    <row r="573" spans="1:17" x14ac:dyDescent="0.3">
      <c r="A573" t="s">
        <v>1274</v>
      </c>
      <c r="B573" t="s">
        <v>1275</v>
      </c>
      <c r="C573" t="s">
        <v>3136</v>
      </c>
      <c r="D573" t="s">
        <v>987</v>
      </c>
      <c r="E573">
        <v>9131.3287351199997</v>
      </c>
      <c r="F573">
        <v>417.15</v>
      </c>
      <c r="G573">
        <v>-11.9037088411865</v>
      </c>
      <c r="H573">
        <v>-9.5941610082403308</v>
      </c>
      <c r="I573">
        <v>12.0543402874337</v>
      </c>
      <c r="J573">
        <v>2.5474448288198599</v>
      </c>
      <c r="K573">
        <v>431.23072027146799</v>
      </c>
      <c r="L573">
        <v>396.241872175678</v>
      </c>
      <c r="M573">
        <v>51.972170123371797</v>
      </c>
      <c r="N573">
        <v>0.27047850775246202</v>
      </c>
      <c r="O573">
        <v>24.1759558911662</v>
      </c>
      <c r="P573">
        <v>55.943925233644798</v>
      </c>
      <c r="Q573">
        <v>7.4901477778029996E-2</v>
      </c>
    </row>
    <row r="574" spans="1:17" x14ac:dyDescent="0.3">
      <c r="A574" t="s">
        <v>1276</v>
      </c>
      <c r="B574" t="s">
        <v>1277</v>
      </c>
      <c r="C574" t="s">
        <v>3148</v>
      </c>
      <c r="D574" t="s">
        <v>405</v>
      </c>
      <c r="E574">
        <v>9022.892639615</v>
      </c>
      <c r="F574">
        <v>614.04999999999995</v>
      </c>
      <c r="G574">
        <v>-38.4325274305451</v>
      </c>
      <c r="H574">
        <v>-3.59167036082036</v>
      </c>
      <c r="I574">
        <v>-17.249194997478199</v>
      </c>
      <c r="J574">
        <v>0.57762211230735905</v>
      </c>
      <c r="K574">
        <v>646.22252536244002</v>
      </c>
      <c r="L574">
        <v>662.97636200097202</v>
      </c>
      <c r="M574">
        <v>40.260662251595399</v>
      </c>
      <c r="N574">
        <v>0.68708845904177596</v>
      </c>
      <c r="O574">
        <v>32.709062779903903</v>
      </c>
      <c r="P574">
        <v>4.1645462256149202</v>
      </c>
      <c r="Q574">
        <v>2.7202663955162E-2</v>
      </c>
    </row>
    <row r="575" spans="1:17" x14ac:dyDescent="0.3">
      <c r="A575" t="s">
        <v>1278</v>
      </c>
      <c r="B575" t="s">
        <v>1279</v>
      </c>
      <c r="C575" t="s">
        <v>3142</v>
      </c>
      <c r="D575" t="s">
        <v>75</v>
      </c>
      <c r="E575">
        <v>9022.7165079899896</v>
      </c>
      <c r="F575">
        <v>1171.7</v>
      </c>
      <c r="G575">
        <v>-36.505056457956798</v>
      </c>
      <c r="H575">
        <v>-2.8447999415990401</v>
      </c>
      <c r="I575">
        <v>-31.862646317995001</v>
      </c>
      <c r="J575">
        <v>4.2056078931793204</v>
      </c>
      <c r="K575">
        <v>1250.1509913249899</v>
      </c>
      <c r="L575">
        <v>1359.70338796325</v>
      </c>
      <c r="M575">
        <v>47.993910293354602</v>
      </c>
      <c r="N575">
        <v>0.85655228327800204</v>
      </c>
      <c r="O575">
        <v>53.793633182555197</v>
      </c>
      <c r="P575">
        <v>6.5181818181818203</v>
      </c>
      <c r="Q575">
        <v>-4.4289532914856003E-2</v>
      </c>
    </row>
    <row r="576" spans="1:17" x14ac:dyDescent="0.3">
      <c r="A576" t="s">
        <v>1280</v>
      </c>
      <c r="B576" t="s">
        <v>1281</v>
      </c>
      <c r="C576" t="s">
        <v>3140</v>
      </c>
      <c r="D576" t="s">
        <v>196</v>
      </c>
      <c r="E576">
        <v>9009.2902536000001</v>
      </c>
      <c r="F576">
        <v>2045.25</v>
      </c>
      <c r="G576">
        <v>77.678224922151898</v>
      </c>
      <c r="H576">
        <v>3.6355293716118799</v>
      </c>
      <c r="I576">
        <v>-3.45794764831385</v>
      </c>
      <c r="J576">
        <v>5.6015229929965402</v>
      </c>
      <c r="K576">
        <v>2105.1038475033602</v>
      </c>
      <c r="L576">
        <v>1887.70494313875</v>
      </c>
      <c r="M576">
        <v>44.663075324543598</v>
      </c>
      <c r="N576">
        <v>0.40364630346254399</v>
      </c>
      <c r="O576">
        <v>17.2961740618506</v>
      </c>
      <c r="P576">
        <v>105.96676737160099</v>
      </c>
      <c r="Q576">
        <v>0.15233125543275</v>
      </c>
    </row>
    <row r="577" spans="1:17" x14ac:dyDescent="0.3">
      <c r="A577" t="s">
        <v>1282</v>
      </c>
      <c r="B577" t="s">
        <v>1283</v>
      </c>
      <c r="C577" t="s">
        <v>3138</v>
      </c>
      <c r="D577" t="s">
        <v>247</v>
      </c>
      <c r="E577">
        <v>9000.5756700500006</v>
      </c>
      <c r="F577">
        <v>1378.2</v>
      </c>
      <c r="G577">
        <v>11.442731790319201</v>
      </c>
      <c r="H577">
        <v>-1.5217061734098001</v>
      </c>
      <c r="I577">
        <v>2.5654092686776302</v>
      </c>
      <c r="J577">
        <v>3.1932936879719902</v>
      </c>
      <c r="K577">
        <v>1354.8284079111199</v>
      </c>
      <c r="L577">
        <v>1267.7944929673399</v>
      </c>
      <c r="M577">
        <v>57.783359573825798</v>
      </c>
      <c r="N577">
        <v>0.89020355109757199</v>
      </c>
      <c r="O577">
        <v>20.007981425047099</v>
      </c>
      <c r="P577">
        <v>38.861460957178799</v>
      </c>
    </row>
    <row r="578" spans="1:17" x14ac:dyDescent="0.3">
      <c r="A578" t="s">
        <v>1284</v>
      </c>
      <c r="B578" t="s">
        <v>1285</v>
      </c>
      <c r="C578" t="s">
        <v>3145</v>
      </c>
      <c r="D578" t="s">
        <v>131</v>
      </c>
      <c r="E578">
        <v>8998.2360542699898</v>
      </c>
      <c r="F578">
        <v>506.7</v>
      </c>
      <c r="G578">
        <v>-29.7348860230755</v>
      </c>
      <c r="H578">
        <v>24.2502736668084</v>
      </c>
      <c r="I578">
        <v>-2.9319517875073502</v>
      </c>
      <c r="J578">
        <v>13.5335105808128</v>
      </c>
      <c r="K578">
        <v>443.02775224267202</v>
      </c>
      <c r="L578">
        <v>464.609468457346</v>
      </c>
      <c r="M578">
        <v>75.748681126278399</v>
      </c>
      <c r="N578">
        <v>3.8727771903056101</v>
      </c>
      <c r="O578">
        <v>39.1750542727452</v>
      </c>
      <c r="P578">
        <v>34.635312873654797</v>
      </c>
      <c r="Q578">
        <v>5.8028284056373003E-2</v>
      </c>
    </row>
    <row r="579" spans="1:17" x14ac:dyDescent="0.3">
      <c r="A579" t="s">
        <v>1286</v>
      </c>
      <c r="B579" t="s">
        <v>1287</v>
      </c>
      <c r="C579" t="s">
        <v>3144</v>
      </c>
      <c r="D579" t="s">
        <v>86</v>
      </c>
      <c r="E579">
        <v>8981.2174786399992</v>
      </c>
      <c r="F579">
        <v>1188.8</v>
      </c>
      <c r="G579">
        <v>38.322653174969901</v>
      </c>
      <c r="H579">
        <v>-13.6899560740766</v>
      </c>
      <c r="I579">
        <v>26.347411041952299</v>
      </c>
      <c r="J579">
        <v>6.7590979489793597</v>
      </c>
      <c r="K579">
        <v>1255.99389055354</v>
      </c>
      <c r="L579">
        <v>1017.75680431721</v>
      </c>
      <c r="M579">
        <v>29.2738766434219</v>
      </c>
      <c r="N579">
        <v>1.55580821708172</v>
      </c>
      <c r="O579">
        <v>29.878869448183</v>
      </c>
      <c r="P579">
        <v>88.101265822784796</v>
      </c>
    </row>
    <row r="580" spans="1:17" hidden="1" x14ac:dyDescent="0.3">
      <c r="A580" t="s">
        <v>1288</v>
      </c>
      <c r="B580" t="s">
        <v>1289</v>
      </c>
      <c r="C580" t="s">
        <v>3149</v>
      </c>
      <c r="D580" t="s">
        <v>141</v>
      </c>
      <c r="E580">
        <v>8971.1634001500006</v>
      </c>
      <c r="F580">
        <v>711.9</v>
      </c>
      <c r="G580">
        <v>6.3271240208479496</v>
      </c>
      <c r="H580">
        <v>6.2092985564537102</v>
      </c>
      <c r="I580">
        <v>-4.0303700188578704</v>
      </c>
      <c r="J580">
        <v>4.9803661101827803</v>
      </c>
      <c r="K580">
        <v>711.89981392955201</v>
      </c>
      <c r="L580">
        <v>682.92840624575695</v>
      </c>
      <c r="M580">
        <v>51.1431594568202</v>
      </c>
      <c r="N580">
        <v>0.287204266855969</v>
      </c>
      <c r="O580">
        <v>11.019806152549499</v>
      </c>
      <c r="P580">
        <v>34.181509754028802</v>
      </c>
    </row>
    <row r="581" spans="1:17" x14ac:dyDescent="0.3">
      <c r="A581" t="s">
        <v>1290</v>
      </c>
      <c r="B581" t="s">
        <v>1291</v>
      </c>
      <c r="C581" t="s">
        <v>3136</v>
      </c>
      <c r="D581" t="s">
        <v>261</v>
      </c>
      <c r="E581">
        <v>8939.6942440000003</v>
      </c>
      <c r="F581">
        <v>669.5</v>
      </c>
      <c r="G581">
        <v>-20.642972412874201</v>
      </c>
      <c r="H581">
        <v>3.2182646600907301</v>
      </c>
      <c r="I581">
        <v>6.8120466980153198</v>
      </c>
      <c r="J581">
        <v>6.2527350491203197</v>
      </c>
      <c r="K581">
        <v>673.05881036054802</v>
      </c>
      <c r="L581">
        <v>645.53837185753196</v>
      </c>
      <c r="M581">
        <v>57.550291293362697</v>
      </c>
      <c r="N581">
        <v>0.28277039168004398</v>
      </c>
      <c r="O581">
        <v>27.707244212098502</v>
      </c>
      <c r="P581">
        <v>21.374184191443</v>
      </c>
      <c r="Q581">
        <v>6.4731506068739994E-2</v>
      </c>
    </row>
    <row r="582" spans="1:17" x14ac:dyDescent="0.3">
      <c r="A582" t="s">
        <v>1292</v>
      </c>
      <c r="B582" t="s">
        <v>1293</v>
      </c>
      <c r="C582" t="s">
        <v>3148</v>
      </c>
      <c r="D582" t="s">
        <v>405</v>
      </c>
      <c r="E582">
        <v>8900.9358054000004</v>
      </c>
      <c r="F582">
        <v>161.34</v>
      </c>
      <c r="G582">
        <v>-0.109098419715216</v>
      </c>
      <c r="H582">
        <v>-6.8569871207505697</v>
      </c>
      <c r="I582">
        <v>2.58765153230279</v>
      </c>
      <c r="J582">
        <v>3.8997649291143999</v>
      </c>
      <c r="K582">
        <v>175.172467974705</v>
      </c>
      <c r="L582">
        <v>170.70108452724801</v>
      </c>
      <c r="M582">
        <v>48.458042060906301</v>
      </c>
      <c r="N582">
        <v>0.55554508685287796</v>
      </c>
      <c r="O582">
        <v>51.853229205404702</v>
      </c>
      <c r="P582">
        <v>36.266891891891802</v>
      </c>
      <c r="Q582">
        <v>7.8492744361423006E-2</v>
      </c>
    </row>
    <row r="583" spans="1:17" hidden="1" x14ac:dyDescent="0.3">
      <c r="A583" t="s">
        <v>1294</v>
      </c>
      <c r="B583" t="s">
        <v>1295</v>
      </c>
      <c r="C583" t="s">
        <v>3149</v>
      </c>
      <c r="D583" t="s">
        <v>266</v>
      </c>
      <c r="E583">
        <v>8900.7935259999995</v>
      </c>
      <c r="F583">
        <v>4442.6000000000004</v>
      </c>
      <c r="G583">
        <v>288.144440969556</v>
      </c>
      <c r="H583">
        <v>0.33215021641334902</v>
      </c>
      <c r="I583">
        <v>85.965203337548999</v>
      </c>
      <c r="J583">
        <v>-3.0898219120133699</v>
      </c>
      <c r="K583">
        <v>4387.92988796379</v>
      </c>
      <c r="L583">
        <v>3275.41627893451</v>
      </c>
      <c r="M583">
        <v>47.470163804584402</v>
      </c>
      <c r="N583">
        <v>0.83800060052602698</v>
      </c>
      <c r="O583">
        <v>15.3558726871651</v>
      </c>
      <c r="P583">
        <v>378.23887184455498</v>
      </c>
      <c r="Q583">
        <v>0.174375286695958</v>
      </c>
    </row>
    <row r="584" spans="1:17" x14ac:dyDescent="0.3">
      <c r="A584" t="s">
        <v>1296</v>
      </c>
      <c r="B584" t="s">
        <v>1297</v>
      </c>
      <c r="C584" t="s">
        <v>3148</v>
      </c>
      <c r="D584" t="s">
        <v>405</v>
      </c>
      <c r="E584">
        <v>8889.8660641649894</v>
      </c>
      <c r="F584">
        <v>109.05</v>
      </c>
      <c r="G584">
        <v>45.014496879923598</v>
      </c>
      <c r="H584">
        <v>25.960725705418799</v>
      </c>
      <c r="I584">
        <v>52.991884096594298</v>
      </c>
      <c r="J584">
        <v>10.271767702006199</v>
      </c>
      <c r="K584">
        <v>90.452046208582701</v>
      </c>
      <c r="L584">
        <v>81.098459435620896</v>
      </c>
      <c r="M584">
        <v>77.417318469150203</v>
      </c>
      <c r="N584">
        <v>2.1185560052366998</v>
      </c>
      <c r="O584">
        <v>1.78817056396147</v>
      </c>
      <c r="P584">
        <v>76.029055690072596</v>
      </c>
      <c r="Q584">
        <v>0.104035422873274</v>
      </c>
    </row>
    <row r="585" spans="1:17" x14ac:dyDescent="0.3">
      <c r="A585" t="s">
        <v>1298</v>
      </c>
      <c r="B585" t="s">
        <v>1299</v>
      </c>
      <c r="C585" t="s">
        <v>3133</v>
      </c>
      <c r="D585" t="s">
        <v>21</v>
      </c>
      <c r="E585">
        <v>8883.4852036499997</v>
      </c>
      <c r="F585">
        <v>2877.45</v>
      </c>
      <c r="G585">
        <v>1.4979101649387201</v>
      </c>
      <c r="H585">
        <v>12.2063504037509</v>
      </c>
      <c r="I585">
        <v>4.2153143923185699</v>
      </c>
      <c r="J585">
        <v>5.6558111825845003</v>
      </c>
      <c r="K585">
        <v>2783.1030964828301</v>
      </c>
      <c r="L585">
        <v>2684.3925594198099</v>
      </c>
      <c r="M585">
        <v>57.875051160267603</v>
      </c>
      <c r="N585">
        <v>0.66066111421626506</v>
      </c>
      <c r="O585">
        <v>9.2981633043145795</v>
      </c>
      <c r="P585">
        <v>34.6143949849126</v>
      </c>
      <c r="Q585">
        <v>-4.5495983635839999E-3</v>
      </c>
    </row>
    <row r="586" spans="1:17" x14ac:dyDescent="0.3">
      <c r="A586" t="s">
        <v>1300</v>
      </c>
      <c r="B586" t="s">
        <v>1301</v>
      </c>
      <c r="C586" t="s">
        <v>3144</v>
      </c>
      <c r="D586" t="s">
        <v>469</v>
      </c>
      <c r="E586">
        <v>8867.2413535649994</v>
      </c>
      <c r="F586">
        <v>290.35000000000002</v>
      </c>
      <c r="G586">
        <v>-17.913243647330699</v>
      </c>
      <c r="H586">
        <v>-9.2419867798864797</v>
      </c>
      <c r="I586">
        <v>11.289993857600599</v>
      </c>
      <c r="J586">
        <v>3.9441015551552998</v>
      </c>
      <c r="K586">
        <v>303.32232634453902</v>
      </c>
      <c r="L586">
        <v>292.00999539841001</v>
      </c>
      <c r="M586">
        <v>43.027112372116903</v>
      </c>
      <c r="N586">
        <v>0.40452065456542802</v>
      </c>
      <c r="O586">
        <v>28.086791802996299</v>
      </c>
      <c r="P586">
        <v>36.3145539906103</v>
      </c>
      <c r="Q586">
        <v>-5.7040477241282E-2</v>
      </c>
    </row>
    <row r="587" spans="1:17" x14ac:dyDescent="0.3">
      <c r="A587" t="s">
        <v>1302</v>
      </c>
      <c r="B587" t="s">
        <v>1303</v>
      </c>
      <c r="C587" t="s">
        <v>3140</v>
      </c>
      <c r="D587" t="s">
        <v>196</v>
      </c>
      <c r="E587">
        <v>8845.7884620000004</v>
      </c>
      <c r="F587">
        <v>448.7</v>
      </c>
      <c r="G587">
        <v>18.784991583320899</v>
      </c>
      <c r="H587">
        <v>11.5124025211198</v>
      </c>
      <c r="I587">
        <v>38.736162745804997</v>
      </c>
      <c r="J587">
        <v>8.61461338972763</v>
      </c>
      <c r="K587">
        <v>424.08857449745301</v>
      </c>
      <c r="L587">
        <v>362.02692923631901</v>
      </c>
      <c r="M587">
        <v>72.241918312356404</v>
      </c>
      <c r="N587">
        <v>1.0326577352497699</v>
      </c>
      <c r="O587">
        <v>8.1568977044796007</v>
      </c>
      <c r="P587">
        <v>86.880466472303198</v>
      </c>
    </row>
    <row r="588" spans="1:17" hidden="1" x14ac:dyDescent="0.3">
      <c r="A588" t="s">
        <v>1304</v>
      </c>
      <c r="B588" t="s">
        <v>1305</v>
      </c>
      <c r="C588" t="s">
        <v>3149</v>
      </c>
      <c r="D588" t="s">
        <v>1306</v>
      </c>
      <c r="E588">
        <v>8843.0798400000003</v>
      </c>
      <c r="F588">
        <v>4244.95</v>
      </c>
      <c r="G588">
        <v>570.32558568818104</v>
      </c>
      <c r="H588">
        <v>18.1219007886146</v>
      </c>
      <c r="I588">
        <v>131.70509116113001</v>
      </c>
      <c r="J588">
        <v>18.118145374810801</v>
      </c>
      <c r="K588">
        <v>3546.7359479317402</v>
      </c>
      <c r="L588">
        <v>2629.85595949856</v>
      </c>
      <c r="M588">
        <v>79.755552861333598</v>
      </c>
      <c r="N588">
        <v>1.01097770154373</v>
      </c>
      <c r="O588">
        <v>3.62901800963497</v>
      </c>
      <c r="P588">
        <v>629.37285223367599</v>
      </c>
      <c r="Q588">
        <v>0.38342464682253802</v>
      </c>
    </row>
    <row r="589" spans="1:17" x14ac:dyDescent="0.3">
      <c r="A589" t="s">
        <v>1307</v>
      </c>
      <c r="B589" t="s">
        <v>1308</v>
      </c>
      <c r="C589" t="s">
        <v>3147</v>
      </c>
      <c r="D589" t="s">
        <v>141</v>
      </c>
      <c r="E589">
        <v>8816.8339496339995</v>
      </c>
      <c r="F589">
        <v>163.74</v>
      </c>
      <c r="G589">
        <v>-35.321056392101198</v>
      </c>
      <c r="H589">
        <v>-9.0412359616766391</v>
      </c>
      <c r="I589">
        <v>-31.3055597294032</v>
      </c>
      <c r="J589">
        <v>1.54672652949492</v>
      </c>
      <c r="K589">
        <v>181.02241316587401</v>
      </c>
      <c r="L589">
        <v>192.04947074420701</v>
      </c>
      <c r="M589">
        <v>42.060319586568703</v>
      </c>
      <c r="N589">
        <v>0.66742091675646198</v>
      </c>
      <c r="O589">
        <v>73.995358495175196</v>
      </c>
      <c r="P589">
        <v>4.88086087624903</v>
      </c>
      <c r="Q589">
        <v>0.111190668423215</v>
      </c>
    </row>
    <row r="590" spans="1:17" hidden="1" x14ac:dyDescent="0.3">
      <c r="A590" t="s">
        <v>1309</v>
      </c>
      <c r="B590" t="s">
        <v>1310</v>
      </c>
      <c r="C590" t="s">
        <v>3149</v>
      </c>
      <c r="D590" t="s">
        <v>141</v>
      </c>
      <c r="E590">
        <v>8810.7000000000007</v>
      </c>
      <c r="F590">
        <v>4421.1000000000004</v>
      </c>
      <c r="G590">
        <v>-31.4201100672521</v>
      </c>
      <c r="H590">
        <v>2.5538910534674701</v>
      </c>
      <c r="I590">
        <v>-15.941483499643301</v>
      </c>
      <c r="J590">
        <v>-1.06511704663249</v>
      </c>
      <c r="K590">
        <v>4561.0279651594401</v>
      </c>
      <c r="L590">
        <v>4699.3194624998896</v>
      </c>
      <c r="M590">
        <v>43.350348571875102</v>
      </c>
      <c r="N590">
        <v>0.851830985915492</v>
      </c>
      <c r="O590">
        <v>57.743547985795303</v>
      </c>
      <c r="P590">
        <v>5.2329663790538596</v>
      </c>
      <c r="Q590">
        <v>-6.9736189479616004E-2</v>
      </c>
    </row>
    <row r="591" spans="1:17" x14ac:dyDescent="0.3">
      <c r="A591" t="s">
        <v>1311</v>
      </c>
      <c r="B591" t="s">
        <v>1312</v>
      </c>
      <c r="C591" t="s">
        <v>3138</v>
      </c>
      <c r="D591" t="s">
        <v>51</v>
      </c>
      <c r="E591">
        <v>8808.8395948199995</v>
      </c>
      <c r="F591">
        <v>541.04999999999995</v>
      </c>
      <c r="G591">
        <v>24.1729497427621</v>
      </c>
      <c r="H591">
        <v>5.3728981966224403</v>
      </c>
      <c r="I591">
        <v>12.8782627786875</v>
      </c>
      <c r="J591">
        <v>4.3859969314022704</v>
      </c>
      <c r="K591">
        <v>534.25871530871495</v>
      </c>
      <c r="L591">
        <v>485.03318302914698</v>
      </c>
      <c r="M591">
        <v>55.838162653896802</v>
      </c>
      <c r="N591">
        <v>0.18680111564084501</v>
      </c>
      <c r="O591">
        <v>21.772479438129501</v>
      </c>
      <c r="P591">
        <v>51.427371956339101</v>
      </c>
      <c r="Q591">
        <v>6.5751894100365998E-2</v>
      </c>
    </row>
    <row r="592" spans="1:17" hidden="1" x14ac:dyDescent="0.3">
      <c r="A592" t="s">
        <v>1313</v>
      </c>
      <c r="B592" t="s">
        <v>1314</v>
      </c>
      <c r="C592" t="s">
        <v>3149</v>
      </c>
      <c r="D592" t="s">
        <v>274</v>
      </c>
      <c r="E592">
        <v>8799.5713369500008</v>
      </c>
      <c r="F592">
        <v>523.54999999999995</v>
      </c>
      <c r="G592">
        <v>87.696423136112301</v>
      </c>
      <c r="H592">
        <v>4.8204709577563003</v>
      </c>
      <c r="I592">
        <v>128.58204765750401</v>
      </c>
      <c r="J592">
        <v>11.2533577995088</v>
      </c>
      <c r="K592">
        <v>484.75817515124498</v>
      </c>
      <c r="L592">
        <v>387.52711842225699</v>
      </c>
      <c r="M592">
        <v>73.949325177265194</v>
      </c>
      <c r="N592">
        <v>0.978026733181109</v>
      </c>
      <c r="O592">
        <v>11.546175150415401</v>
      </c>
      <c r="P592">
        <v>149.54718779790201</v>
      </c>
      <c r="Q592">
        <v>9.4748713185071998E-2</v>
      </c>
    </row>
    <row r="593" spans="1:17" x14ac:dyDescent="0.3">
      <c r="A593" t="s">
        <v>1315</v>
      </c>
      <c r="B593" t="s">
        <v>1316</v>
      </c>
      <c r="C593" t="s">
        <v>3145</v>
      </c>
      <c r="D593" t="s">
        <v>766</v>
      </c>
      <c r="E593">
        <v>8785.8838401880002</v>
      </c>
      <c r="F593">
        <v>219.94</v>
      </c>
      <c r="G593">
        <v>40.144847127429301</v>
      </c>
      <c r="H593">
        <v>9.31390151565647</v>
      </c>
      <c r="I593">
        <v>20.290657412724201</v>
      </c>
      <c r="J593">
        <v>6.6653432959315904</v>
      </c>
      <c r="K593">
        <v>215.25385968579201</v>
      </c>
      <c r="L593">
        <v>203.59979012620801</v>
      </c>
      <c r="M593">
        <v>65.919998743121198</v>
      </c>
      <c r="N593">
        <v>1.3871513337900301</v>
      </c>
      <c r="O593">
        <v>34.804946803673701</v>
      </c>
      <c r="P593">
        <v>77.228041901692194</v>
      </c>
      <c r="Q593">
        <v>0.18042114446072299</v>
      </c>
    </row>
    <row r="594" spans="1:17" x14ac:dyDescent="0.3">
      <c r="A594" t="s">
        <v>1317</v>
      </c>
      <c r="B594" t="s">
        <v>1318</v>
      </c>
      <c r="C594" t="s">
        <v>3138</v>
      </c>
      <c r="D594" t="s">
        <v>51</v>
      </c>
      <c r="E594">
        <v>8734.8514758750007</v>
      </c>
      <c r="F594">
        <v>503.55</v>
      </c>
      <c r="G594">
        <v>5.73679081317092</v>
      </c>
      <c r="H594">
        <v>-0.73976017517964399</v>
      </c>
      <c r="I594">
        <v>24.417714886260601</v>
      </c>
      <c r="J594">
        <v>-0.92407741748002603</v>
      </c>
      <c r="K594">
        <v>490.519047431285</v>
      </c>
      <c r="L594">
        <v>432.80142212185802</v>
      </c>
      <c r="M594">
        <v>59.361225853714103</v>
      </c>
      <c r="N594">
        <v>0.44096690165658797</v>
      </c>
      <c r="O594">
        <v>9.8897825439380398</v>
      </c>
      <c r="P594">
        <v>57.605633802816897</v>
      </c>
    </row>
    <row r="595" spans="1:17" x14ac:dyDescent="0.3">
      <c r="A595" t="s">
        <v>1319</v>
      </c>
      <c r="B595" t="s">
        <v>1320</v>
      </c>
      <c r="C595" t="s">
        <v>3146</v>
      </c>
      <c r="D595" t="s">
        <v>917</v>
      </c>
      <c r="E595">
        <v>8713.92433626399</v>
      </c>
      <c r="F595">
        <v>187.18</v>
      </c>
      <c r="G595">
        <v>3.6260641695723002</v>
      </c>
      <c r="H595">
        <v>0.448284270201526</v>
      </c>
      <c r="I595">
        <v>-15.0898616498874</v>
      </c>
      <c r="J595">
        <v>5.5144826499589898</v>
      </c>
      <c r="K595">
        <v>199.94329593354499</v>
      </c>
      <c r="L595">
        <v>193.95836928547001</v>
      </c>
      <c r="M595">
        <v>43.741742633890198</v>
      </c>
      <c r="N595">
        <v>0.58877989477938097</v>
      </c>
      <c r="O595">
        <v>41.040709477508202</v>
      </c>
      <c r="P595">
        <v>38.960653303637699</v>
      </c>
      <c r="Q595">
        <v>0.10223171870083</v>
      </c>
    </row>
    <row r="596" spans="1:17" hidden="1" x14ac:dyDescent="0.3">
      <c r="A596" t="s">
        <v>1321</v>
      </c>
      <c r="B596" t="s">
        <v>1322</v>
      </c>
      <c r="C596" t="s">
        <v>3149</v>
      </c>
      <c r="D596" t="s">
        <v>739</v>
      </c>
      <c r="E596">
        <v>8642.3479203879997</v>
      </c>
      <c r="F596">
        <v>535.37</v>
      </c>
      <c r="G596">
        <v>-5.81291056946836</v>
      </c>
      <c r="H596">
        <v>2.7409058563387299</v>
      </c>
      <c r="I596">
        <v>-0.17228613592217101</v>
      </c>
      <c r="J596">
        <v>1.08353500738651</v>
      </c>
      <c r="K596">
        <v>531.13435586593801</v>
      </c>
      <c r="L596">
        <v>510.56145066850002</v>
      </c>
      <c r="M596">
        <v>73.886051750125603</v>
      </c>
      <c r="N596">
        <v>1.3593720656566699</v>
      </c>
      <c r="O596">
        <v>4.7817397314007204</v>
      </c>
      <c r="P596">
        <v>22.650630011454702</v>
      </c>
      <c r="Q596">
        <v>-1.0545973830429E-2</v>
      </c>
    </row>
    <row r="597" spans="1:17" x14ac:dyDescent="0.3">
      <c r="A597" t="s">
        <v>1323</v>
      </c>
      <c r="B597" t="s">
        <v>1324</v>
      </c>
      <c r="C597" t="s">
        <v>3145</v>
      </c>
      <c r="D597" t="s">
        <v>472</v>
      </c>
      <c r="E597">
        <v>8631.5618175799991</v>
      </c>
      <c r="F597">
        <v>619.95000000000005</v>
      </c>
      <c r="G597">
        <v>-42.740158002309101</v>
      </c>
      <c r="H597">
        <v>0.61847696156005005</v>
      </c>
      <c r="I597">
        <v>-36.9274191591498</v>
      </c>
      <c r="J597">
        <v>4.7502273638172303</v>
      </c>
      <c r="K597">
        <v>627.25399478127599</v>
      </c>
      <c r="L597">
        <v>690.50455282707298</v>
      </c>
      <c r="M597">
        <v>66.494519786363</v>
      </c>
      <c r="N597">
        <v>1.0371254390376199</v>
      </c>
      <c r="O597">
        <v>76.9497540124203</v>
      </c>
      <c r="P597">
        <v>9.4351279788173095</v>
      </c>
      <c r="Q597">
        <v>0.10581174495053899</v>
      </c>
    </row>
    <row r="598" spans="1:17" hidden="1" x14ac:dyDescent="0.3">
      <c r="A598" t="s">
        <v>1325</v>
      </c>
      <c r="B598" t="s">
        <v>1326</v>
      </c>
      <c r="C598" t="s">
        <v>3149</v>
      </c>
      <c r="D598" t="s">
        <v>266</v>
      </c>
      <c r="E598">
        <v>8609.2552259999993</v>
      </c>
      <c r="F598">
        <v>71.5</v>
      </c>
      <c r="G598">
        <v>12.387604330066999</v>
      </c>
      <c r="H598">
        <v>-7.8966707442853297</v>
      </c>
      <c r="I598">
        <v>18.706484423549401</v>
      </c>
      <c r="J598">
        <v>4.1087639048315401</v>
      </c>
      <c r="K598">
        <v>77.685975173732203</v>
      </c>
      <c r="L598">
        <v>69.415103196242896</v>
      </c>
      <c r="M598">
        <v>45.7947621667264</v>
      </c>
      <c r="N598">
        <v>0.47785541319282698</v>
      </c>
      <c r="O598">
        <v>46.853146853146797</v>
      </c>
      <c r="P598">
        <v>74.177831912301997</v>
      </c>
      <c r="Q598">
        <v>9.0971614921832006E-2</v>
      </c>
    </row>
    <row r="599" spans="1:17" x14ac:dyDescent="0.3">
      <c r="A599" t="s">
        <v>1327</v>
      </c>
      <c r="B599" t="s">
        <v>1328</v>
      </c>
      <c r="C599" t="s">
        <v>3137</v>
      </c>
      <c r="D599" t="s">
        <v>46</v>
      </c>
      <c r="E599">
        <v>8547.1912076499993</v>
      </c>
      <c r="F599">
        <v>1311.5</v>
      </c>
      <c r="G599">
        <v>19.199269497939799</v>
      </c>
      <c r="H599">
        <v>-7.19677851742287</v>
      </c>
      <c r="I599">
        <v>5.0093228607737403</v>
      </c>
      <c r="J599">
        <v>1.58431782445889</v>
      </c>
      <c r="K599">
        <v>1456.53847036959</v>
      </c>
      <c r="L599">
        <v>1358.9306854618201</v>
      </c>
      <c r="M599">
        <v>34.193077619556703</v>
      </c>
      <c r="N599">
        <v>0.74343997967656605</v>
      </c>
      <c r="O599">
        <v>43.339687380861598</v>
      </c>
      <c r="P599">
        <v>62.899018755434099</v>
      </c>
      <c r="Q599">
        <v>7.5379921009008005E-2</v>
      </c>
    </row>
    <row r="600" spans="1:17" x14ac:dyDescent="0.3">
      <c r="A600" t="s">
        <v>1329</v>
      </c>
      <c r="B600" t="s">
        <v>1330</v>
      </c>
      <c r="C600" t="s">
        <v>3152</v>
      </c>
      <c r="D600" t="s">
        <v>1331</v>
      </c>
      <c r="E600">
        <v>8504.9431832499995</v>
      </c>
      <c r="F600">
        <v>691.85</v>
      </c>
      <c r="G600">
        <v>4.2713106894250998</v>
      </c>
      <c r="H600">
        <v>8.3810253341460399</v>
      </c>
      <c r="I600">
        <v>19.191368563757798</v>
      </c>
      <c r="J600">
        <v>7.4859125398163702</v>
      </c>
      <c r="K600">
        <v>656.76487194724905</v>
      </c>
      <c r="L600">
        <v>600.172140799158</v>
      </c>
      <c r="M600">
        <v>65.840896486905805</v>
      </c>
      <c r="N600">
        <v>0.63565980222655705</v>
      </c>
      <c r="O600">
        <v>11.064537110645301</v>
      </c>
      <c r="P600">
        <v>70.008600565180004</v>
      </c>
      <c r="Q600">
        <v>0.14234751756111499</v>
      </c>
    </row>
    <row r="601" spans="1:17" x14ac:dyDescent="0.3">
      <c r="A601" t="s">
        <v>1332</v>
      </c>
      <c r="B601" t="s">
        <v>1333</v>
      </c>
      <c r="C601" t="s">
        <v>3143</v>
      </c>
      <c r="D601" t="s">
        <v>274</v>
      </c>
      <c r="E601">
        <v>8481.4434935999998</v>
      </c>
      <c r="F601">
        <v>519.75</v>
      </c>
      <c r="G601">
        <v>13.432895528515401</v>
      </c>
      <c r="H601">
        <v>-6.3527846471328999</v>
      </c>
      <c r="I601">
        <v>19.441222266274799</v>
      </c>
      <c r="J601">
        <v>9.1127613056507393</v>
      </c>
      <c r="K601">
        <v>557.68678665728305</v>
      </c>
      <c r="L601">
        <v>491.92536009108397</v>
      </c>
      <c r="M601">
        <v>35.149198554762698</v>
      </c>
      <c r="N601">
        <v>1.30341734987349</v>
      </c>
      <c r="O601">
        <v>18.614718614718601</v>
      </c>
      <c r="P601">
        <v>46.367220501267198</v>
      </c>
      <c r="Q601">
        <v>0.10948069487029601</v>
      </c>
    </row>
    <row r="602" spans="1:17" hidden="1" x14ac:dyDescent="0.3">
      <c r="A602" t="s">
        <v>1334</v>
      </c>
      <c r="B602" t="s">
        <v>1335</v>
      </c>
      <c r="C602" t="s">
        <v>3149</v>
      </c>
      <c r="D602" t="s">
        <v>242</v>
      </c>
      <c r="E602">
        <v>8459.9933972399995</v>
      </c>
      <c r="F602">
        <v>1605.4</v>
      </c>
      <c r="G602">
        <v>1941.57202432705</v>
      </c>
      <c r="H602">
        <v>17.0464239773343</v>
      </c>
      <c r="I602">
        <v>83.764901716960296</v>
      </c>
      <c r="J602">
        <v>0.183025577521642</v>
      </c>
      <c r="K602">
        <v>1513.59746048539</v>
      </c>
      <c r="L602">
        <v>1025.0587755325901</v>
      </c>
      <c r="M602">
        <v>50.064761037537302</v>
      </c>
      <c r="N602">
        <v>0.55858226808866596</v>
      </c>
      <c r="O602">
        <v>18.347452348324399</v>
      </c>
    </row>
    <row r="603" spans="1:17" x14ac:dyDescent="0.3">
      <c r="A603" t="s">
        <v>1336</v>
      </c>
      <c r="B603" t="s">
        <v>1337</v>
      </c>
      <c r="C603" t="s">
        <v>3148</v>
      </c>
      <c r="D603" t="s">
        <v>291</v>
      </c>
      <c r="E603">
        <v>8442.4534488000008</v>
      </c>
      <c r="F603">
        <v>684</v>
      </c>
      <c r="G603">
        <v>4.5245145983371504</v>
      </c>
      <c r="H603">
        <v>-4.7403327161163196</v>
      </c>
      <c r="I603">
        <v>0.34364814537003102</v>
      </c>
      <c r="J603">
        <v>3.6422655998239102</v>
      </c>
      <c r="K603">
        <v>677.01550753976096</v>
      </c>
      <c r="L603">
        <v>671.87657554833197</v>
      </c>
      <c r="M603">
        <v>67.634399140278205</v>
      </c>
      <c r="N603">
        <v>1.5498059458841</v>
      </c>
      <c r="O603">
        <v>22.470760233918099</v>
      </c>
      <c r="P603">
        <v>32.558139534883701</v>
      </c>
    </row>
    <row r="604" spans="1:17" x14ac:dyDescent="0.3">
      <c r="A604" t="s">
        <v>1338</v>
      </c>
      <c r="B604" t="s">
        <v>1339</v>
      </c>
      <c r="C604" t="s">
        <v>3143</v>
      </c>
      <c r="D604" t="s">
        <v>438</v>
      </c>
      <c r="E604">
        <v>8434.7522616139995</v>
      </c>
      <c r="F604">
        <v>191.42</v>
      </c>
      <c r="G604">
        <v>-38.303860687704002</v>
      </c>
      <c r="H604">
        <v>-2.6070838164460901</v>
      </c>
      <c r="I604">
        <v>3.9499828610284999</v>
      </c>
      <c r="J604">
        <v>5.0894451081249503</v>
      </c>
      <c r="K604">
        <v>190.204057198491</v>
      </c>
      <c r="L604">
        <v>192.00990590958699</v>
      </c>
      <c r="M604">
        <v>63.467781277468703</v>
      </c>
      <c r="N604">
        <v>0.33504692057525698</v>
      </c>
      <c r="O604">
        <v>16.967923936892699</v>
      </c>
      <c r="P604">
        <v>32.013793103448201</v>
      </c>
    </row>
    <row r="605" spans="1:17" x14ac:dyDescent="0.3">
      <c r="A605" t="s">
        <v>1340</v>
      </c>
      <c r="B605" t="s">
        <v>1341</v>
      </c>
      <c r="C605" t="s">
        <v>3145</v>
      </c>
      <c r="D605" t="s">
        <v>266</v>
      </c>
      <c r="E605">
        <v>8434.2069915079992</v>
      </c>
      <c r="F605">
        <v>72.58</v>
      </c>
      <c r="G605">
        <v>33.275281204878802</v>
      </c>
      <c r="H605">
        <v>-6.8980601547246998</v>
      </c>
      <c r="I605">
        <v>7.75100750806926</v>
      </c>
      <c r="J605">
        <v>-2.4452033004767199E-2</v>
      </c>
      <c r="K605">
        <v>76.638423186539995</v>
      </c>
      <c r="L605">
        <v>67.6454304340253</v>
      </c>
      <c r="M605">
        <v>39.228027307869098</v>
      </c>
      <c r="N605">
        <v>0.66930262340420599</v>
      </c>
      <c r="O605">
        <v>28.685588316340599</v>
      </c>
      <c r="P605">
        <v>83.282828282828206</v>
      </c>
      <c r="Q605">
        <v>0.17570101008838099</v>
      </c>
    </row>
    <row r="606" spans="1:17" hidden="1" x14ac:dyDescent="0.3">
      <c r="A606" t="s">
        <v>1342</v>
      </c>
      <c r="B606" t="s">
        <v>1343</v>
      </c>
      <c r="C606" t="s">
        <v>3149</v>
      </c>
      <c r="D606" t="s">
        <v>274</v>
      </c>
      <c r="E606">
        <v>8404.14987225</v>
      </c>
      <c r="F606">
        <v>4740.5</v>
      </c>
      <c r="G606">
        <v>780.75512359335096</v>
      </c>
      <c r="H606">
        <v>63.355356282741603</v>
      </c>
      <c r="I606">
        <v>297.35408649305498</v>
      </c>
      <c r="J606">
        <v>22.584465568371101</v>
      </c>
      <c r="K606">
        <v>3217.4313769733899</v>
      </c>
      <c r="L606">
        <v>2003.9162912243601</v>
      </c>
      <c r="M606">
        <v>88.326504073520695</v>
      </c>
      <c r="N606">
        <v>0.99459479127154504</v>
      </c>
      <c r="O606">
        <v>0</v>
      </c>
      <c r="P606">
        <v>860.68497314824197</v>
      </c>
      <c r="Q606">
        <v>0.31694389385014299</v>
      </c>
    </row>
    <row r="607" spans="1:17" x14ac:dyDescent="0.3">
      <c r="A607" t="s">
        <v>1344</v>
      </c>
      <c r="B607" t="s">
        <v>1345</v>
      </c>
      <c r="C607" t="s">
        <v>3145</v>
      </c>
      <c r="D607" t="s">
        <v>242</v>
      </c>
      <c r="E607">
        <v>8383.9087908500005</v>
      </c>
      <c r="F607">
        <v>434.45</v>
      </c>
      <c r="G607">
        <v>6.1373901155343296</v>
      </c>
      <c r="H607">
        <v>-78.663759351880202</v>
      </c>
      <c r="I607">
        <v>-17.677648151569102</v>
      </c>
      <c r="J607">
        <v>1.45691002104787</v>
      </c>
      <c r="K607">
        <v>446.98551643773999</v>
      </c>
      <c r="L607">
        <v>418.15771522130598</v>
      </c>
      <c r="M607">
        <v>43.752553437034202</v>
      </c>
      <c r="N607">
        <v>0.31776449237308602</v>
      </c>
      <c r="O607">
        <v>26.274600069052799</v>
      </c>
      <c r="P607">
        <v>39.784427284427203</v>
      </c>
      <c r="Q607">
        <v>-9.3476346026699999E-4</v>
      </c>
    </row>
    <row r="608" spans="1:17" hidden="1" x14ac:dyDescent="0.3">
      <c r="A608" t="s">
        <v>1346</v>
      </c>
      <c r="B608" t="s">
        <v>1347</v>
      </c>
      <c r="C608" t="s">
        <v>3149</v>
      </c>
      <c r="D608" t="s">
        <v>739</v>
      </c>
      <c r="E608">
        <v>8375.5088797930002</v>
      </c>
      <c r="F608">
        <v>255.8</v>
      </c>
      <c r="G608">
        <v>0.21141624168766099</v>
      </c>
      <c r="H608">
        <v>-0.487415665278569</v>
      </c>
      <c r="I608">
        <v>1.2413309987282699</v>
      </c>
      <c r="J608">
        <v>0.58907294530236398</v>
      </c>
      <c r="K608">
        <v>261.36628501664802</v>
      </c>
      <c r="L608">
        <v>247.223213652753</v>
      </c>
      <c r="M608">
        <v>59.785019392106697</v>
      </c>
      <c r="N608">
        <v>0.95897076932495995</v>
      </c>
      <c r="O608">
        <v>8.38545738858482</v>
      </c>
      <c r="P608">
        <v>27.0424633722374</v>
      </c>
      <c r="Q608">
        <v>1.1816369177710001E-3</v>
      </c>
    </row>
    <row r="609" spans="1:17" hidden="1" x14ac:dyDescent="0.3">
      <c r="A609" t="s">
        <v>1348</v>
      </c>
      <c r="B609" t="s">
        <v>1349</v>
      </c>
      <c r="C609" t="s">
        <v>3149</v>
      </c>
      <c r="D609" t="s">
        <v>1350</v>
      </c>
      <c r="E609">
        <v>8369.7008711939998</v>
      </c>
      <c r="F609">
        <v>1230.3900000000001</v>
      </c>
      <c r="K609">
        <v>1221.0284065276701</v>
      </c>
      <c r="L609">
        <v>1201.49851616978</v>
      </c>
      <c r="M609">
        <v>68.273684852772604</v>
      </c>
      <c r="N609">
        <v>1</v>
      </c>
      <c r="Q609">
        <v>-6.1080809493942997E-2</v>
      </c>
    </row>
    <row r="610" spans="1:17" x14ac:dyDescent="0.3">
      <c r="A610" t="s">
        <v>1351</v>
      </c>
      <c r="B610" t="s">
        <v>1352</v>
      </c>
      <c r="C610" t="s">
        <v>3138</v>
      </c>
      <c r="D610" t="s">
        <v>51</v>
      </c>
      <c r="E610">
        <v>8355.3375070149996</v>
      </c>
      <c r="F610">
        <v>2041.15</v>
      </c>
      <c r="G610">
        <v>51.867025897231898</v>
      </c>
      <c r="H610">
        <v>19.916347007193899</v>
      </c>
      <c r="I610">
        <v>62.068388447828802</v>
      </c>
      <c r="J610">
        <v>23.108957643832799</v>
      </c>
      <c r="K610">
        <v>1625.46780114949</v>
      </c>
      <c r="L610">
        <v>1380.70071448001</v>
      </c>
      <c r="M610">
        <v>83.574375745599099</v>
      </c>
      <c r="N610">
        <v>1.9572618895106699</v>
      </c>
      <c r="O610">
        <v>1.3644269161992</v>
      </c>
      <c r="P610">
        <v>103.21071233012999</v>
      </c>
      <c r="Q610">
        <v>7.8935990319887003E-2</v>
      </c>
    </row>
    <row r="611" spans="1:17" x14ac:dyDescent="0.3">
      <c r="A611" t="s">
        <v>1353</v>
      </c>
      <c r="B611" t="s">
        <v>1354</v>
      </c>
      <c r="C611" t="s">
        <v>3145</v>
      </c>
      <c r="D611" t="s">
        <v>1355</v>
      </c>
      <c r="E611">
        <v>8345.5333141699994</v>
      </c>
      <c r="F611">
        <v>261.95</v>
      </c>
      <c r="G611">
        <v>8.5264782046786998</v>
      </c>
      <c r="H611">
        <v>7.4979270015366604</v>
      </c>
      <c r="I611">
        <v>26.9483660534286</v>
      </c>
      <c r="J611">
        <v>3.7147007489214401</v>
      </c>
      <c r="K611">
        <v>256.15929798814398</v>
      </c>
      <c r="L611">
        <v>224.991740125315</v>
      </c>
      <c r="M611">
        <v>44.692325069737898</v>
      </c>
      <c r="N611">
        <v>0.28951000323958898</v>
      </c>
      <c r="O611">
        <v>5.8598969268944501</v>
      </c>
      <c r="P611">
        <v>54.451650943396203</v>
      </c>
      <c r="Q611">
        <v>1.1957041702877E-2</v>
      </c>
    </row>
    <row r="612" spans="1:17" hidden="1" x14ac:dyDescent="0.3">
      <c r="A612" t="s">
        <v>1356</v>
      </c>
      <c r="B612" t="s">
        <v>1357</v>
      </c>
      <c r="C612" t="s">
        <v>3149</v>
      </c>
      <c r="D612" t="s">
        <v>57</v>
      </c>
      <c r="E612">
        <v>8336.4196944279993</v>
      </c>
      <c r="F612">
        <v>116.62</v>
      </c>
      <c r="G612">
        <v>221.690328114827</v>
      </c>
      <c r="H612">
        <v>-20.079947194797199</v>
      </c>
      <c r="I612">
        <v>61.775516767842397</v>
      </c>
      <c r="J612">
        <v>-6.2709163581297602</v>
      </c>
      <c r="K612">
        <v>127.00103234079801</v>
      </c>
      <c r="L612">
        <v>95.119501104350505</v>
      </c>
      <c r="M612">
        <v>39.360527330440704</v>
      </c>
      <c r="N612">
        <v>0.52078544862912401</v>
      </c>
      <c r="O612">
        <v>45.129480363573997</v>
      </c>
      <c r="P612">
        <v>274.38202247190998</v>
      </c>
      <c r="Q612">
        <v>0.103844674022096</v>
      </c>
    </row>
    <row r="613" spans="1:17" hidden="1" x14ac:dyDescent="0.3">
      <c r="A613" t="s">
        <v>1358</v>
      </c>
      <c r="B613" t="s">
        <v>1359</v>
      </c>
      <c r="C613" t="s">
        <v>3149</v>
      </c>
      <c r="D613" t="s">
        <v>111</v>
      </c>
      <c r="E613">
        <v>8334.2432332499993</v>
      </c>
      <c r="F613">
        <v>2597.1</v>
      </c>
      <c r="G613">
        <v>-40.283588595248297</v>
      </c>
      <c r="H613">
        <v>2.2075231315069899</v>
      </c>
      <c r="I613">
        <v>-9.9736818357757802</v>
      </c>
      <c r="J613">
        <v>2.18871649359291</v>
      </c>
      <c r="K613">
        <v>2638.7103342406899</v>
      </c>
      <c r="L613">
        <v>2680.3738264746398</v>
      </c>
      <c r="M613">
        <v>51.771272572375402</v>
      </c>
      <c r="N613">
        <v>1.09609649308346</v>
      </c>
      <c r="O613">
        <v>19.286896923491501</v>
      </c>
      <c r="P613">
        <v>10.5619412515964</v>
      </c>
      <c r="Q613">
        <v>1.2825670953127E-2</v>
      </c>
    </row>
    <row r="614" spans="1:17" x14ac:dyDescent="0.3">
      <c r="A614" t="s">
        <v>1360</v>
      </c>
      <c r="B614" t="s">
        <v>1361</v>
      </c>
      <c r="C614" t="s">
        <v>3142</v>
      </c>
      <c r="D614" t="s">
        <v>75</v>
      </c>
      <c r="E614">
        <v>8324.9040489489998</v>
      </c>
      <c r="F614">
        <v>205.97</v>
      </c>
      <c r="G614">
        <v>3.9573234146099701</v>
      </c>
      <c r="H614">
        <v>-1.35168125584805</v>
      </c>
      <c r="I614">
        <v>-19.3880282600615</v>
      </c>
      <c r="J614">
        <v>1.8903259055856201</v>
      </c>
      <c r="K614">
        <v>208.17164822231101</v>
      </c>
      <c r="L614">
        <v>203.674967025499</v>
      </c>
      <c r="M614">
        <v>52.658731470582303</v>
      </c>
      <c r="N614">
        <v>0.77272725775531104</v>
      </c>
      <c r="O614">
        <v>24.2899451376414</v>
      </c>
      <c r="P614">
        <v>33.270786153348404</v>
      </c>
      <c r="Q614">
        <v>8.8079847867007996E-2</v>
      </c>
    </row>
    <row r="615" spans="1:17" hidden="1" x14ac:dyDescent="0.3">
      <c r="A615" t="s">
        <v>1362</v>
      </c>
      <c r="B615" t="s">
        <v>1363</v>
      </c>
      <c r="C615" t="s">
        <v>3149</v>
      </c>
      <c r="D615" t="s">
        <v>1364</v>
      </c>
      <c r="E615">
        <v>8297.7179219999998</v>
      </c>
      <c r="F615">
        <v>819.45</v>
      </c>
      <c r="G615">
        <v>4951.22727845804</v>
      </c>
      <c r="H615">
        <v>-4.1396601779787803</v>
      </c>
      <c r="I615">
        <v>467.92829080170901</v>
      </c>
      <c r="J615">
        <v>22.563861644034102</v>
      </c>
      <c r="K615">
        <v>640.81031355508696</v>
      </c>
      <c r="L615">
        <v>331.55813395351402</v>
      </c>
      <c r="M615">
        <v>61.105274743280702</v>
      </c>
      <c r="N615">
        <v>1.4152748919781999</v>
      </c>
      <c r="O615">
        <v>30.526572701201999</v>
      </c>
      <c r="P615">
        <v>4977.1375464683997</v>
      </c>
    </row>
    <row r="616" spans="1:17" x14ac:dyDescent="0.3">
      <c r="A616" t="s">
        <v>1365</v>
      </c>
      <c r="B616" t="s">
        <v>1366</v>
      </c>
      <c r="C616" t="s">
        <v>3134</v>
      </c>
      <c r="D616" t="s">
        <v>517</v>
      </c>
      <c r="E616">
        <v>8273.2332428240006</v>
      </c>
      <c r="F616">
        <v>250.48</v>
      </c>
      <c r="G616">
        <v>-16.816191355306199</v>
      </c>
      <c r="H616">
        <v>-8.93146192550061</v>
      </c>
      <c r="I616">
        <v>8.0986045484581108</v>
      </c>
      <c r="J616">
        <v>-2.5814741456280998</v>
      </c>
      <c r="K616">
        <v>263.16777005435199</v>
      </c>
      <c r="L616">
        <v>244.03422611189399</v>
      </c>
      <c r="M616">
        <v>41.220909359116199</v>
      </c>
      <c r="N616">
        <v>0.74135570843439202</v>
      </c>
      <c r="O616">
        <v>18.8118811881188</v>
      </c>
      <c r="P616">
        <v>24.246031746031701</v>
      </c>
      <c r="Q616">
        <v>4.6999191126502998E-2</v>
      </c>
    </row>
    <row r="617" spans="1:17" x14ac:dyDescent="0.3">
      <c r="A617" t="s">
        <v>1367</v>
      </c>
      <c r="B617" t="s">
        <v>1368</v>
      </c>
      <c r="C617" t="s">
        <v>3146</v>
      </c>
      <c r="D617" t="s">
        <v>108</v>
      </c>
      <c r="E617">
        <v>8268.5273702800005</v>
      </c>
      <c r="F617">
        <v>4176.6499999999996</v>
      </c>
      <c r="G617">
        <v>119.212685214595</v>
      </c>
      <c r="H617">
        <v>-3.5911151887297801</v>
      </c>
      <c r="I617">
        <v>89.630600628884395</v>
      </c>
      <c r="J617">
        <v>-3.20456744319308</v>
      </c>
      <c r="K617">
        <v>4055.1863499435499</v>
      </c>
      <c r="L617">
        <v>3175.04364926873</v>
      </c>
      <c r="M617">
        <v>36.0107730155908</v>
      </c>
      <c r="N617">
        <v>0.92309212391172202</v>
      </c>
      <c r="O617">
        <v>8.2207031951444502</v>
      </c>
      <c r="P617">
        <v>160.065379825653</v>
      </c>
      <c r="Q617">
        <v>-2.3001528799919999E-2</v>
      </c>
    </row>
    <row r="618" spans="1:17" x14ac:dyDescent="0.3">
      <c r="A618" t="s">
        <v>1369</v>
      </c>
      <c r="B618" t="s">
        <v>1370</v>
      </c>
      <c r="C618" t="s">
        <v>3134</v>
      </c>
      <c r="D618" t="s">
        <v>24</v>
      </c>
      <c r="E618">
        <v>8254.0849176449992</v>
      </c>
      <c r="F618">
        <v>218.55</v>
      </c>
      <c r="G618">
        <v>-24.282739528610001</v>
      </c>
      <c r="H618">
        <v>-3.01349837849747</v>
      </c>
      <c r="I618">
        <v>-10.488917875301</v>
      </c>
      <c r="J618">
        <v>7.5221724939572399</v>
      </c>
      <c r="K618">
        <v>221.95668212750101</v>
      </c>
      <c r="L618">
        <v>222.803775333695</v>
      </c>
      <c r="M618">
        <v>55.294534002667</v>
      </c>
      <c r="N618">
        <v>0.59600261649129604</v>
      </c>
      <c r="O618">
        <v>31.114161519103099</v>
      </c>
      <c r="P618">
        <v>13.828125</v>
      </c>
      <c r="Q618">
        <v>0.114479988237113</v>
      </c>
    </row>
    <row r="619" spans="1:17" x14ac:dyDescent="0.3">
      <c r="A619" t="s">
        <v>1371</v>
      </c>
      <c r="B619" t="s">
        <v>1372</v>
      </c>
      <c r="C619" t="s">
        <v>3137</v>
      </c>
      <c r="D619" t="s">
        <v>46</v>
      </c>
      <c r="E619">
        <v>8212.0503200000003</v>
      </c>
      <c r="F619">
        <v>292</v>
      </c>
      <c r="G619">
        <v>-16.955044129761401</v>
      </c>
      <c r="H619">
        <v>-8.4992866231288406</v>
      </c>
      <c r="I619">
        <v>5.6017424029432501</v>
      </c>
      <c r="J619">
        <v>1.15772251312496</v>
      </c>
      <c r="K619">
        <v>318.02707400093402</v>
      </c>
      <c r="L619">
        <v>311.77796938221502</v>
      </c>
      <c r="M619">
        <v>43.026290671301297</v>
      </c>
      <c r="N619">
        <v>0.57014914393604699</v>
      </c>
      <c r="O619">
        <v>42.260273972602697</v>
      </c>
      <c r="P619">
        <v>23.336853220696899</v>
      </c>
      <c r="Q619">
        <v>-1.3909906602700001E-2</v>
      </c>
    </row>
    <row r="620" spans="1:17" x14ac:dyDescent="0.3">
      <c r="A620" t="s">
        <v>1373</v>
      </c>
      <c r="B620" t="s">
        <v>1374</v>
      </c>
      <c r="C620" t="s">
        <v>3138</v>
      </c>
      <c r="D620" t="s">
        <v>51</v>
      </c>
      <c r="E620">
        <v>8151.3611363399996</v>
      </c>
      <c r="F620">
        <v>833.55</v>
      </c>
      <c r="G620">
        <v>107.773499861803</v>
      </c>
      <c r="H620">
        <v>4.4266086329542604</v>
      </c>
      <c r="I620">
        <v>52.014815884495803</v>
      </c>
      <c r="J620">
        <v>2.3033747395958701</v>
      </c>
      <c r="K620">
        <v>805.66195139741001</v>
      </c>
      <c r="L620">
        <v>636.29863259723902</v>
      </c>
      <c r="M620">
        <v>52.564098487479797</v>
      </c>
      <c r="N620">
        <v>0.49309355732535798</v>
      </c>
      <c r="O620">
        <v>15.1100713814408</v>
      </c>
      <c r="P620">
        <v>166.182340731278</v>
      </c>
      <c r="Q620">
        <v>3.9599912372434001E-2</v>
      </c>
    </row>
    <row r="621" spans="1:17" x14ac:dyDescent="0.3">
      <c r="A621" t="s">
        <v>1375</v>
      </c>
      <c r="B621" t="s">
        <v>1376</v>
      </c>
      <c r="C621" t="s">
        <v>3147</v>
      </c>
      <c r="D621" t="s">
        <v>141</v>
      </c>
      <c r="E621">
        <v>8108.7557237450001</v>
      </c>
      <c r="F621">
        <v>553.54999999999995</v>
      </c>
      <c r="G621">
        <v>-2.91282328199499</v>
      </c>
      <c r="H621">
        <v>0.43534618096147798</v>
      </c>
      <c r="I621">
        <v>21.9218869108524</v>
      </c>
      <c r="J621">
        <v>3.8801229805384301</v>
      </c>
      <c r="K621">
        <v>565.87095072495401</v>
      </c>
      <c r="L621">
        <v>523.637501561774</v>
      </c>
      <c r="M621">
        <v>47.848873129535299</v>
      </c>
      <c r="N621">
        <v>0.262791066830245</v>
      </c>
      <c r="O621">
        <v>26.275855839580899</v>
      </c>
      <c r="P621">
        <v>45.651887909485502</v>
      </c>
      <c r="Q621">
        <v>8.2729860549279992E-3</v>
      </c>
    </row>
    <row r="622" spans="1:17" x14ac:dyDescent="0.3">
      <c r="A622" t="s">
        <v>1377</v>
      </c>
      <c r="B622" t="s">
        <v>1378</v>
      </c>
      <c r="C622" t="s">
        <v>3148</v>
      </c>
      <c r="D622" t="s">
        <v>405</v>
      </c>
      <c r="E622">
        <v>8087.4999488800004</v>
      </c>
      <c r="F622">
        <v>202.96</v>
      </c>
      <c r="G622">
        <v>-20.2019346770251</v>
      </c>
      <c r="H622">
        <v>-3.1062000849906202</v>
      </c>
      <c r="I622">
        <v>-22.560343345947999</v>
      </c>
      <c r="J622">
        <v>3.2669718730907502</v>
      </c>
      <c r="K622">
        <v>215.40661226241801</v>
      </c>
      <c r="L622">
        <v>221.28537451793699</v>
      </c>
      <c r="M622">
        <v>43.389347568108597</v>
      </c>
      <c r="N622">
        <v>0.69313714675283999</v>
      </c>
      <c r="O622">
        <v>58.775128104059903</v>
      </c>
      <c r="P622">
        <v>13.322166387493001</v>
      </c>
      <c r="Q622">
        <v>5.0739264499495999E-2</v>
      </c>
    </row>
    <row r="623" spans="1:17" x14ac:dyDescent="0.3">
      <c r="A623" t="s">
        <v>1379</v>
      </c>
      <c r="B623" t="s">
        <v>1380</v>
      </c>
      <c r="C623" t="s">
        <v>3137</v>
      </c>
      <c r="D623" t="s">
        <v>46</v>
      </c>
      <c r="E623">
        <v>8077.1356100249996</v>
      </c>
      <c r="F623">
        <v>314.85000000000002</v>
      </c>
      <c r="G623">
        <v>-31.346519699801298</v>
      </c>
      <c r="H623">
        <v>-24.306616917933798</v>
      </c>
      <c r="I623">
        <v>-34.780806916878497</v>
      </c>
      <c r="J623">
        <v>-2.2876699007375798</v>
      </c>
      <c r="K623">
        <v>403.69659460110898</v>
      </c>
      <c r="L623">
        <v>428.26556798652803</v>
      </c>
      <c r="M623">
        <v>28.010800111007399</v>
      </c>
      <c r="N623">
        <v>1.9718225251171999</v>
      </c>
      <c r="O623">
        <v>82.563125297760806</v>
      </c>
      <c r="P623">
        <v>5.3010033444816003</v>
      </c>
      <c r="Q623">
        <v>-1.7992284808026001E-2</v>
      </c>
    </row>
    <row r="624" spans="1:17" x14ac:dyDescent="0.3">
      <c r="A624" t="s">
        <v>1381</v>
      </c>
      <c r="B624" t="s">
        <v>1382</v>
      </c>
      <c r="C624" t="s">
        <v>3148</v>
      </c>
      <c r="D624" t="s">
        <v>475</v>
      </c>
      <c r="E624">
        <v>8059.1472881999998</v>
      </c>
      <c r="F624">
        <v>733.5</v>
      </c>
      <c r="G624">
        <v>-45.012506898634598</v>
      </c>
      <c r="H624">
        <v>0.95952483508505404</v>
      </c>
      <c r="I624">
        <v>-19.404690586813899</v>
      </c>
      <c r="J624">
        <v>2.9211168906422902</v>
      </c>
      <c r="K624">
        <v>741.39863196718795</v>
      </c>
      <c r="L624">
        <v>803.95946548972199</v>
      </c>
      <c r="M624">
        <v>59.747786888598696</v>
      </c>
      <c r="N624">
        <v>1.11121011196522</v>
      </c>
      <c r="O624">
        <v>50.824812542603901</v>
      </c>
      <c r="P624">
        <v>9.0219976218787092</v>
      </c>
      <c r="Q624">
        <v>-3.73006724676E-2</v>
      </c>
    </row>
    <row r="625" spans="1:17" hidden="1" x14ac:dyDescent="0.3">
      <c r="A625" t="s">
        <v>1383</v>
      </c>
      <c r="B625" t="s">
        <v>1384</v>
      </c>
      <c r="C625" t="s">
        <v>3149</v>
      </c>
      <c r="D625" t="s">
        <v>46</v>
      </c>
      <c r="E625">
        <v>7990.9003284999999</v>
      </c>
      <c r="F625">
        <v>730.15</v>
      </c>
      <c r="G625">
        <v>180.03986817233499</v>
      </c>
      <c r="H625">
        <v>-2.4727116735600698</v>
      </c>
      <c r="I625">
        <v>147.65620159014901</v>
      </c>
      <c r="J625">
        <v>1.0840817066814601</v>
      </c>
      <c r="K625">
        <v>726.16009100097494</v>
      </c>
      <c r="L625">
        <v>499.57335557852701</v>
      </c>
      <c r="M625">
        <v>41.032659672757703</v>
      </c>
      <c r="N625">
        <v>0.52096422663878705</v>
      </c>
      <c r="O625">
        <v>21.475039375470701</v>
      </c>
      <c r="P625">
        <v>372.43610482044602</v>
      </c>
    </row>
    <row r="626" spans="1:17" hidden="1" x14ac:dyDescent="0.3">
      <c r="A626" t="s">
        <v>1385</v>
      </c>
      <c r="B626" t="s">
        <v>1386</v>
      </c>
      <c r="C626" t="s">
        <v>3149</v>
      </c>
      <c r="D626" t="s">
        <v>588</v>
      </c>
      <c r="E626">
        <v>7969.5583658249998</v>
      </c>
      <c r="F626">
        <v>4014.25</v>
      </c>
      <c r="G626">
        <v>0.78617183309560801</v>
      </c>
      <c r="H626">
        <v>7.9428568147697796</v>
      </c>
      <c r="I626">
        <v>17.9486996991868</v>
      </c>
      <c r="J626">
        <v>10.3551693017386</v>
      </c>
      <c r="K626">
        <v>3951.2489351541999</v>
      </c>
      <c r="L626">
        <v>3701.0488347744199</v>
      </c>
      <c r="M626">
        <v>51.105907513531299</v>
      </c>
      <c r="N626">
        <v>0.73774715530961599</v>
      </c>
      <c r="O626">
        <v>11.5525938842872</v>
      </c>
      <c r="P626">
        <v>30.4005327442827</v>
      </c>
      <c r="Q626">
        <v>-8.8422568260599996E-3</v>
      </c>
    </row>
    <row r="627" spans="1:17" x14ac:dyDescent="0.3">
      <c r="A627" t="s">
        <v>1387</v>
      </c>
      <c r="B627" t="s">
        <v>1388</v>
      </c>
      <c r="C627" t="s">
        <v>3140</v>
      </c>
      <c r="D627" t="s">
        <v>196</v>
      </c>
      <c r="E627">
        <v>7918.1551799999997</v>
      </c>
      <c r="F627">
        <v>518.25</v>
      </c>
      <c r="G627">
        <v>-14.9953402414981</v>
      </c>
      <c r="H627">
        <v>-7.0816448375495797</v>
      </c>
      <c r="I627">
        <v>-6.6675046739454498</v>
      </c>
      <c r="J627">
        <v>1.3162229166383801</v>
      </c>
      <c r="K627">
        <v>557.78220884099505</v>
      </c>
      <c r="L627">
        <v>551.03136916957203</v>
      </c>
      <c r="M627">
        <v>37.070260958378697</v>
      </c>
      <c r="N627">
        <v>0.44672460551245702</v>
      </c>
      <c r="O627">
        <v>36.575012059816601</v>
      </c>
      <c r="P627">
        <v>19.6882217090069</v>
      </c>
      <c r="Q627">
        <v>7.0610058031971998E-2</v>
      </c>
    </row>
    <row r="628" spans="1:17" x14ac:dyDescent="0.3">
      <c r="A628" t="s">
        <v>1389</v>
      </c>
      <c r="B628" t="s">
        <v>1390</v>
      </c>
      <c r="C628" t="s">
        <v>3136</v>
      </c>
      <c r="D628" t="s">
        <v>364</v>
      </c>
      <c r="E628">
        <v>7913.1461903999998</v>
      </c>
      <c r="F628">
        <v>580.79999999999995</v>
      </c>
      <c r="G628">
        <v>16.687325900763501</v>
      </c>
      <c r="H628">
        <v>-3.2624687898879499</v>
      </c>
      <c r="I628">
        <v>0.729086567855461</v>
      </c>
      <c r="J628">
        <v>2.1009723760468599</v>
      </c>
      <c r="K628">
        <v>618.01843864975694</v>
      </c>
      <c r="L628">
        <v>582.00812275905196</v>
      </c>
      <c r="M628">
        <v>45.7729909737536</v>
      </c>
      <c r="N628">
        <v>0.23170348659319701</v>
      </c>
      <c r="O628">
        <v>36.535812672176299</v>
      </c>
      <c r="P628">
        <v>50.252231276678202</v>
      </c>
      <c r="Q628">
        <v>-8.8719337314750006E-3</v>
      </c>
    </row>
    <row r="629" spans="1:17" hidden="1" x14ac:dyDescent="0.3">
      <c r="A629" t="s">
        <v>1391</v>
      </c>
      <c r="B629" t="s">
        <v>1392</v>
      </c>
      <c r="C629" t="s">
        <v>3149</v>
      </c>
      <c r="D629" t="s">
        <v>1393</v>
      </c>
      <c r="E629">
        <v>7910.6379101100001</v>
      </c>
      <c r="F629">
        <v>1951.3</v>
      </c>
      <c r="G629">
        <v>95.075009452835104</v>
      </c>
      <c r="H629">
        <v>6.5495911254485</v>
      </c>
      <c r="I629">
        <v>51.196238080683997</v>
      </c>
      <c r="J629">
        <v>5.2326323913002701</v>
      </c>
      <c r="K629">
        <v>1890.16345590541</v>
      </c>
      <c r="L629">
        <v>1540.3511938726899</v>
      </c>
      <c r="M629">
        <v>62.213104258898902</v>
      </c>
      <c r="N629">
        <v>0.41166288723017103</v>
      </c>
      <c r="O629">
        <v>14.026546404960699</v>
      </c>
      <c r="P629">
        <v>151.78064516129001</v>
      </c>
    </row>
    <row r="630" spans="1:17" x14ac:dyDescent="0.3">
      <c r="A630" t="s">
        <v>1394</v>
      </c>
      <c r="B630" t="s">
        <v>1395</v>
      </c>
      <c r="C630" t="s">
        <v>3134</v>
      </c>
      <c r="D630" t="s">
        <v>24</v>
      </c>
      <c r="E630">
        <v>7884.5573466799997</v>
      </c>
      <c r="F630">
        <v>69.23</v>
      </c>
      <c r="G630">
        <v>-55.768424038727197</v>
      </c>
      <c r="H630">
        <v>-6.1487169142748401</v>
      </c>
      <c r="I630">
        <v>-35.502858479333902</v>
      </c>
      <c r="J630">
        <v>0.31801253435961002</v>
      </c>
      <c r="K630">
        <v>75.790542347962699</v>
      </c>
      <c r="L630">
        <v>85.9399635946275</v>
      </c>
      <c r="M630">
        <v>40.250218540581102</v>
      </c>
      <c r="N630">
        <v>0.800595010245303</v>
      </c>
      <c r="O630">
        <v>68.2796475516394</v>
      </c>
      <c r="P630">
        <v>5.5335365853658596</v>
      </c>
      <c r="Q630">
        <v>-6.0380471395649997E-3</v>
      </c>
    </row>
    <row r="631" spans="1:17" hidden="1" x14ac:dyDescent="0.3">
      <c r="A631" t="s">
        <v>1396</v>
      </c>
      <c r="B631" t="s">
        <v>1397</v>
      </c>
      <c r="C631" t="s">
        <v>3149</v>
      </c>
      <c r="D631" t="s">
        <v>86</v>
      </c>
      <c r="E631">
        <v>7864.1702477159997</v>
      </c>
      <c r="F631">
        <v>157.37</v>
      </c>
      <c r="G631">
        <v>385.03129043119901</v>
      </c>
      <c r="H631">
        <v>-0.16847140188318499</v>
      </c>
      <c r="I631">
        <v>201.444555466613</v>
      </c>
      <c r="J631">
        <v>-3.3769651694068599</v>
      </c>
      <c r="K631">
        <v>144.548716629312</v>
      </c>
      <c r="L631">
        <v>94.903400416158902</v>
      </c>
      <c r="M631">
        <v>50.135621885051002</v>
      </c>
      <c r="N631">
        <v>0.25530856593874501</v>
      </c>
      <c r="O631">
        <v>18.872720340598502</v>
      </c>
      <c r="P631">
        <v>468.12274368230999</v>
      </c>
      <c r="Q631">
        <v>0.13597662546179001</v>
      </c>
    </row>
    <row r="632" spans="1:17" hidden="1" x14ac:dyDescent="0.3">
      <c r="A632" t="s">
        <v>1398</v>
      </c>
      <c r="B632" t="s">
        <v>1399</v>
      </c>
      <c r="C632" t="s">
        <v>3149</v>
      </c>
      <c r="D632" t="s">
        <v>170</v>
      </c>
      <c r="E632">
        <v>7850.3249308750001</v>
      </c>
      <c r="F632">
        <v>61.25</v>
      </c>
      <c r="G632">
        <v>36.126769026678502</v>
      </c>
      <c r="H632">
        <v>-1.14449683124185</v>
      </c>
      <c r="I632">
        <v>-5.0135438735547</v>
      </c>
      <c r="J632">
        <v>5.4884740497590698</v>
      </c>
      <c r="K632">
        <v>61.578305817047699</v>
      </c>
      <c r="L632">
        <v>58.391153467855297</v>
      </c>
      <c r="M632">
        <v>54.958810985224297</v>
      </c>
      <c r="N632">
        <v>0.56500381139927802</v>
      </c>
      <c r="O632">
        <v>30.4489795918367</v>
      </c>
      <c r="P632">
        <v>66.6666666666666</v>
      </c>
      <c r="Q632">
        <v>-1.1383366333757999E-2</v>
      </c>
    </row>
    <row r="633" spans="1:17" x14ac:dyDescent="0.3">
      <c r="A633" t="s">
        <v>1400</v>
      </c>
      <c r="B633" t="s">
        <v>1401</v>
      </c>
      <c r="C633" t="s">
        <v>3146</v>
      </c>
      <c r="D633" t="s">
        <v>128</v>
      </c>
      <c r="E633">
        <v>7841.9587474800001</v>
      </c>
      <c r="F633">
        <v>656.4</v>
      </c>
      <c r="G633">
        <v>-43.026247554521603</v>
      </c>
      <c r="H633">
        <v>4.8022986403766801</v>
      </c>
      <c r="I633">
        <v>-10.478648915403699</v>
      </c>
      <c r="J633">
        <v>1.58377276308427</v>
      </c>
      <c r="K633">
        <v>670.946162178642</v>
      </c>
      <c r="L633">
        <v>692.17746109478196</v>
      </c>
      <c r="M633">
        <v>43.589717966746903</v>
      </c>
      <c r="N633">
        <v>0.22803204951058101</v>
      </c>
      <c r="O633">
        <v>29.341864716636199</v>
      </c>
      <c r="P633">
        <v>9.6558636819244796</v>
      </c>
      <c r="Q633">
        <v>-9.5124125502084003E-2</v>
      </c>
    </row>
    <row r="634" spans="1:17" x14ac:dyDescent="0.3">
      <c r="A634" t="s">
        <v>1402</v>
      </c>
      <c r="B634" t="s">
        <v>1403</v>
      </c>
      <c r="C634" t="s">
        <v>3134</v>
      </c>
      <c r="D634" t="s">
        <v>21</v>
      </c>
      <c r="E634">
        <v>7786.2346960160003</v>
      </c>
      <c r="F634">
        <v>28.01</v>
      </c>
      <c r="G634">
        <v>16.765376448965199</v>
      </c>
      <c r="H634">
        <v>-4.2933682343777999</v>
      </c>
      <c r="I634">
        <v>-18.800848596778401</v>
      </c>
      <c r="J634">
        <v>3.18801421403142</v>
      </c>
      <c r="K634">
        <v>28.5941438526268</v>
      </c>
      <c r="L634">
        <v>28.0989381894479</v>
      </c>
      <c r="M634">
        <v>47.8417366148811</v>
      </c>
      <c r="N634">
        <v>0.43277007063511302</v>
      </c>
      <c r="O634">
        <v>44.601189918205499</v>
      </c>
      <c r="P634">
        <v>52.285921029122697</v>
      </c>
      <c r="Q634">
        <v>3.3579280617724999E-2</v>
      </c>
    </row>
    <row r="635" spans="1:17" hidden="1" x14ac:dyDescent="0.3">
      <c r="A635" t="s">
        <v>1404</v>
      </c>
      <c r="B635" t="s">
        <v>1405</v>
      </c>
      <c r="C635" t="s">
        <v>3149</v>
      </c>
      <c r="D635" t="s">
        <v>117</v>
      </c>
      <c r="E635">
        <v>7757.1823817499999</v>
      </c>
      <c r="F635">
        <v>325</v>
      </c>
      <c r="G635">
        <v>224.30524923102001</v>
      </c>
      <c r="H635">
        <v>-5.8875798351944297</v>
      </c>
      <c r="I635">
        <v>-2.7052527519732799</v>
      </c>
      <c r="J635">
        <v>3.2563927736745399</v>
      </c>
      <c r="K635">
        <v>349.36443874767099</v>
      </c>
      <c r="L635">
        <v>291.58775729252301</v>
      </c>
      <c r="M635">
        <v>29.828050733408801</v>
      </c>
      <c r="N635">
        <v>0.34429016672361501</v>
      </c>
      <c r="O635">
        <v>22.876923076922999</v>
      </c>
      <c r="P635">
        <v>259.51327433628302</v>
      </c>
      <c r="Q635">
        <v>0.14300490230780999</v>
      </c>
    </row>
    <row r="636" spans="1:17" x14ac:dyDescent="0.3">
      <c r="A636" t="s">
        <v>1406</v>
      </c>
      <c r="B636" t="s">
        <v>1407</v>
      </c>
      <c r="C636" t="s">
        <v>3144</v>
      </c>
      <c r="D636" t="s">
        <v>94</v>
      </c>
      <c r="E636">
        <v>7727.3021695399902</v>
      </c>
      <c r="F636">
        <v>1650.35</v>
      </c>
      <c r="G636">
        <v>-9.7743122030329292</v>
      </c>
      <c r="H636">
        <v>15.9244548618891</v>
      </c>
      <c r="I636">
        <v>11.5879257113645</v>
      </c>
      <c r="J636">
        <v>0.50291055137325202</v>
      </c>
      <c r="K636">
        <v>1539.56140071919</v>
      </c>
      <c r="L636">
        <v>1462.24973986183</v>
      </c>
      <c r="M636">
        <v>50.449837170803001</v>
      </c>
      <c r="N636">
        <v>0.53484330981224604</v>
      </c>
      <c r="O636">
        <v>4.2384948647256699</v>
      </c>
      <c r="P636">
        <v>32.027999999999899</v>
      </c>
      <c r="Q636">
        <v>-8.4427199070763001E-2</v>
      </c>
    </row>
    <row r="637" spans="1:17" x14ac:dyDescent="0.3">
      <c r="A637" t="s">
        <v>1408</v>
      </c>
      <c r="B637" t="s">
        <v>1409</v>
      </c>
      <c r="C637" t="s">
        <v>3146</v>
      </c>
      <c r="D637" t="s">
        <v>304</v>
      </c>
      <c r="E637">
        <v>7686.510767236</v>
      </c>
      <c r="F637">
        <v>199.78</v>
      </c>
      <c r="G637">
        <v>-13.1994076436448</v>
      </c>
      <c r="H637">
        <v>-0.99740375809982995</v>
      </c>
      <c r="I637">
        <v>-19.624453745734101</v>
      </c>
      <c r="J637">
        <v>8.1949251761353299</v>
      </c>
      <c r="K637">
        <v>207.78750248422901</v>
      </c>
      <c r="L637">
        <v>205.195021198728</v>
      </c>
      <c r="M637">
        <v>51.245554815262302</v>
      </c>
      <c r="N637">
        <v>0.33455653066024099</v>
      </c>
      <c r="O637">
        <v>31.144258684553002</v>
      </c>
      <c r="P637">
        <v>18.423236514522799</v>
      </c>
      <c r="Q637">
        <v>0.11410855150989301</v>
      </c>
    </row>
    <row r="638" spans="1:17" x14ac:dyDescent="0.3">
      <c r="A638" t="s">
        <v>1410</v>
      </c>
      <c r="B638" t="s">
        <v>1411</v>
      </c>
      <c r="C638" t="s">
        <v>3148</v>
      </c>
      <c r="D638" t="s">
        <v>472</v>
      </c>
      <c r="E638">
        <v>7663.5710517799998</v>
      </c>
      <c r="F638">
        <v>484.7</v>
      </c>
      <c r="G638">
        <v>-16.890924780488898</v>
      </c>
      <c r="H638">
        <v>-2.7721357225204</v>
      </c>
      <c r="I638">
        <v>-3.95125853882011</v>
      </c>
      <c r="J638">
        <v>8.7914021775319107</v>
      </c>
      <c r="K638">
        <v>489.50464136653801</v>
      </c>
      <c r="L638">
        <v>493.925879529903</v>
      </c>
      <c r="M638">
        <v>59.6961413094931</v>
      </c>
      <c r="N638">
        <v>1.3895279314051801</v>
      </c>
      <c r="O638">
        <v>30.781926965133</v>
      </c>
      <c r="P638">
        <v>20.332671300893701</v>
      </c>
      <c r="Q638">
        <v>-4.1888336141992999E-2</v>
      </c>
    </row>
    <row r="639" spans="1:17" x14ac:dyDescent="0.3">
      <c r="A639" t="s">
        <v>1412</v>
      </c>
      <c r="B639" t="s">
        <v>1413</v>
      </c>
      <c r="C639" t="s">
        <v>3153</v>
      </c>
      <c r="D639" t="s">
        <v>1414</v>
      </c>
      <c r="E639">
        <v>7657.8329605199997</v>
      </c>
      <c r="F639">
        <v>452.05</v>
      </c>
      <c r="G639">
        <v>-4.39145080605741</v>
      </c>
      <c r="H639">
        <v>-4.68291519769397</v>
      </c>
      <c r="I639">
        <v>11.496921593201501</v>
      </c>
      <c r="J639">
        <v>3.6539835430744199</v>
      </c>
      <c r="K639">
        <v>471.08485706546998</v>
      </c>
      <c r="L639">
        <v>445.78182690867902</v>
      </c>
      <c r="M639">
        <v>39.505428224501102</v>
      </c>
      <c r="N639">
        <v>0.60582868117126598</v>
      </c>
      <c r="O639">
        <v>41.300741068465797</v>
      </c>
      <c r="P639">
        <v>41.664055155123698</v>
      </c>
      <c r="Q639">
        <v>8.3933584384592003E-2</v>
      </c>
    </row>
    <row r="640" spans="1:17" x14ac:dyDescent="0.3">
      <c r="A640" t="s">
        <v>1415</v>
      </c>
      <c r="B640" t="s">
        <v>1416</v>
      </c>
      <c r="C640" t="s">
        <v>3144</v>
      </c>
      <c r="D640" t="s">
        <v>86</v>
      </c>
      <c r="E640">
        <v>7650.1855376899903</v>
      </c>
      <c r="F640">
        <v>259.10000000000002</v>
      </c>
      <c r="G640">
        <v>-66.244177048930695</v>
      </c>
      <c r="H640">
        <v>-7.3627748230476397</v>
      </c>
      <c r="I640">
        <v>-21.721998430459202</v>
      </c>
      <c r="J640">
        <v>5.64251029505406</v>
      </c>
      <c r="K640">
        <v>275.392330043225</v>
      </c>
      <c r="L640">
        <v>317.14645565192899</v>
      </c>
      <c r="M640">
        <v>49.989406752123102</v>
      </c>
      <c r="N640">
        <v>1.4395871507564699</v>
      </c>
      <c r="O640">
        <v>71.825549980702405</v>
      </c>
      <c r="P640">
        <v>10.0679694137638</v>
      </c>
      <c r="Q640">
        <v>-0.10330615708559</v>
      </c>
    </row>
    <row r="641" spans="1:17" hidden="1" x14ac:dyDescent="0.3">
      <c r="A641" t="s">
        <v>1417</v>
      </c>
      <c r="B641" t="s">
        <v>1418</v>
      </c>
      <c r="C641" t="s">
        <v>3149</v>
      </c>
      <c r="D641" t="s">
        <v>588</v>
      </c>
      <c r="E641">
        <v>7595.3623508999999</v>
      </c>
      <c r="F641">
        <v>539.85</v>
      </c>
      <c r="G641">
        <v>-33.565074715798097</v>
      </c>
      <c r="H641">
        <v>8.2721410409443497</v>
      </c>
      <c r="I641">
        <v>16.802574786672398</v>
      </c>
      <c r="J641">
        <v>11.2762838666322</v>
      </c>
      <c r="K641">
        <v>526.86122960287798</v>
      </c>
      <c r="L641">
        <v>513.48681367491304</v>
      </c>
      <c r="M641">
        <v>57.196196654204201</v>
      </c>
      <c r="N641">
        <v>0.60462252181637999</v>
      </c>
      <c r="O641">
        <v>23.3676021116976</v>
      </c>
      <c r="P641">
        <v>36.774765644793497</v>
      </c>
      <c r="Q641">
        <v>6.6456659005881005E-2</v>
      </c>
    </row>
    <row r="642" spans="1:17" x14ac:dyDescent="0.3">
      <c r="A642" t="s">
        <v>1419</v>
      </c>
      <c r="B642" t="s">
        <v>1420</v>
      </c>
      <c r="C642" t="s">
        <v>3146</v>
      </c>
      <c r="D642" t="s">
        <v>588</v>
      </c>
      <c r="E642">
        <v>7564.4447361699904</v>
      </c>
      <c r="F642">
        <v>567.70000000000005</v>
      </c>
      <c r="G642">
        <v>42.222413760706203</v>
      </c>
      <c r="H642">
        <v>-1.8071441418555001</v>
      </c>
      <c r="I642">
        <v>15.161790702653599</v>
      </c>
      <c r="J642">
        <v>-0.84183730486308295</v>
      </c>
      <c r="K642">
        <v>567.92160516903596</v>
      </c>
      <c r="L642">
        <v>503.033043626785</v>
      </c>
      <c r="M642">
        <v>45.726179098573702</v>
      </c>
      <c r="N642">
        <v>0.51601221068247105</v>
      </c>
      <c r="O642">
        <v>12.682754976219799</v>
      </c>
      <c r="P642">
        <v>69.462686567164099</v>
      </c>
      <c r="Q642">
        <v>6.0335804953189E-2</v>
      </c>
    </row>
    <row r="643" spans="1:17" hidden="1" x14ac:dyDescent="0.3">
      <c r="A643" t="s">
        <v>1421</v>
      </c>
      <c r="B643" t="s">
        <v>1422</v>
      </c>
      <c r="C643" t="s">
        <v>3149</v>
      </c>
      <c r="D643" t="s">
        <v>57</v>
      </c>
      <c r="E643">
        <v>7561.1090508799998</v>
      </c>
      <c r="F643">
        <v>14.08</v>
      </c>
      <c r="G643">
        <v>68.296628541365607</v>
      </c>
      <c r="H643">
        <v>-13.689759935070899</v>
      </c>
      <c r="I643">
        <v>33.777240502796197</v>
      </c>
      <c r="J643">
        <v>6.6669307673462201</v>
      </c>
      <c r="K643">
        <v>15.1007498627767</v>
      </c>
      <c r="L643">
        <v>13.5869879074009</v>
      </c>
      <c r="M643">
        <v>43.137788967132799</v>
      </c>
      <c r="N643">
        <v>1.0492437532068599</v>
      </c>
      <c r="O643">
        <v>49.857954545454497</v>
      </c>
      <c r="P643">
        <v>104.057971014492</v>
      </c>
      <c r="Q643">
        <v>0.11711558717170301</v>
      </c>
    </row>
    <row r="644" spans="1:17" x14ac:dyDescent="0.3">
      <c r="A644" t="s">
        <v>1423</v>
      </c>
      <c r="B644" t="s">
        <v>1424</v>
      </c>
      <c r="C644" t="s">
        <v>588</v>
      </c>
      <c r="D644" t="s">
        <v>588</v>
      </c>
      <c r="E644">
        <v>7557.7536143999996</v>
      </c>
      <c r="F644">
        <v>381.6</v>
      </c>
      <c r="G644">
        <v>10.3267901831438</v>
      </c>
      <c r="H644">
        <v>6.9591978003155797</v>
      </c>
      <c r="I644">
        <v>-9.6830207211032704</v>
      </c>
      <c r="J644">
        <v>4.8782017398112201</v>
      </c>
      <c r="K644">
        <v>381.923879980403</v>
      </c>
      <c r="L644">
        <v>358.25496267603199</v>
      </c>
      <c r="M644">
        <v>54.703585995483898</v>
      </c>
      <c r="N644">
        <v>0.49626061058193099</v>
      </c>
      <c r="O644">
        <v>18.094863731656101</v>
      </c>
      <c r="P644">
        <v>49.383440986494399</v>
      </c>
      <c r="Q644">
        <v>4.1710538568902E-2</v>
      </c>
    </row>
    <row r="645" spans="1:17" x14ac:dyDescent="0.3">
      <c r="A645" t="s">
        <v>1425</v>
      </c>
      <c r="B645" t="s">
        <v>1426</v>
      </c>
      <c r="C645" t="s">
        <v>3147</v>
      </c>
      <c r="D645" t="s">
        <v>141</v>
      </c>
      <c r="E645">
        <v>7549.4232145149899</v>
      </c>
      <c r="F645">
        <v>484.45</v>
      </c>
      <c r="G645">
        <v>-28.0415811416716</v>
      </c>
      <c r="H645">
        <v>-1.48878170238095</v>
      </c>
      <c r="I645">
        <v>-27.847371965100098</v>
      </c>
      <c r="J645">
        <v>-1.02576394900157</v>
      </c>
      <c r="K645">
        <v>527.68890026019903</v>
      </c>
      <c r="L645">
        <v>556.26413845133095</v>
      </c>
      <c r="M645">
        <v>38.984281906907697</v>
      </c>
      <c r="N645">
        <v>0.93064241962454897</v>
      </c>
      <c r="O645">
        <v>40.117659201155902</v>
      </c>
      <c r="P645">
        <v>2.1938614070245701</v>
      </c>
      <c r="Q645">
        <v>6.9092464311678994E-2</v>
      </c>
    </row>
    <row r="646" spans="1:17" x14ac:dyDescent="0.3">
      <c r="A646" t="s">
        <v>1427</v>
      </c>
      <c r="B646" t="s">
        <v>1428</v>
      </c>
      <c r="C646" t="s">
        <v>3148</v>
      </c>
      <c r="D646" t="s">
        <v>475</v>
      </c>
      <c r="E646">
        <v>7546.0488218549999</v>
      </c>
      <c r="F646">
        <v>272.85000000000002</v>
      </c>
      <c r="G646">
        <v>-26.872155487672401</v>
      </c>
      <c r="H646">
        <v>-0.50634816364018698</v>
      </c>
      <c r="I646">
        <v>6.0283019388068597</v>
      </c>
      <c r="J646">
        <v>6.7208005301066196</v>
      </c>
      <c r="K646">
        <v>275.40436148460998</v>
      </c>
      <c r="L646">
        <v>270.04954198542703</v>
      </c>
      <c r="M646">
        <v>55.504708562577797</v>
      </c>
      <c r="N646">
        <v>0.52989259987658299</v>
      </c>
      <c r="O646">
        <v>19.2963166575041</v>
      </c>
      <c r="P646">
        <v>24.022727272727199</v>
      </c>
      <c r="Q646">
        <v>-7.1105399438378E-2</v>
      </c>
    </row>
    <row r="647" spans="1:17" hidden="1" x14ac:dyDescent="0.3">
      <c r="A647" t="s">
        <v>1429</v>
      </c>
      <c r="B647" t="s">
        <v>1430</v>
      </c>
      <c r="C647" t="s">
        <v>3149</v>
      </c>
      <c r="D647" t="s">
        <v>399</v>
      </c>
      <c r="E647">
        <v>7531.1089717499999</v>
      </c>
      <c r="F647">
        <v>341.25</v>
      </c>
      <c r="G647">
        <v>105.367265029289</v>
      </c>
      <c r="H647">
        <v>7.4976235500089503</v>
      </c>
      <c r="I647">
        <v>41.711349409493103</v>
      </c>
      <c r="J647">
        <v>7.86496823883801</v>
      </c>
      <c r="K647">
        <v>341.735842739166</v>
      </c>
      <c r="L647">
        <v>278.54100916118</v>
      </c>
      <c r="M647">
        <v>51.425102647374203</v>
      </c>
      <c r="N647">
        <v>0.42549500310703597</v>
      </c>
      <c r="O647">
        <v>26.886446886446802</v>
      </c>
      <c r="P647">
        <v>140.65585331452701</v>
      </c>
      <c r="Q647">
        <v>0.15464745489818299</v>
      </c>
    </row>
    <row r="648" spans="1:17" x14ac:dyDescent="0.3">
      <c r="A648" t="s">
        <v>1431</v>
      </c>
      <c r="B648" t="s">
        <v>1432</v>
      </c>
      <c r="C648" t="s">
        <v>3133</v>
      </c>
      <c r="D648" t="s">
        <v>21</v>
      </c>
      <c r="E648">
        <v>7530.0685175099998</v>
      </c>
      <c r="F648">
        <v>909.3</v>
      </c>
      <c r="G648">
        <v>75.373627949796401</v>
      </c>
      <c r="H648">
        <v>7.0822210009303097</v>
      </c>
      <c r="I648">
        <v>16.346935535920501</v>
      </c>
      <c r="J648">
        <v>4.6724565256361501</v>
      </c>
      <c r="K648">
        <v>883.12860928159</v>
      </c>
      <c r="L648">
        <v>766.76002959608797</v>
      </c>
      <c r="M648">
        <v>54.012674878738402</v>
      </c>
      <c r="N648">
        <v>0.73220910977847598</v>
      </c>
      <c r="O648">
        <v>9.1993841416474194</v>
      </c>
      <c r="P648">
        <v>119.108433734939</v>
      </c>
      <c r="Q648">
        <v>0.13502954911952</v>
      </c>
    </row>
    <row r="649" spans="1:17" x14ac:dyDescent="0.3">
      <c r="A649" t="s">
        <v>1433</v>
      </c>
      <c r="B649" t="s">
        <v>1434</v>
      </c>
      <c r="C649" t="s">
        <v>3134</v>
      </c>
      <c r="D649" t="s">
        <v>571</v>
      </c>
      <c r="E649">
        <v>7491.3459277499996</v>
      </c>
      <c r="F649">
        <v>705.9</v>
      </c>
      <c r="G649">
        <v>3.6840040660138</v>
      </c>
      <c r="H649">
        <v>-3.2999820025634801</v>
      </c>
      <c r="I649">
        <v>14.492886954255299</v>
      </c>
      <c r="J649">
        <v>5.1283151776357396</v>
      </c>
      <c r="K649">
        <v>715.434388439234</v>
      </c>
      <c r="L649">
        <v>657.79949954048004</v>
      </c>
      <c r="M649">
        <v>51.440268513747398</v>
      </c>
      <c r="N649">
        <v>0.39909831311333799</v>
      </c>
      <c r="O649">
        <v>13.188836945743001</v>
      </c>
      <c r="P649">
        <v>35.972262351921401</v>
      </c>
    </row>
    <row r="650" spans="1:17" x14ac:dyDescent="0.3">
      <c r="A650" t="s">
        <v>1435</v>
      </c>
      <c r="B650" t="s">
        <v>1436</v>
      </c>
      <c r="C650" t="s">
        <v>3146</v>
      </c>
      <c r="D650" t="s">
        <v>271</v>
      </c>
      <c r="E650">
        <v>7489.4302454399904</v>
      </c>
      <c r="F650">
        <v>329.3</v>
      </c>
      <c r="G650">
        <v>-43.892833390184101</v>
      </c>
      <c r="H650">
        <v>-5.7040013113669401</v>
      </c>
      <c r="I650">
        <v>-36.143340663906699</v>
      </c>
      <c r="J650">
        <v>0.67321390373526402</v>
      </c>
      <c r="K650">
        <v>370.95296517770799</v>
      </c>
      <c r="M650">
        <v>39.355354853117902</v>
      </c>
      <c r="N650">
        <v>0.94505361355592699</v>
      </c>
      <c r="O650">
        <v>63.452778621317897</v>
      </c>
      <c r="P650">
        <v>7.6143790849673101</v>
      </c>
    </row>
    <row r="651" spans="1:17" x14ac:dyDescent="0.3">
      <c r="A651" t="s">
        <v>1437</v>
      </c>
      <c r="B651" t="s">
        <v>1438</v>
      </c>
      <c r="C651" t="s">
        <v>3146</v>
      </c>
      <c r="D651" t="s">
        <v>271</v>
      </c>
      <c r="E651">
        <v>7429.3837376849997</v>
      </c>
      <c r="F651">
        <v>368.55</v>
      </c>
      <c r="G651">
        <v>-33.703613019114997</v>
      </c>
      <c r="H651">
        <v>-1.42227769547369</v>
      </c>
      <c r="I651">
        <v>-16.730297185645899</v>
      </c>
      <c r="J651">
        <v>1.99666805231143</v>
      </c>
      <c r="K651">
        <v>392.169913757882</v>
      </c>
      <c r="L651">
        <v>402.97770254655899</v>
      </c>
      <c r="M651">
        <v>38.892999522296698</v>
      </c>
      <c r="N651">
        <v>0.66004764275377104</v>
      </c>
      <c r="O651">
        <v>37.0234703568036</v>
      </c>
      <c r="P651">
        <v>5.9813084112149504</v>
      </c>
      <c r="Q651">
        <v>3.8320851790146999E-2</v>
      </c>
    </row>
    <row r="652" spans="1:17" hidden="1" x14ac:dyDescent="0.3">
      <c r="A652" t="s">
        <v>1439</v>
      </c>
      <c r="B652" t="s">
        <v>1440</v>
      </c>
      <c r="C652" t="s">
        <v>3149</v>
      </c>
      <c r="D652" t="s">
        <v>475</v>
      </c>
      <c r="E652">
        <v>7381.09361223</v>
      </c>
      <c r="F652">
        <v>1889.55</v>
      </c>
      <c r="G652">
        <v>21.182212139104301</v>
      </c>
      <c r="H652">
        <v>21.822500495568701</v>
      </c>
      <c r="I652">
        <v>49.313419569673201</v>
      </c>
      <c r="J652">
        <v>8.4678477557632004</v>
      </c>
      <c r="K652">
        <v>1605.8287340825</v>
      </c>
      <c r="L652">
        <v>1409.11521240406</v>
      </c>
      <c r="M652">
        <v>82.138724116238606</v>
      </c>
      <c r="N652">
        <v>1.9222508727596499</v>
      </c>
      <c r="O652">
        <v>0.60596438305415801</v>
      </c>
      <c r="P652">
        <v>93.8</v>
      </c>
      <c r="Q652">
        <v>8.9791013466930004E-3</v>
      </c>
    </row>
    <row r="653" spans="1:17" x14ac:dyDescent="0.3">
      <c r="A653" t="s">
        <v>1441</v>
      </c>
      <c r="B653" t="s">
        <v>1442</v>
      </c>
      <c r="C653" t="s">
        <v>3134</v>
      </c>
      <c r="D653" t="s">
        <v>24</v>
      </c>
      <c r="E653">
        <v>7366.43096470399</v>
      </c>
      <c r="F653">
        <v>38.08</v>
      </c>
      <c r="G653">
        <v>-60.198447475414497</v>
      </c>
      <c r="H653">
        <v>-1.6986315285990601</v>
      </c>
      <c r="I653">
        <v>-37.277013189346199</v>
      </c>
      <c r="J653">
        <v>6.9026030016541897</v>
      </c>
      <c r="K653">
        <v>40.287177297858101</v>
      </c>
      <c r="L653">
        <v>45.095987777156402</v>
      </c>
      <c r="M653">
        <v>49.267631203251099</v>
      </c>
      <c r="N653">
        <v>0.99048216122949095</v>
      </c>
      <c r="O653">
        <v>65.441176470588204</v>
      </c>
      <c r="P653">
        <v>10.537010159651601</v>
      </c>
      <c r="Q653">
        <v>6.8650494878250007E-2</v>
      </c>
    </row>
    <row r="654" spans="1:17" x14ac:dyDescent="0.3">
      <c r="A654" t="s">
        <v>1443</v>
      </c>
      <c r="B654" t="s">
        <v>1444</v>
      </c>
      <c r="C654" t="s">
        <v>3145</v>
      </c>
      <c r="D654" t="s">
        <v>1043</v>
      </c>
      <c r="E654">
        <v>7348.7436191999996</v>
      </c>
      <c r="F654">
        <v>774</v>
      </c>
      <c r="G654">
        <v>42.845864116535601</v>
      </c>
      <c r="H654">
        <v>-5.9085303436471497</v>
      </c>
      <c r="I654">
        <v>9.0293950756302799</v>
      </c>
      <c r="J654">
        <v>3.98810736563125</v>
      </c>
      <c r="K654">
        <v>824.42353456719502</v>
      </c>
      <c r="L654">
        <v>765.59307437289999</v>
      </c>
      <c r="M654">
        <v>46.4476788694218</v>
      </c>
      <c r="N654">
        <v>0.58471502043287005</v>
      </c>
      <c r="O654">
        <v>36.821705426356502</v>
      </c>
      <c r="P654">
        <v>69.365426695842402</v>
      </c>
      <c r="Q654">
        <v>0.116014623107502</v>
      </c>
    </row>
    <row r="655" spans="1:17" hidden="1" x14ac:dyDescent="0.3">
      <c r="A655" t="s">
        <v>1445</v>
      </c>
      <c r="B655" t="s">
        <v>1446</v>
      </c>
      <c r="C655" t="s">
        <v>3149</v>
      </c>
      <c r="D655" t="s">
        <v>405</v>
      </c>
      <c r="E655">
        <v>7320.4909643000001</v>
      </c>
      <c r="F655">
        <v>811.4</v>
      </c>
      <c r="G655">
        <v>72.306416978037703</v>
      </c>
      <c r="H655">
        <v>35.780272396038001</v>
      </c>
      <c r="I655">
        <v>118.664792100068</v>
      </c>
      <c r="J655">
        <v>16.244822348864201</v>
      </c>
      <c r="K655">
        <v>608.00530934405106</v>
      </c>
      <c r="L655">
        <v>509.52139804992498</v>
      </c>
      <c r="M655">
        <v>89.270962795463007</v>
      </c>
      <c r="N655">
        <v>2.4901436219332802</v>
      </c>
      <c r="O655">
        <v>1.4173034261769799</v>
      </c>
      <c r="P655">
        <v>155.11711994969301</v>
      </c>
      <c r="Q655">
        <v>8.7340147342763005E-2</v>
      </c>
    </row>
    <row r="656" spans="1:17" x14ac:dyDescent="0.3">
      <c r="A656" t="s">
        <v>1447</v>
      </c>
      <c r="B656" t="s">
        <v>1448</v>
      </c>
      <c r="C656" t="s">
        <v>3132</v>
      </c>
      <c r="D656" t="s">
        <v>1449</v>
      </c>
      <c r="E656">
        <v>7272.1280174399899</v>
      </c>
      <c r="F656">
        <v>448.8</v>
      </c>
      <c r="G656">
        <v>40.893708822422496</v>
      </c>
      <c r="H656">
        <v>-6.2483892385570199</v>
      </c>
      <c r="I656">
        <v>-19.095953352329001</v>
      </c>
      <c r="J656">
        <v>6.1544571251967701</v>
      </c>
      <c r="K656">
        <v>470.52687426669598</v>
      </c>
      <c r="L656">
        <v>463.27568355788998</v>
      </c>
      <c r="M656">
        <v>53.9228999063956</v>
      </c>
      <c r="N656">
        <v>0.68164200350582105</v>
      </c>
      <c r="O656">
        <v>41.443850267379602</v>
      </c>
      <c r="P656">
        <v>87.834821428571402</v>
      </c>
    </row>
    <row r="657" spans="1:17" hidden="1" x14ac:dyDescent="0.3">
      <c r="A657" t="s">
        <v>1450</v>
      </c>
      <c r="B657" t="s">
        <v>1451</v>
      </c>
      <c r="C657" t="s">
        <v>3149</v>
      </c>
      <c r="D657" t="s">
        <v>108</v>
      </c>
      <c r="E657">
        <v>7260.1523847850003</v>
      </c>
      <c r="F657">
        <v>659.95</v>
      </c>
      <c r="G657">
        <v>-23.098303529909799</v>
      </c>
      <c r="H657">
        <v>-14.324380682290199</v>
      </c>
      <c r="I657">
        <v>-16.0259964839159</v>
      </c>
      <c r="J657">
        <v>-3.3626545671171502</v>
      </c>
      <c r="K657">
        <v>752.19344306828998</v>
      </c>
      <c r="L657">
        <v>754.51382895064705</v>
      </c>
      <c r="M657">
        <v>27.869247623165698</v>
      </c>
      <c r="N657">
        <v>0.67346078767986695</v>
      </c>
      <c r="O657">
        <v>42.9502235017804</v>
      </c>
      <c r="P657">
        <v>5.2551834130781501</v>
      </c>
      <c r="Q657">
        <v>6.4554544270693001E-2</v>
      </c>
    </row>
    <row r="658" spans="1:17" x14ac:dyDescent="0.3">
      <c r="A658" t="s">
        <v>1452</v>
      </c>
      <c r="B658" t="s">
        <v>1453</v>
      </c>
      <c r="C658" t="s">
        <v>3145</v>
      </c>
      <c r="D658" t="s">
        <v>117</v>
      </c>
      <c r="E658">
        <v>7248.8786646600001</v>
      </c>
      <c r="F658">
        <v>666.95</v>
      </c>
      <c r="G658">
        <v>3.3937257856865002</v>
      </c>
      <c r="H658">
        <v>-3.14917230127101</v>
      </c>
      <c r="I658">
        <v>-5.2014732040932703</v>
      </c>
      <c r="J658">
        <v>9.1273544498146304</v>
      </c>
      <c r="K658">
        <v>665.51786279054204</v>
      </c>
      <c r="L658">
        <v>621.13542348904195</v>
      </c>
      <c r="M658">
        <v>53.564476296616697</v>
      </c>
      <c r="N658">
        <v>0.52807269717514504</v>
      </c>
      <c r="O658">
        <v>26.1938676062673</v>
      </c>
      <c r="P658">
        <v>42.6478451502513</v>
      </c>
      <c r="Q658">
        <v>7.7745860282418006E-2</v>
      </c>
    </row>
    <row r="659" spans="1:17" hidden="1" x14ac:dyDescent="0.3">
      <c r="A659" t="s">
        <v>1454</v>
      </c>
      <c r="B659" t="s">
        <v>1455</v>
      </c>
      <c r="C659" t="s">
        <v>3149</v>
      </c>
      <c r="D659" t="s">
        <v>1456</v>
      </c>
      <c r="E659">
        <v>7237.2645672299996</v>
      </c>
      <c r="F659">
        <v>567.29999999999995</v>
      </c>
      <c r="G659">
        <v>-27.744495385336801</v>
      </c>
      <c r="H659">
        <v>7.9375162949075104</v>
      </c>
      <c r="I659">
        <v>-9.3432004114523899</v>
      </c>
      <c r="J659">
        <v>5.8518341172981003</v>
      </c>
      <c r="K659">
        <v>532.67719875362297</v>
      </c>
      <c r="L659">
        <v>538.95760890354597</v>
      </c>
      <c r="M659">
        <v>72.709037211783695</v>
      </c>
      <c r="N659">
        <v>1.58981084592113</v>
      </c>
      <c r="O659">
        <v>16.693107703155299</v>
      </c>
      <c r="P659">
        <v>31.6241299303944</v>
      </c>
      <c r="Q659">
        <v>6.9082012532814999E-2</v>
      </c>
    </row>
    <row r="660" spans="1:17" x14ac:dyDescent="0.3">
      <c r="A660" t="s">
        <v>1457</v>
      </c>
      <c r="B660" t="s">
        <v>1458</v>
      </c>
      <c r="C660" t="s">
        <v>3138</v>
      </c>
      <c r="D660" t="s">
        <v>51</v>
      </c>
      <c r="E660">
        <v>7210.2279668000001</v>
      </c>
      <c r="F660">
        <v>1421.6</v>
      </c>
      <c r="G660">
        <v>157.67241700859199</v>
      </c>
      <c r="H660">
        <v>10.516352924582099</v>
      </c>
      <c r="I660">
        <v>31.6627508116085</v>
      </c>
      <c r="J660">
        <v>9.19289429167533</v>
      </c>
      <c r="K660">
        <v>1360.1752556874001</v>
      </c>
      <c r="L660">
        <v>1168.1843918181</v>
      </c>
      <c r="M660">
        <v>59.986257450648601</v>
      </c>
      <c r="N660">
        <v>0.69206155931913205</v>
      </c>
      <c r="O660">
        <v>11.8458075407991</v>
      </c>
      <c r="P660">
        <v>188.47402597402501</v>
      </c>
      <c r="Q660">
        <v>0.128848226376157</v>
      </c>
    </row>
    <row r="661" spans="1:17" x14ac:dyDescent="0.3">
      <c r="A661" t="s">
        <v>1459</v>
      </c>
      <c r="B661" t="s">
        <v>1460</v>
      </c>
      <c r="C661" t="s">
        <v>3137</v>
      </c>
      <c r="D661" t="s">
        <v>46</v>
      </c>
      <c r="E661">
        <v>7185.7347497949904</v>
      </c>
      <c r="F661">
        <v>491.45</v>
      </c>
      <c r="G661">
        <v>24.5643186399782</v>
      </c>
      <c r="H661">
        <v>-2.3972887435128301</v>
      </c>
      <c r="I661">
        <v>-3.66465398818695</v>
      </c>
      <c r="J661">
        <v>3.2422593630616499</v>
      </c>
      <c r="K661">
        <v>508.63653886807498</v>
      </c>
      <c r="L661">
        <v>473.50418197763702</v>
      </c>
      <c r="M661">
        <v>49.247193971245501</v>
      </c>
      <c r="N661">
        <v>0.36959286123505802</v>
      </c>
      <c r="O661">
        <v>19.6459456709736</v>
      </c>
      <c r="P661">
        <v>52.553158466552802</v>
      </c>
      <c r="Q661">
        <v>-2.9041961745811001E-2</v>
      </c>
    </row>
    <row r="662" spans="1:17" x14ac:dyDescent="0.3">
      <c r="A662" t="s">
        <v>1461</v>
      </c>
      <c r="B662" t="s">
        <v>1462</v>
      </c>
      <c r="C662" t="s">
        <v>3137</v>
      </c>
      <c r="D662" t="s">
        <v>46</v>
      </c>
      <c r="E662">
        <v>7183.9759608300001</v>
      </c>
      <c r="F662">
        <v>192.38</v>
      </c>
      <c r="G662">
        <v>1.62039158526629</v>
      </c>
      <c r="H662">
        <v>2.8820857323985898</v>
      </c>
      <c r="I662">
        <v>-13.771811227159899</v>
      </c>
      <c r="J662">
        <v>6.8384229987295502</v>
      </c>
      <c r="K662">
        <v>189.84107097216099</v>
      </c>
      <c r="L662">
        <v>189.87041004928</v>
      </c>
      <c r="M662">
        <v>61.234070010334896</v>
      </c>
      <c r="N662">
        <v>0.79171535270603699</v>
      </c>
      <c r="O662">
        <v>29.587275184530601</v>
      </c>
      <c r="P662">
        <v>40.218658892128197</v>
      </c>
      <c r="Q662">
        <v>8.7957249300887996E-2</v>
      </c>
    </row>
    <row r="663" spans="1:17" x14ac:dyDescent="0.3">
      <c r="A663" t="s">
        <v>1463</v>
      </c>
      <c r="B663" t="s">
        <v>1464</v>
      </c>
      <c r="C663" t="s">
        <v>3140</v>
      </c>
      <c r="D663" t="s">
        <v>196</v>
      </c>
      <c r="E663">
        <v>7176.9529985999998</v>
      </c>
      <c r="F663">
        <v>523.6</v>
      </c>
      <c r="G663">
        <v>11.3734236519383</v>
      </c>
      <c r="H663">
        <v>7.5124812620400299</v>
      </c>
      <c r="I663">
        <v>14.2783245084004</v>
      </c>
      <c r="J663">
        <v>9.3157707430560102</v>
      </c>
      <c r="K663">
        <v>512.60402304376703</v>
      </c>
      <c r="L663">
        <v>478.44513954430698</v>
      </c>
      <c r="M663">
        <v>66.198647495799094</v>
      </c>
      <c r="N663">
        <v>0.228369460892169</v>
      </c>
      <c r="O663">
        <v>22.1543162719633</v>
      </c>
      <c r="P663">
        <v>46.420581655480902</v>
      </c>
      <c r="Q663">
        <v>2.9790617104692999E-2</v>
      </c>
    </row>
    <row r="664" spans="1:17" x14ac:dyDescent="0.3">
      <c r="A664" t="s">
        <v>1465</v>
      </c>
      <c r="B664" t="s">
        <v>1466</v>
      </c>
      <c r="C664" t="s">
        <v>3137</v>
      </c>
      <c r="D664" t="s">
        <v>46</v>
      </c>
      <c r="E664">
        <v>7127.4763839999996</v>
      </c>
      <c r="F664">
        <v>1064</v>
      </c>
      <c r="G664">
        <v>29.033666750089999</v>
      </c>
      <c r="H664">
        <v>-1.2194627159076199</v>
      </c>
      <c r="I664">
        <v>-10.9106056619187</v>
      </c>
      <c r="J664">
        <v>3.8572836165726101</v>
      </c>
      <c r="K664">
        <v>1138.29313789814</v>
      </c>
      <c r="L664">
        <v>1115.32143484577</v>
      </c>
      <c r="M664">
        <v>47.799981743666201</v>
      </c>
      <c r="N664">
        <v>0.57649674242915405</v>
      </c>
      <c r="O664">
        <v>44.967105263157897</v>
      </c>
      <c r="P664">
        <v>58.215613382899598</v>
      </c>
      <c r="Q664">
        <v>0.10146326108317601</v>
      </c>
    </row>
    <row r="665" spans="1:17" x14ac:dyDescent="0.3">
      <c r="A665" t="s">
        <v>1467</v>
      </c>
      <c r="B665" t="s">
        <v>1468</v>
      </c>
      <c r="C665" t="s">
        <v>3151</v>
      </c>
      <c r="D665" t="s">
        <v>1469</v>
      </c>
      <c r="E665">
        <v>7088.9039886</v>
      </c>
      <c r="F665">
        <v>926.15</v>
      </c>
      <c r="G665">
        <v>-12.3349415035217</v>
      </c>
      <c r="H665">
        <v>-0.117378470119408</v>
      </c>
      <c r="I665">
        <v>36.743612805774397</v>
      </c>
      <c r="J665">
        <v>3.2974274074471701</v>
      </c>
      <c r="K665">
        <v>933.47923255046999</v>
      </c>
      <c r="L665">
        <v>860.73380717535099</v>
      </c>
      <c r="M665">
        <v>52.334841150671203</v>
      </c>
      <c r="N665">
        <v>0.382665149052616</v>
      </c>
      <c r="O665">
        <v>20.606813151217398</v>
      </c>
      <c r="P665">
        <v>56.576500422654199</v>
      </c>
      <c r="Q665">
        <v>-2.9584118577944001E-2</v>
      </c>
    </row>
    <row r="666" spans="1:17" x14ac:dyDescent="0.3">
      <c r="A666" t="s">
        <v>1470</v>
      </c>
      <c r="B666" t="s">
        <v>1471</v>
      </c>
      <c r="C666" t="s">
        <v>3136</v>
      </c>
      <c r="D666" t="s">
        <v>125</v>
      </c>
      <c r="E666">
        <v>7067.4028243499997</v>
      </c>
      <c r="F666">
        <v>1171.5</v>
      </c>
      <c r="G666">
        <v>41.602422344971401</v>
      </c>
      <c r="H666">
        <v>2.89287448142366</v>
      </c>
      <c r="I666">
        <v>14.785912812262399</v>
      </c>
      <c r="J666">
        <v>-1.8054220696057</v>
      </c>
      <c r="K666">
        <v>1215.1366339552301</v>
      </c>
      <c r="L666">
        <v>1068.0159260394601</v>
      </c>
      <c r="M666">
        <v>34.767462542979203</v>
      </c>
      <c r="N666">
        <v>1.6154641629939399</v>
      </c>
      <c r="O666">
        <v>14.903969270166399</v>
      </c>
      <c r="P666">
        <v>70.623361491406897</v>
      </c>
      <c r="Q666">
        <v>7.9913684373846994E-2</v>
      </c>
    </row>
    <row r="667" spans="1:17" x14ac:dyDescent="0.3">
      <c r="A667" t="s">
        <v>1472</v>
      </c>
      <c r="B667" t="s">
        <v>1473</v>
      </c>
      <c r="C667" t="s">
        <v>3143</v>
      </c>
      <c r="D667" t="s">
        <v>141</v>
      </c>
      <c r="E667">
        <v>7060.0879919999998</v>
      </c>
      <c r="F667">
        <v>1002</v>
      </c>
      <c r="G667">
        <v>27.900461899841801</v>
      </c>
      <c r="H667">
        <v>10.959185552252499</v>
      </c>
      <c r="I667">
        <v>12.521728016874301</v>
      </c>
      <c r="J667">
        <v>8.7628813147203601</v>
      </c>
      <c r="K667">
        <v>945.36037428996406</v>
      </c>
      <c r="L667">
        <v>889.51673181250396</v>
      </c>
      <c r="M667">
        <v>71.584468091422707</v>
      </c>
      <c r="N667">
        <v>0.99988898557059103</v>
      </c>
      <c r="O667">
        <v>5.6636726546906102</v>
      </c>
      <c r="P667">
        <v>54.153846153846096</v>
      </c>
      <c r="Q667">
        <v>5.3119469700406999E-2</v>
      </c>
    </row>
    <row r="668" spans="1:17" x14ac:dyDescent="0.3">
      <c r="A668" t="s">
        <v>1474</v>
      </c>
      <c r="B668" t="s">
        <v>1475</v>
      </c>
      <c r="C668" t="s">
        <v>3148</v>
      </c>
      <c r="D668" t="s">
        <v>405</v>
      </c>
      <c r="E668">
        <v>7055.4338808599996</v>
      </c>
      <c r="F668">
        <v>1565.15</v>
      </c>
      <c r="G668">
        <v>72.310350024089303</v>
      </c>
      <c r="H668">
        <v>4.6864347496532703</v>
      </c>
      <c r="I668">
        <v>4.7975624735675204</v>
      </c>
      <c r="J668">
        <v>9.6079258136498105</v>
      </c>
      <c r="K668">
        <v>1551.96943090164</v>
      </c>
      <c r="L668">
        <v>1424.2478926854201</v>
      </c>
      <c r="M668">
        <v>63.3128815389896</v>
      </c>
      <c r="N668">
        <v>0.39072541664992699</v>
      </c>
      <c r="O668">
        <v>23.0425198862728</v>
      </c>
      <c r="P668">
        <v>99.674682656120396</v>
      </c>
      <c r="Q668">
        <v>8.5770623194369996E-2</v>
      </c>
    </row>
    <row r="669" spans="1:17" hidden="1" x14ac:dyDescent="0.3">
      <c r="A669" t="s">
        <v>1476</v>
      </c>
      <c r="B669" t="s">
        <v>1477</v>
      </c>
      <c r="C669" t="s">
        <v>3149</v>
      </c>
      <c r="D669" t="s">
        <v>24</v>
      </c>
      <c r="E669">
        <v>7018.1364412800003</v>
      </c>
      <c r="F669">
        <v>443.2</v>
      </c>
      <c r="G669">
        <v>-42.295514685200402</v>
      </c>
      <c r="H669">
        <v>-0.32608250899121999</v>
      </c>
      <c r="I669">
        <v>-16.424157919061599</v>
      </c>
      <c r="J669">
        <v>-0.71652879605564501</v>
      </c>
      <c r="K669">
        <v>453.687323842186</v>
      </c>
      <c r="L669">
        <v>470.72559433796999</v>
      </c>
      <c r="M669">
        <v>50.594739941635297</v>
      </c>
      <c r="N669">
        <v>0.51406360977172505</v>
      </c>
      <c r="O669">
        <v>23.025722021660599</v>
      </c>
      <c r="P669">
        <v>6.0033484812245597</v>
      </c>
      <c r="Q669">
        <v>-0.114434857270676</v>
      </c>
    </row>
    <row r="670" spans="1:17" x14ac:dyDescent="0.3">
      <c r="A670" t="s">
        <v>1478</v>
      </c>
      <c r="B670" t="s">
        <v>1479</v>
      </c>
      <c r="C670" t="s">
        <v>3144</v>
      </c>
      <c r="D670" t="s">
        <v>1480</v>
      </c>
      <c r="E670">
        <v>7009.1386217600002</v>
      </c>
      <c r="F670">
        <v>262.89999999999998</v>
      </c>
      <c r="G670">
        <v>-47.0915002094291</v>
      </c>
      <c r="H670">
        <v>1.19290483278091</v>
      </c>
      <c r="I670">
        <v>-18.7624460858151</v>
      </c>
      <c r="J670">
        <v>0.263444340297116</v>
      </c>
      <c r="K670">
        <v>274.03125794568598</v>
      </c>
      <c r="L670">
        <v>280.84266324479898</v>
      </c>
      <c r="M670">
        <v>33.586734966407498</v>
      </c>
      <c r="N670">
        <v>0.38199179161677999</v>
      </c>
      <c r="O670">
        <v>36.839102320273803</v>
      </c>
      <c r="P670">
        <v>5.1389722055588702</v>
      </c>
      <c r="Q670">
        <v>7.9540305186280996E-2</v>
      </c>
    </row>
    <row r="671" spans="1:17" x14ac:dyDescent="0.3">
      <c r="A671" t="s">
        <v>1481</v>
      </c>
      <c r="B671" t="s">
        <v>1482</v>
      </c>
      <c r="C671" t="s">
        <v>3142</v>
      </c>
      <c r="D671" t="s">
        <v>75</v>
      </c>
      <c r="E671">
        <v>7007.5359357999996</v>
      </c>
      <c r="F671">
        <v>342.05</v>
      </c>
      <c r="G671">
        <v>38.655524628563803</v>
      </c>
      <c r="H671">
        <v>16.447597769651601</v>
      </c>
      <c r="I671">
        <v>46.069163246008699</v>
      </c>
      <c r="J671">
        <v>2.28980256998502</v>
      </c>
      <c r="K671">
        <v>317.74373797387301</v>
      </c>
      <c r="L671">
        <v>275.49175912307697</v>
      </c>
      <c r="M671">
        <v>58.768878889690498</v>
      </c>
      <c r="N671">
        <v>1.4493119552761</v>
      </c>
      <c r="O671">
        <v>10.802514252302201</v>
      </c>
      <c r="P671">
        <v>87.939560439560395</v>
      </c>
      <c r="Q671">
        <v>7.5758978165590005E-2</v>
      </c>
    </row>
    <row r="672" spans="1:17" x14ac:dyDescent="0.3">
      <c r="A672" t="s">
        <v>1483</v>
      </c>
      <c r="B672" t="s">
        <v>1484</v>
      </c>
      <c r="C672" t="s">
        <v>3144</v>
      </c>
      <c r="D672" t="s">
        <v>86</v>
      </c>
      <c r="E672">
        <v>6977.1710594300002</v>
      </c>
      <c r="F672">
        <v>2850.1</v>
      </c>
      <c r="G672">
        <v>39.961985736185902</v>
      </c>
      <c r="H672">
        <v>-9.8525962789689494</v>
      </c>
      <c r="I672">
        <v>15.2221844260535</v>
      </c>
      <c r="J672">
        <v>4.7433179048352399</v>
      </c>
      <c r="K672">
        <v>3047.9174308987599</v>
      </c>
      <c r="L672">
        <v>2745.5268466643201</v>
      </c>
      <c r="M672">
        <v>44.034329443430302</v>
      </c>
      <c r="N672">
        <v>0.84077081633982498</v>
      </c>
      <c r="O672">
        <v>23.6781165573137</v>
      </c>
      <c r="P672">
        <v>69.633663660982606</v>
      </c>
      <c r="Q672">
        <v>0.16489167343198399</v>
      </c>
    </row>
    <row r="673" spans="1:17" x14ac:dyDescent="0.3">
      <c r="A673" t="s">
        <v>1485</v>
      </c>
      <c r="B673" t="s">
        <v>1486</v>
      </c>
      <c r="C673" t="s">
        <v>3147</v>
      </c>
      <c r="D673" t="s">
        <v>141</v>
      </c>
      <c r="E673">
        <v>6913.8246980009999</v>
      </c>
      <c r="F673">
        <v>108.73</v>
      </c>
      <c r="G673">
        <v>15.114375310004601</v>
      </c>
      <c r="H673">
        <v>-10.7156990843663</v>
      </c>
      <c r="I673">
        <v>-16.932802404852598</v>
      </c>
      <c r="J673">
        <v>0.50299175348206704</v>
      </c>
      <c r="K673">
        <v>122.290820588372</v>
      </c>
      <c r="L673">
        <v>120.851956164615</v>
      </c>
      <c r="M673">
        <v>38.316034143464002</v>
      </c>
      <c r="N673">
        <v>1.1190607110726101</v>
      </c>
      <c r="O673">
        <v>51.163432355375697</v>
      </c>
      <c r="P673">
        <v>44.013245033112497</v>
      </c>
      <c r="Q673">
        <v>-4.0649629415442999E-2</v>
      </c>
    </row>
    <row r="674" spans="1:17" hidden="1" x14ac:dyDescent="0.3">
      <c r="A674" t="s">
        <v>1487</v>
      </c>
      <c r="B674" t="s">
        <v>1488</v>
      </c>
      <c r="C674" t="s">
        <v>3149</v>
      </c>
      <c r="D674" t="s">
        <v>382</v>
      </c>
      <c r="E674">
        <v>6862.6131843499998</v>
      </c>
      <c r="F674">
        <v>7133.5</v>
      </c>
      <c r="G674">
        <v>7.3278085499381103</v>
      </c>
      <c r="H674">
        <v>-0.57338307305246095</v>
      </c>
      <c r="I674">
        <v>33.356706631525398</v>
      </c>
      <c r="J674">
        <v>2.9396527647059001</v>
      </c>
      <c r="K674">
        <v>6808.4636625128896</v>
      </c>
      <c r="L674">
        <v>6085.0779579056398</v>
      </c>
      <c r="M674">
        <v>54.053707601201502</v>
      </c>
      <c r="N674">
        <v>1.39571830578837</v>
      </c>
      <c r="O674">
        <v>8.4376533258568607</v>
      </c>
      <c r="P674">
        <v>43.145242204117601</v>
      </c>
      <c r="Q674">
        <v>0.105474254417665</v>
      </c>
    </row>
    <row r="675" spans="1:17" x14ac:dyDescent="0.3">
      <c r="A675" t="s">
        <v>1489</v>
      </c>
      <c r="B675" t="s">
        <v>1490</v>
      </c>
      <c r="C675" t="s">
        <v>3145</v>
      </c>
      <c r="D675" t="s">
        <v>173</v>
      </c>
      <c r="E675">
        <v>6860.3651571</v>
      </c>
      <c r="F675">
        <v>439.25</v>
      </c>
      <c r="G675">
        <v>50.212426456361598</v>
      </c>
      <c r="H675">
        <v>7.18074456311742</v>
      </c>
      <c r="I675">
        <v>35.2314603407983</v>
      </c>
      <c r="J675">
        <v>8.2836147478195095</v>
      </c>
      <c r="K675">
        <v>402.76713526763803</v>
      </c>
      <c r="L675">
        <v>358.34969587287901</v>
      </c>
      <c r="M675">
        <v>78.149705176265996</v>
      </c>
      <c r="N675">
        <v>1.34186411050391</v>
      </c>
      <c r="O675">
        <v>2.8799089356858101</v>
      </c>
      <c r="P675">
        <v>80.131228214065999</v>
      </c>
      <c r="Q675">
        <v>0.188028518914134</v>
      </c>
    </row>
    <row r="676" spans="1:17" x14ac:dyDescent="0.3">
      <c r="A676" t="s">
        <v>1491</v>
      </c>
      <c r="B676" t="s">
        <v>1492</v>
      </c>
      <c r="C676" t="s">
        <v>3148</v>
      </c>
      <c r="D676" t="s">
        <v>160</v>
      </c>
      <c r="E676">
        <v>6859.3820662500002</v>
      </c>
      <c r="F676">
        <v>990.85</v>
      </c>
      <c r="G676">
        <v>83.173926967484903</v>
      </c>
      <c r="H676">
        <v>-0.69894587148127796</v>
      </c>
      <c r="I676">
        <v>23.239235561693899</v>
      </c>
      <c r="J676">
        <v>6.5210208954089497</v>
      </c>
      <c r="K676">
        <v>1010.89898243918</v>
      </c>
      <c r="L676">
        <v>847.83077121428903</v>
      </c>
      <c r="M676">
        <v>45.270348312965197</v>
      </c>
      <c r="N676">
        <v>0.77811743475046902</v>
      </c>
      <c r="O676">
        <v>24.584952313670001</v>
      </c>
      <c r="P676">
        <v>120.876058849754</v>
      </c>
      <c r="Q676">
        <v>6.0414241221871001E-2</v>
      </c>
    </row>
    <row r="677" spans="1:17" x14ac:dyDescent="0.3">
      <c r="A677" t="s">
        <v>1493</v>
      </c>
      <c r="B677" t="s">
        <v>1494</v>
      </c>
      <c r="C677" t="s">
        <v>3148</v>
      </c>
      <c r="D677" t="s">
        <v>475</v>
      </c>
      <c r="E677">
        <v>6839.0410750000001</v>
      </c>
      <c r="F677">
        <v>2110.75</v>
      </c>
      <c r="G677">
        <v>-24.8666815195377</v>
      </c>
      <c r="H677">
        <v>-3.3873787088871001</v>
      </c>
      <c r="I677">
        <v>-8.4966167361971703</v>
      </c>
      <c r="J677">
        <v>4.3494868154539503</v>
      </c>
      <c r="K677">
        <v>2191.37085460972</v>
      </c>
      <c r="L677">
        <v>2240.2304595835799</v>
      </c>
      <c r="M677">
        <v>46.739802202192202</v>
      </c>
      <c r="N677">
        <v>0.54159293627307703</v>
      </c>
      <c r="O677">
        <v>29.574795688736199</v>
      </c>
      <c r="P677">
        <v>7.6913265306122396</v>
      </c>
      <c r="Q677">
        <v>-6.1449757483575E-2</v>
      </c>
    </row>
    <row r="678" spans="1:17" x14ac:dyDescent="0.3">
      <c r="A678" t="s">
        <v>1495</v>
      </c>
      <c r="B678" t="s">
        <v>1496</v>
      </c>
      <c r="C678" t="s">
        <v>3147</v>
      </c>
      <c r="D678" t="s">
        <v>141</v>
      </c>
      <c r="E678">
        <v>6832.9556369250004</v>
      </c>
      <c r="F678">
        <v>231.55</v>
      </c>
      <c r="G678">
        <v>100.544499715802</v>
      </c>
      <c r="H678">
        <v>-10.902090194916299</v>
      </c>
      <c r="I678">
        <v>43.165760162024299</v>
      </c>
      <c r="J678">
        <v>4.52467222973885</v>
      </c>
      <c r="K678">
        <v>236.33773223860101</v>
      </c>
      <c r="L678">
        <v>194.34946746505901</v>
      </c>
      <c r="M678">
        <v>43.525818793277203</v>
      </c>
      <c r="N678">
        <v>0.82578854970367799</v>
      </c>
      <c r="O678">
        <v>16.583891168214102</v>
      </c>
      <c r="P678">
        <v>140.072576464489</v>
      </c>
      <c r="Q678">
        <v>0.157260470511904</v>
      </c>
    </row>
    <row r="679" spans="1:17" x14ac:dyDescent="0.3">
      <c r="A679" t="s">
        <v>1497</v>
      </c>
      <c r="B679" t="s">
        <v>1498</v>
      </c>
      <c r="C679" t="s">
        <v>3138</v>
      </c>
      <c r="D679" t="s">
        <v>51</v>
      </c>
      <c r="E679">
        <v>6809.7610025919903</v>
      </c>
      <c r="F679">
        <v>209.84</v>
      </c>
      <c r="G679">
        <v>-39.073934470114303</v>
      </c>
      <c r="H679">
        <v>0.237387912289867</v>
      </c>
      <c r="I679">
        <v>-9.7886402428221206</v>
      </c>
      <c r="J679">
        <v>-1.26413804198511</v>
      </c>
      <c r="K679">
        <v>215.57634093003099</v>
      </c>
      <c r="L679">
        <v>243.54165117334901</v>
      </c>
      <c r="M679">
        <v>47.478678566169798</v>
      </c>
      <c r="N679">
        <v>0.80282446014226505</v>
      </c>
      <c r="O679">
        <v>125.314525352649</v>
      </c>
      <c r="P679">
        <v>7.00662927078021</v>
      </c>
      <c r="Q679">
        <v>-1.6800238424489002E-2</v>
      </c>
    </row>
    <row r="680" spans="1:17" x14ac:dyDescent="0.3">
      <c r="A680" t="s">
        <v>1499</v>
      </c>
      <c r="B680" t="s">
        <v>1500</v>
      </c>
      <c r="C680" t="s">
        <v>3136</v>
      </c>
      <c r="D680" t="s">
        <v>125</v>
      </c>
      <c r="E680">
        <v>6799.3556337849996</v>
      </c>
      <c r="F680">
        <v>593.45000000000005</v>
      </c>
      <c r="G680">
        <v>-12.3530540800102</v>
      </c>
      <c r="H680">
        <v>-3.7555748538743798</v>
      </c>
      <c r="I680">
        <v>10.404469411348099</v>
      </c>
      <c r="J680">
        <v>5.2903129426098099</v>
      </c>
      <c r="K680">
        <v>602.83819657280299</v>
      </c>
      <c r="L680">
        <v>565.24565338896195</v>
      </c>
      <c r="M680">
        <v>44.926063659051501</v>
      </c>
      <c r="N680">
        <v>0.61672280322849504</v>
      </c>
      <c r="O680">
        <v>15.662650602409601</v>
      </c>
      <c r="P680">
        <v>27.077087794432501</v>
      </c>
      <c r="Q680">
        <v>4.8879341177037003E-2</v>
      </c>
    </row>
    <row r="681" spans="1:17" x14ac:dyDescent="0.3">
      <c r="A681" t="s">
        <v>1501</v>
      </c>
      <c r="B681" t="s">
        <v>1502</v>
      </c>
      <c r="C681" t="s">
        <v>3144</v>
      </c>
      <c r="D681" t="s">
        <v>469</v>
      </c>
      <c r="E681">
        <v>6788.2428143999996</v>
      </c>
      <c r="F681">
        <v>478</v>
      </c>
      <c r="G681">
        <v>-45.3235698732936</v>
      </c>
      <c r="H681">
        <v>-12.367021387871601</v>
      </c>
      <c r="I681">
        <v>-21.183130790570701</v>
      </c>
      <c r="J681">
        <v>1.50107250388576</v>
      </c>
      <c r="K681">
        <v>500.97554816610301</v>
      </c>
      <c r="L681">
        <v>517.78791045295702</v>
      </c>
      <c r="M681">
        <v>41.149863692539697</v>
      </c>
      <c r="N681">
        <v>0.52038911955307099</v>
      </c>
      <c r="O681">
        <v>39.707112970711201</v>
      </c>
      <c r="P681">
        <v>11.5519253208868</v>
      </c>
      <c r="Q681">
        <v>-5.9041374739001999E-2</v>
      </c>
    </row>
    <row r="682" spans="1:17" x14ac:dyDescent="0.3">
      <c r="A682" t="s">
        <v>1503</v>
      </c>
      <c r="B682" t="s">
        <v>1504</v>
      </c>
      <c r="C682" t="s">
        <v>3137</v>
      </c>
      <c r="D682" t="s">
        <v>46</v>
      </c>
      <c r="E682">
        <v>6754.7620474539999</v>
      </c>
      <c r="F682">
        <v>240.62</v>
      </c>
      <c r="G682">
        <v>48.895398535228097</v>
      </c>
      <c r="H682">
        <v>1.9342728074245901</v>
      </c>
      <c r="I682">
        <v>32.368683891501</v>
      </c>
      <c r="J682">
        <v>5.9946882225675404</v>
      </c>
      <c r="K682">
        <v>238.622772706202</v>
      </c>
      <c r="L682">
        <v>208.34711790103901</v>
      </c>
      <c r="M682">
        <v>54.146660963082901</v>
      </c>
      <c r="N682">
        <v>0.66558805870089699</v>
      </c>
      <c r="O682">
        <v>18.335965422658099</v>
      </c>
      <c r="P682">
        <v>83.889950324799401</v>
      </c>
      <c r="Q682">
        <v>8.9664099929906996E-2</v>
      </c>
    </row>
    <row r="683" spans="1:17" x14ac:dyDescent="0.3">
      <c r="A683" t="s">
        <v>1505</v>
      </c>
      <c r="B683" t="s">
        <v>1506</v>
      </c>
      <c r="C683" t="s">
        <v>3145</v>
      </c>
      <c r="D683" t="s">
        <v>266</v>
      </c>
      <c r="E683">
        <v>6753.31961228</v>
      </c>
      <c r="F683">
        <v>2978.6</v>
      </c>
      <c r="G683">
        <v>7.2353222627629599</v>
      </c>
      <c r="H683">
        <v>-1.31038247897922</v>
      </c>
      <c r="I683">
        <v>25.236981060860899</v>
      </c>
      <c r="J683">
        <v>3.7794807851973098</v>
      </c>
      <c r="K683">
        <v>3115.5732103528799</v>
      </c>
      <c r="L683">
        <v>2786.3213188068198</v>
      </c>
      <c r="M683">
        <v>46.158277886980997</v>
      </c>
      <c r="N683">
        <v>0.31178810374865501</v>
      </c>
      <c r="O683">
        <v>32.041898878667801</v>
      </c>
      <c r="P683">
        <v>94.362153344208807</v>
      </c>
      <c r="Q683">
        <v>0.122116680328465</v>
      </c>
    </row>
    <row r="684" spans="1:17" hidden="1" x14ac:dyDescent="0.3">
      <c r="A684" t="s">
        <v>1507</v>
      </c>
      <c r="B684" t="s">
        <v>1508</v>
      </c>
      <c r="C684" t="s">
        <v>3149</v>
      </c>
      <c r="D684" t="s">
        <v>1054</v>
      </c>
      <c r="E684">
        <v>6746.8437323999997</v>
      </c>
      <c r="F684">
        <v>130.9</v>
      </c>
      <c r="G684">
        <v>-15.910268010358401</v>
      </c>
      <c r="H684">
        <v>3.8956369480223501</v>
      </c>
      <c r="I684">
        <v>-3.84140829675703</v>
      </c>
      <c r="K684">
        <v>123.982860754724</v>
      </c>
      <c r="M684">
        <v>1.05563603616817</v>
      </c>
      <c r="N684">
        <v>0.76595744680850997</v>
      </c>
      <c r="O684">
        <v>1.1153552330023</v>
      </c>
      <c r="P684">
        <v>10.464135021097</v>
      </c>
    </row>
    <row r="685" spans="1:17" x14ac:dyDescent="0.3">
      <c r="A685" t="s">
        <v>1509</v>
      </c>
      <c r="B685" t="s">
        <v>1510</v>
      </c>
      <c r="C685" t="s">
        <v>3137</v>
      </c>
      <c r="D685" t="s">
        <v>46</v>
      </c>
      <c r="E685">
        <v>6741.3615861919998</v>
      </c>
      <c r="F685">
        <v>40.130000000000003</v>
      </c>
      <c r="G685">
        <v>14.1350208596303</v>
      </c>
      <c r="H685">
        <v>-1.7718199411974798E-2</v>
      </c>
      <c r="I685">
        <v>6.1136744455597496</v>
      </c>
      <c r="J685">
        <v>4.6697914479320302</v>
      </c>
      <c r="K685">
        <v>42.1632373446825</v>
      </c>
      <c r="L685">
        <v>40.464313481308899</v>
      </c>
      <c r="M685">
        <v>52.193198471926202</v>
      </c>
      <c r="N685">
        <v>0.80443597118890797</v>
      </c>
      <c r="O685">
        <v>43.284325940692703</v>
      </c>
      <c r="P685">
        <v>50.915230063868897</v>
      </c>
      <c r="Q685">
        <v>0.130697662987385</v>
      </c>
    </row>
    <row r="686" spans="1:17" x14ac:dyDescent="0.3">
      <c r="A686" t="s">
        <v>1511</v>
      </c>
      <c r="B686" t="s">
        <v>1512</v>
      </c>
      <c r="C686" t="s">
        <v>3141</v>
      </c>
      <c r="D686" t="s">
        <v>1449</v>
      </c>
      <c r="E686">
        <v>6719.0816672199999</v>
      </c>
      <c r="F686">
        <v>330.2</v>
      </c>
      <c r="G686">
        <v>11.415579359156901</v>
      </c>
      <c r="H686">
        <v>-14.053081000695499</v>
      </c>
      <c r="I686">
        <v>-29.474579683572198</v>
      </c>
      <c r="J686">
        <v>-0.77413649800218698</v>
      </c>
      <c r="K686">
        <v>375.75162617471801</v>
      </c>
      <c r="L686">
        <v>382.10207124231903</v>
      </c>
      <c r="M686">
        <v>37.4551273122621</v>
      </c>
      <c r="N686">
        <v>0.74161642771229097</v>
      </c>
      <c r="O686">
        <v>78.073894609327596</v>
      </c>
      <c r="P686">
        <v>41.262032085561401</v>
      </c>
      <c r="Q686">
        <v>6.7621450625501997E-2</v>
      </c>
    </row>
    <row r="687" spans="1:17" hidden="1" x14ac:dyDescent="0.3">
      <c r="A687" t="s">
        <v>1513</v>
      </c>
      <c r="B687" t="s">
        <v>1514</v>
      </c>
      <c r="C687" t="s">
        <v>3149</v>
      </c>
      <c r="D687" t="s">
        <v>987</v>
      </c>
      <c r="E687">
        <v>6644.7871868000002</v>
      </c>
      <c r="F687">
        <v>704.35</v>
      </c>
      <c r="G687">
        <v>175.48040379109599</v>
      </c>
      <c r="H687">
        <v>1.5629638072096701</v>
      </c>
      <c r="I687">
        <v>-16.5345957549474</v>
      </c>
      <c r="J687">
        <v>5.2377959572171298</v>
      </c>
      <c r="K687">
        <v>726.24993338386798</v>
      </c>
      <c r="L687">
        <v>618.60557937501596</v>
      </c>
      <c r="M687">
        <v>50.579919555734399</v>
      </c>
      <c r="N687">
        <v>0.57901816563651298</v>
      </c>
      <c r="O687">
        <v>29.2965145169305</v>
      </c>
      <c r="P687">
        <v>235.40476190476099</v>
      </c>
      <c r="Q687">
        <v>0.22156028074211501</v>
      </c>
    </row>
    <row r="688" spans="1:17" hidden="1" x14ac:dyDescent="0.3">
      <c r="A688" t="s">
        <v>1515</v>
      </c>
      <c r="B688" t="s">
        <v>1516</v>
      </c>
      <c r="C688" t="s">
        <v>3149</v>
      </c>
      <c r="D688" t="s">
        <v>1350</v>
      </c>
      <c r="E688">
        <v>6636.6662775300001</v>
      </c>
      <c r="F688">
        <v>1427.98</v>
      </c>
      <c r="G688">
        <v>-16.2714362791463</v>
      </c>
      <c r="H688">
        <v>4.2596672838836698</v>
      </c>
      <c r="I688">
        <v>-2.45386896703946</v>
      </c>
      <c r="J688">
        <v>0.82837101342544495</v>
      </c>
      <c r="K688">
        <v>1416.33059091</v>
      </c>
      <c r="L688">
        <v>1378.5540356464401</v>
      </c>
      <c r="M688">
        <v>77.088001342421407</v>
      </c>
      <c r="N688">
        <v>0.70604017585079504</v>
      </c>
      <c r="O688">
        <v>2.9216095463521801</v>
      </c>
      <c r="P688">
        <v>13.0312265009696</v>
      </c>
      <c r="Q688">
        <v>-5.5078309021881003E-2</v>
      </c>
    </row>
    <row r="689" spans="1:17" x14ac:dyDescent="0.3">
      <c r="A689" t="s">
        <v>1517</v>
      </c>
      <c r="B689" t="s">
        <v>1518</v>
      </c>
      <c r="C689" t="s">
        <v>3142</v>
      </c>
      <c r="D689" t="s">
        <v>418</v>
      </c>
      <c r="E689">
        <v>6617.7573492259999</v>
      </c>
      <c r="F689">
        <v>213.02</v>
      </c>
      <c r="G689">
        <v>98.203356397847699</v>
      </c>
      <c r="H689">
        <v>-0.903446924983491</v>
      </c>
      <c r="I689">
        <v>10.9107498764537</v>
      </c>
      <c r="J689">
        <v>1.083907849165</v>
      </c>
      <c r="K689">
        <v>212.54964764755499</v>
      </c>
      <c r="L689">
        <v>189.16397105484899</v>
      </c>
      <c r="M689">
        <v>57.557258846125599</v>
      </c>
      <c r="N689">
        <v>1.5497598113440301</v>
      </c>
      <c r="O689">
        <v>7.81147310111725</v>
      </c>
      <c r="P689">
        <v>126.737626397019</v>
      </c>
      <c r="Q689">
        <v>0.144823038842228</v>
      </c>
    </row>
    <row r="690" spans="1:17" x14ac:dyDescent="0.3">
      <c r="A690" t="s">
        <v>1519</v>
      </c>
      <c r="B690" t="s">
        <v>1520</v>
      </c>
      <c r="C690" t="s">
        <v>3138</v>
      </c>
      <c r="D690" t="s">
        <v>247</v>
      </c>
      <c r="E690">
        <v>6615.9912818449902</v>
      </c>
      <c r="F690">
        <v>474.65</v>
      </c>
      <c r="G690">
        <v>2.3735157734252801</v>
      </c>
      <c r="H690">
        <v>6.9285236389106499</v>
      </c>
      <c r="I690">
        <v>19.675420167729399</v>
      </c>
      <c r="J690">
        <v>3.63042318538408</v>
      </c>
      <c r="K690">
        <v>423.39179858401599</v>
      </c>
      <c r="L690">
        <v>384.56801049309502</v>
      </c>
      <c r="M690">
        <v>76.616745364979707</v>
      </c>
      <c r="N690">
        <v>0.78355752106269805</v>
      </c>
      <c r="O690">
        <v>9.4490677341198808</v>
      </c>
      <c r="P690">
        <v>51.1624203821656</v>
      </c>
      <c r="Q690">
        <v>7.3754185824367005E-2</v>
      </c>
    </row>
    <row r="691" spans="1:17" hidden="1" x14ac:dyDescent="0.3">
      <c r="A691" t="s">
        <v>1521</v>
      </c>
      <c r="B691" t="s">
        <v>1522</v>
      </c>
      <c r="C691" t="s">
        <v>3149</v>
      </c>
      <c r="D691" t="s">
        <v>214</v>
      </c>
      <c r="E691">
        <v>6612.7352287499998</v>
      </c>
      <c r="F691">
        <v>5972.35</v>
      </c>
      <c r="G691">
        <v>128.62220727092301</v>
      </c>
      <c r="H691">
        <v>17.814192219675</v>
      </c>
      <c r="I691">
        <v>44.033227831506501</v>
      </c>
      <c r="J691">
        <v>-17.1195354070509</v>
      </c>
      <c r="K691">
        <v>5837.4488459466502</v>
      </c>
      <c r="L691">
        <v>4605.0617701026304</v>
      </c>
      <c r="M691">
        <v>37.767996241259397</v>
      </c>
      <c r="N691">
        <v>1.56867295141406</v>
      </c>
      <c r="O691">
        <v>37.424129530251903</v>
      </c>
      <c r="P691">
        <v>159.88773090228599</v>
      </c>
      <c r="Q691">
        <v>0.14405035211825701</v>
      </c>
    </row>
    <row r="692" spans="1:17" x14ac:dyDescent="0.3">
      <c r="A692" t="s">
        <v>1523</v>
      </c>
      <c r="B692" t="s">
        <v>1524</v>
      </c>
      <c r="C692" t="s">
        <v>3140</v>
      </c>
      <c r="D692" t="s">
        <v>196</v>
      </c>
      <c r="E692">
        <v>6599.7208233000001</v>
      </c>
      <c r="F692">
        <v>451.7</v>
      </c>
      <c r="G692">
        <v>8.4842574284989691</v>
      </c>
      <c r="H692">
        <v>-4.5941804401416304</v>
      </c>
      <c r="I692">
        <v>12.6748740791814</v>
      </c>
      <c r="J692">
        <v>4.6966558452640701</v>
      </c>
      <c r="K692">
        <v>472.815479024166</v>
      </c>
      <c r="L692">
        <v>432.446224543928</v>
      </c>
      <c r="M692">
        <v>57.411444195553301</v>
      </c>
      <c r="N692">
        <v>0.594202085422329</v>
      </c>
      <c r="O692">
        <v>23.876466681425701</v>
      </c>
      <c r="P692">
        <v>66.341373596022805</v>
      </c>
      <c r="Q692">
        <v>0.136154374298493</v>
      </c>
    </row>
    <row r="693" spans="1:17" x14ac:dyDescent="0.3">
      <c r="A693" t="s">
        <v>1525</v>
      </c>
      <c r="B693" t="s">
        <v>1526</v>
      </c>
      <c r="C693" t="s">
        <v>3137</v>
      </c>
      <c r="D693" t="s">
        <v>46</v>
      </c>
      <c r="E693">
        <v>6588.1564705999999</v>
      </c>
      <c r="F693">
        <v>482.6</v>
      </c>
      <c r="G693">
        <v>45.194146100614702</v>
      </c>
      <c r="H693">
        <v>-8.3981724382694001</v>
      </c>
      <c r="I693">
        <v>22.262968807619998</v>
      </c>
      <c r="J693">
        <v>-4.9251259299120997</v>
      </c>
      <c r="K693">
        <v>534.169629783966</v>
      </c>
      <c r="L693">
        <v>458.53602367794002</v>
      </c>
      <c r="M693">
        <v>29.433711341565399</v>
      </c>
      <c r="N693">
        <v>0.97136332166017003</v>
      </c>
      <c r="O693">
        <v>28.263572316618301</v>
      </c>
      <c r="P693">
        <v>81.462680955066702</v>
      </c>
      <c r="Q693">
        <v>0.19545148566415799</v>
      </c>
    </row>
    <row r="694" spans="1:17" x14ac:dyDescent="0.3">
      <c r="A694" t="s">
        <v>1527</v>
      </c>
      <c r="B694" t="s">
        <v>1528</v>
      </c>
      <c r="C694" t="s">
        <v>3148</v>
      </c>
      <c r="D694" t="s">
        <v>405</v>
      </c>
      <c r="E694">
        <v>6585.6889598500002</v>
      </c>
      <c r="F694">
        <v>338.65</v>
      </c>
      <c r="G694">
        <v>30.041838828232301</v>
      </c>
      <c r="H694">
        <v>7.4407494146179198</v>
      </c>
      <c r="I694">
        <v>16.226511013475498</v>
      </c>
      <c r="J694">
        <v>2.7232302279009999</v>
      </c>
      <c r="K694">
        <v>331.40050893119599</v>
      </c>
      <c r="L694">
        <v>303.27810989218398</v>
      </c>
      <c r="M694">
        <v>54.719719423724399</v>
      </c>
      <c r="N694">
        <v>0.62321425884673498</v>
      </c>
      <c r="O694">
        <v>11.8263694079433</v>
      </c>
      <c r="P694">
        <v>59.740566037735803</v>
      </c>
      <c r="Q694">
        <v>1.8110318744752E-2</v>
      </c>
    </row>
    <row r="695" spans="1:17" hidden="1" x14ac:dyDescent="0.3">
      <c r="A695" t="s">
        <v>1529</v>
      </c>
      <c r="B695" t="s">
        <v>1530</v>
      </c>
      <c r="C695" t="s">
        <v>3149</v>
      </c>
      <c r="D695" t="s">
        <v>105</v>
      </c>
      <c r="E695">
        <v>6569.26365541</v>
      </c>
      <c r="F695">
        <v>616.1</v>
      </c>
      <c r="G695">
        <v>2715.8793998863198</v>
      </c>
      <c r="H695">
        <v>3.78287378269206</v>
      </c>
      <c r="I695">
        <v>1827.2571400002801</v>
      </c>
      <c r="J695">
        <v>1.03630013671559</v>
      </c>
      <c r="K695">
        <v>339.931863191003</v>
      </c>
      <c r="L695">
        <v>122.00209848458999</v>
      </c>
      <c r="M695">
        <v>22.311105433105599</v>
      </c>
      <c r="N695">
        <v>1.6528978489368999</v>
      </c>
      <c r="O695">
        <v>15.0868365525076</v>
      </c>
      <c r="P695">
        <v>2879.20696324951</v>
      </c>
      <c r="Q695">
        <v>0.142925578721916</v>
      </c>
    </row>
    <row r="696" spans="1:17" hidden="1" x14ac:dyDescent="0.3">
      <c r="A696" t="s">
        <v>1531</v>
      </c>
      <c r="B696" t="s">
        <v>1532</v>
      </c>
      <c r="C696" t="s">
        <v>3149</v>
      </c>
      <c r="D696" t="s">
        <v>252</v>
      </c>
      <c r="E696">
        <v>6559.0773555349997</v>
      </c>
      <c r="F696">
        <v>1554.05</v>
      </c>
      <c r="G696">
        <v>700.49228450227099</v>
      </c>
      <c r="H696">
        <v>53.914867717253102</v>
      </c>
      <c r="I696">
        <v>120.58822187701401</v>
      </c>
      <c r="J696">
        <v>22.244203318867701</v>
      </c>
      <c r="K696">
        <v>1130.79320768818</v>
      </c>
      <c r="L696">
        <v>751.53290126512798</v>
      </c>
      <c r="M696">
        <v>82.850182807506599</v>
      </c>
      <c r="N696">
        <v>1.4774782633721599</v>
      </c>
      <c r="O696">
        <v>5.8974936456356097</v>
      </c>
      <c r="P696">
        <v>770.61624649859903</v>
      </c>
      <c r="Q696">
        <v>0.231443762715835</v>
      </c>
    </row>
    <row r="697" spans="1:17" x14ac:dyDescent="0.3">
      <c r="A697" t="s">
        <v>1533</v>
      </c>
      <c r="B697" t="s">
        <v>1534</v>
      </c>
      <c r="C697" t="s">
        <v>3136</v>
      </c>
      <c r="D697" t="s">
        <v>237</v>
      </c>
      <c r="E697">
        <v>6550.8688972999998</v>
      </c>
      <c r="F697">
        <v>339.5</v>
      </c>
      <c r="G697">
        <v>8.7585142189156002</v>
      </c>
      <c r="H697">
        <v>4.7192727998861201</v>
      </c>
      <c r="I697">
        <v>39.910494290761903</v>
      </c>
      <c r="J697">
        <v>6.1987550103617997</v>
      </c>
      <c r="K697">
        <v>288.49755990431601</v>
      </c>
      <c r="L697">
        <v>255.393890176241</v>
      </c>
      <c r="M697">
        <v>79.744204981468897</v>
      </c>
      <c r="N697">
        <v>1.42912875966108</v>
      </c>
      <c r="O697">
        <v>2.9602356406480199</v>
      </c>
      <c r="P697">
        <v>86.487228783301205</v>
      </c>
      <c r="Q697">
        <v>0.156010114975561</v>
      </c>
    </row>
    <row r="698" spans="1:17" hidden="1" x14ac:dyDescent="0.3">
      <c r="A698" t="s">
        <v>1535</v>
      </c>
      <c r="B698" t="s">
        <v>1536</v>
      </c>
      <c r="C698" t="s">
        <v>3149</v>
      </c>
      <c r="D698" t="s">
        <v>588</v>
      </c>
      <c r="E698">
        <v>6547.5072081099997</v>
      </c>
      <c r="F698">
        <v>3273.35</v>
      </c>
      <c r="G698">
        <v>135.278640826665</v>
      </c>
      <c r="H698">
        <v>27.5453727249912</v>
      </c>
      <c r="I698">
        <v>50.8852961661009</v>
      </c>
      <c r="J698">
        <v>20.559946284172199</v>
      </c>
      <c r="K698">
        <v>2617.7514075073</v>
      </c>
      <c r="L698">
        <v>1985.2085866367399</v>
      </c>
      <c r="M698">
        <v>62.659785448957898</v>
      </c>
      <c r="N698">
        <v>2.2562557390512001</v>
      </c>
      <c r="O698">
        <v>11.5676600424641</v>
      </c>
      <c r="P698">
        <v>170.13410356921801</v>
      </c>
      <c r="Q698">
        <v>0.20979007812995401</v>
      </c>
    </row>
    <row r="699" spans="1:17" hidden="1" x14ac:dyDescent="0.3">
      <c r="A699" t="s">
        <v>1537</v>
      </c>
      <c r="B699" t="s">
        <v>1538</v>
      </c>
      <c r="C699" t="s">
        <v>3149</v>
      </c>
      <c r="D699" t="s">
        <v>266</v>
      </c>
      <c r="E699">
        <v>6531.8230368000004</v>
      </c>
      <c r="F699">
        <v>2982</v>
      </c>
      <c r="G699">
        <v>-4.7473969947763504</v>
      </c>
      <c r="H699">
        <v>2.2845941661252902</v>
      </c>
      <c r="I699">
        <v>12.165969625764699</v>
      </c>
      <c r="J699">
        <v>-0.64267904394256503</v>
      </c>
      <c r="K699">
        <v>3097.6735913044799</v>
      </c>
      <c r="L699">
        <v>2973.1706082666601</v>
      </c>
      <c r="M699">
        <v>45.636115416347302</v>
      </c>
      <c r="N699">
        <v>0.80401379742866097</v>
      </c>
      <c r="O699">
        <v>30.449362843728998</v>
      </c>
      <c r="P699">
        <v>42.067651262505898</v>
      </c>
      <c r="Q699">
        <v>7.3916492903449996E-2</v>
      </c>
    </row>
    <row r="700" spans="1:17" hidden="1" x14ac:dyDescent="0.3">
      <c r="A700" t="s">
        <v>1539</v>
      </c>
      <c r="B700" t="s">
        <v>1540</v>
      </c>
      <c r="C700" t="s">
        <v>3149</v>
      </c>
      <c r="D700" t="s">
        <v>207</v>
      </c>
      <c r="E700">
        <v>6506.3653212949903</v>
      </c>
      <c r="F700">
        <v>541.4</v>
      </c>
      <c r="G700">
        <v>115.34648625516</v>
      </c>
      <c r="H700">
        <v>13.4763843819382</v>
      </c>
      <c r="I700">
        <v>59.316910466313303</v>
      </c>
      <c r="J700">
        <v>0.138068819000986</v>
      </c>
      <c r="K700">
        <v>490.282715173285</v>
      </c>
      <c r="L700">
        <v>382.41094530674701</v>
      </c>
      <c r="M700">
        <v>54.524452174244203</v>
      </c>
      <c r="N700">
        <v>0.79597223156988695</v>
      </c>
      <c r="O700">
        <v>14.314739564092999</v>
      </c>
      <c r="P700">
        <v>161.39941723957301</v>
      </c>
      <c r="Q700">
        <v>0.18772211268518699</v>
      </c>
    </row>
    <row r="701" spans="1:17" hidden="1" x14ac:dyDescent="0.3">
      <c r="A701" t="s">
        <v>1541</v>
      </c>
      <c r="B701" t="s">
        <v>1542</v>
      </c>
      <c r="C701" t="s">
        <v>3149</v>
      </c>
      <c r="D701" t="s">
        <v>1350</v>
      </c>
      <c r="E701">
        <v>6496.9056107910001</v>
      </c>
      <c r="F701">
        <v>1202.04</v>
      </c>
      <c r="G701">
        <v>-15.5007007243043</v>
      </c>
      <c r="H701">
        <v>3.3699959223813201</v>
      </c>
      <c r="I701">
        <v>-2.0685266627166898</v>
      </c>
      <c r="J701">
        <v>1.03630013671559</v>
      </c>
      <c r="K701">
        <v>1191.71594321933</v>
      </c>
      <c r="L701">
        <v>1157.1324815891701</v>
      </c>
      <c r="M701">
        <v>63.340787818078198</v>
      </c>
      <c r="N701">
        <v>0.87516409879745904</v>
      </c>
      <c r="O701">
        <v>10.2608898206382</v>
      </c>
      <c r="P701">
        <v>13.271767810026301</v>
      </c>
    </row>
    <row r="702" spans="1:17" x14ac:dyDescent="0.3">
      <c r="A702" t="s">
        <v>1543</v>
      </c>
      <c r="B702" t="s">
        <v>1544</v>
      </c>
      <c r="C702" t="s">
        <v>3144</v>
      </c>
      <c r="D702" t="s">
        <v>196</v>
      </c>
      <c r="E702">
        <v>6437.6263084800003</v>
      </c>
      <c r="F702">
        <v>1595.8</v>
      </c>
      <c r="G702">
        <v>59.583164513179803</v>
      </c>
      <c r="H702">
        <v>-8.0573057884937498</v>
      </c>
      <c r="I702">
        <v>1.2277801050819099</v>
      </c>
      <c r="J702">
        <v>-4.5125146364488504</v>
      </c>
      <c r="K702">
        <v>1873.5524754843</v>
      </c>
      <c r="L702">
        <v>1622.36749462233</v>
      </c>
      <c r="M702">
        <v>29.266655639469299</v>
      </c>
      <c r="N702">
        <v>1.9202197065768001</v>
      </c>
      <c r="O702">
        <v>47.881940092743399</v>
      </c>
      <c r="P702">
        <v>87.741176470588201</v>
      </c>
      <c r="Q702">
        <v>2.4364616963348001E-2</v>
      </c>
    </row>
    <row r="703" spans="1:17" x14ac:dyDescent="0.3">
      <c r="A703" t="s">
        <v>1545</v>
      </c>
      <c r="B703" t="s">
        <v>1546</v>
      </c>
      <c r="C703" t="s">
        <v>3136</v>
      </c>
      <c r="D703" t="s">
        <v>364</v>
      </c>
      <c r="E703">
        <v>6399.7613803199902</v>
      </c>
      <c r="F703">
        <v>279.60000000000002</v>
      </c>
      <c r="G703">
        <v>-52.408690723292203</v>
      </c>
      <c r="H703">
        <v>-1.7431266341374401</v>
      </c>
      <c r="I703">
        <v>-11.0497992603347</v>
      </c>
      <c r="J703">
        <v>2.4324923397981002</v>
      </c>
      <c r="K703">
        <v>290.66771849122802</v>
      </c>
      <c r="L703">
        <v>307.66555636147399</v>
      </c>
      <c r="M703">
        <v>44.479183603537699</v>
      </c>
      <c r="N703">
        <v>0.54515079188485005</v>
      </c>
      <c r="O703">
        <v>40.379113018597899</v>
      </c>
      <c r="P703">
        <v>8.3091226031377197</v>
      </c>
      <c r="Q703">
        <v>5.7671071370000002E-5</v>
      </c>
    </row>
    <row r="704" spans="1:17" hidden="1" x14ac:dyDescent="0.3">
      <c r="A704" t="s">
        <v>1547</v>
      </c>
      <c r="B704" t="s">
        <v>1548</v>
      </c>
      <c r="C704" t="s">
        <v>3149</v>
      </c>
      <c r="D704" t="s">
        <v>117</v>
      </c>
      <c r="E704">
        <v>6389.0484011199997</v>
      </c>
      <c r="F704">
        <v>408.1</v>
      </c>
      <c r="G704">
        <v>-9.4267515268420095</v>
      </c>
      <c r="H704">
        <v>-2.5719964867433598</v>
      </c>
      <c r="I704">
        <v>8.7532192978705492</v>
      </c>
      <c r="J704">
        <v>1.7767619841051601</v>
      </c>
      <c r="K704">
        <v>405.66661304373901</v>
      </c>
      <c r="M704">
        <v>49.664974796693599</v>
      </c>
      <c r="N704">
        <v>0.26465842128478001</v>
      </c>
      <c r="O704">
        <v>14.8370497427101</v>
      </c>
      <c r="P704">
        <v>25.5306059673946</v>
      </c>
    </row>
    <row r="705" spans="1:17" hidden="1" x14ac:dyDescent="0.3">
      <c r="A705" t="s">
        <v>1549</v>
      </c>
      <c r="B705" t="s">
        <v>1550</v>
      </c>
      <c r="C705" t="s">
        <v>3149</v>
      </c>
      <c r="D705" t="s">
        <v>46</v>
      </c>
      <c r="E705">
        <v>6347.84</v>
      </c>
      <c r="F705">
        <v>90</v>
      </c>
      <c r="G705">
        <v>-29.1360744619714</v>
      </c>
      <c r="H705">
        <v>5.47605652844193</v>
      </c>
      <c r="I705">
        <v>-9.9042102291241907</v>
      </c>
      <c r="J705">
        <v>1.03630013671559</v>
      </c>
      <c r="K705">
        <v>89.864950158645001</v>
      </c>
      <c r="L705">
        <v>91.394272038382994</v>
      </c>
      <c r="M705">
        <v>53.081674366169402</v>
      </c>
      <c r="N705">
        <v>0</v>
      </c>
      <c r="O705">
        <v>9.44444444444445</v>
      </c>
      <c r="P705">
        <v>5.8823529411764701</v>
      </c>
    </row>
    <row r="706" spans="1:17" x14ac:dyDescent="0.3">
      <c r="A706" t="s">
        <v>1551</v>
      </c>
      <c r="B706" t="s">
        <v>1552</v>
      </c>
      <c r="C706" t="s">
        <v>3134</v>
      </c>
      <c r="D706" t="s">
        <v>24</v>
      </c>
      <c r="E706">
        <v>6300.00352828</v>
      </c>
      <c r="F706">
        <v>24.08</v>
      </c>
      <c r="G706">
        <v>-19.3499031109348</v>
      </c>
      <c r="H706">
        <v>3.2446686521594601</v>
      </c>
      <c r="I706">
        <v>-21.883594868355299</v>
      </c>
      <c r="J706">
        <v>2.5463672508095501</v>
      </c>
      <c r="K706">
        <v>24.6701566517388</v>
      </c>
      <c r="L706">
        <v>25.5127861297834</v>
      </c>
      <c r="M706">
        <v>47.335161177266798</v>
      </c>
      <c r="N706">
        <v>1.02237186418985</v>
      </c>
      <c r="O706">
        <v>53.163310080504303</v>
      </c>
      <c r="P706">
        <v>13.479869113671899</v>
      </c>
      <c r="Q706">
        <v>0.115108957746147</v>
      </c>
    </row>
    <row r="707" spans="1:17" x14ac:dyDescent="0.3">
      <c r="A707" t="s">
        <v>1553</v>
      </c>
      <c r="B707" t="s">
        <v>1554</v>
      </c>
      <c r="C707" t="s">
        <v>3136</v>
      </c>
      <c r="D707" t="s">
        <v>125</v>
      </c>
      <c r="E707">
        <v>6291.89766315</v>
      </c>
      <c r="F707">
        <v>504.95</v>
      </c>
      <c r="G707">
        <v>13.3094728222855</v>
      </c>
      <c r="H707">
        <v>21.5121527851264</v>
      </c>
      <c r="I707">
        <v>50.412515216483698</v>
      </c>
      <c r="J707">
        <v>6.7640408003887904</v>
      </c>
      <c r="K707">
        <v>417.64750628939601</v>
      </c>
      <c r="M707">
        <v>74.509959711783907</v>
      </c>
      <c r="N707">
        <v>0.70873134578674302</v>
      </c>
      <c r="O707">
        <v>1.1486285770868401</v>
      </c>
      <c r="P707">
        <v>67.729613021092803</v>
      </c>
    </row>
    <row r="708" spans="1:17" x14ac:dyDescent="0.3">
      <c r="A708" t="s">
        <v>1555</v>
      </c>
      <c r="B708" t="s">
        <v>1556</v>
      </c>
      <c r="C708" t="s">
        <v>3134</v>
      </c>
      <c r="D708" t="s">
        <v>517</v>
      </c>
      <c r="E708">
        <v>6287.9982062250001</v>
      </c>
      <c r="F708">
        <v>288.14999999999998</v>
      </c>
      <c r="G708">
        <v>-31.167715238608601</v>
      </c>
      <c r="H708">
        <v>-5.0323375165374697</v>
      </c>
      <c r="I708">
        <v>-24.445136193681002</v>
      </c>
      <c r="J708">
        <v>1.78399618957595</v>
      </c>
      <c r="K708">
        <v>302.56593473963198</v>
      </c>
      <c r="L708">
        <v>309.99878148222302</v>
      </c>
      <c r="M708">
        <v>35.578422289794197</v>
      </c>
      <c r="N708">
        <v>0.79110679206221302</v>
      </c>
      <c r="O708">
        <v>40.648967551622398</v>
      </c>
      <c r="P708">
        <v>6.9003895381190601</v>
      </c>
      <c r="Q708">
        <v>5.2301504086498002E-2</v>
      </c>
    </row>
    <row r="709" spans="1:17" x14ac:dyDescent="0.3">
      <c r="A709" t="s">
        <v>1557</v>
      </c>
      <c r="B709" t="s">
        <v>1558</v>
      </c>
      <c r="C709" t="s">
        <v>3146</v>
      </c>
      <c r="D709" t="s">
        <v>469</v>
      </c>
      <c r="E709">
        <v>6279.0844798400003</v>
      </c>
      <c r="F709">
        <v>1162.5999999999999</v>
      </c>
      <c r="G709">
        <v>-32.483717062110301</v>
      </c>
      <c r="H709">
        <v>-8.0590281587339998</v>
      </c>
      <c r="I709">
        <v>8.5297028143540601</v>
      </c>
      <c r="J709">
        <v>3.6344449470202602</v>
      </c>
      <c r="K709">
        <v>1206.21426302176</v>
      </c>
      <c r="L709">
        <v>1161.9135934600299</v>
      </c>
      <c r="M709">
        <v>42.350394825543603</v>
      </c>
      <c r="N709">
        <v>1.2038457194222301</v>
      </c>
      <c r="O709">
        <v>21.090658868054302</v>
      </c>
      <c r="P709">
        <v>24.5687345976642</v>
      </c>
      <c r="Q709">
        <v>-4.2780758064147002E-2</v>
      </c>
    </row>
    <row r="710" spans="1:17" hidden="1" x14ac:dyDescent="0.3">
      <c r="A710" t="s">
        <v>1559</v>
      </c>
      <c r="B710" t="s">
        <v>1560</v>
      </c>
      <c r="C710" t="s">
        <v>3149</v>
      </c>
      <c r="D710" t="s">
        <v>1054</v>
      </c>
      <c r="E710">
        <v>6266.1528877000001</v>
      </c>
      <c r="F710">
        <v>113</v>
      </c>
      <c r="G710">
        <v>-27.649398445141099</v>
      </c>
      <c r="I710">
        <v>-9.4694276204285295</v>
      </c>
      <c r="M710">
        <v>50</v>
      </c>
      <c r="N710">
        <v>0.2</v>
      </c>
      <c r="O710">
        <v>1.76991150442478</v>
      </c>
      <c r="P710">
        <v>0</v>
      </c>
    </row>
    <row r="711" spans="1:17" x14ac:dyDescent="0.3">
      <c r="A711" t="s">
        <v>1561</v>
      </c>
      <c r="B711" t="s">
        <v>1562</v>
      </c>
      <c r="C711" t="s">
        <v>3145</v>
      </c>
      <c r="D711" t="s">
        <v>266</v>
      </c>
      <c r="E711">
        <v>6229.0481713199997</v>
      </c>
      <c r="F711">
        <v>1385.55</v>
      </c>
      <c r="G711">
        <v>-47.506578558117603</v>
      </c>
      <c r="H711">
        <v>1.55793918479267</v>
      </c>
      <c r="I711">
        <v>-7.4806770423856701</v>
      </c>
      <c r="J711">
        <v>2.8197863752477001</v>
      </c>
      <c r="K711">
        <v>1400.15270307844</v>
      </c>
      <c r="L711">
        <v>1413.85365902687</v>
      </c>
      <c r="M711">
        <v>44.797932287002503</v>
      </c>
      <c r="N711">
        <v>0.30731053223347199</v>
      </c>
      <c r="O711">
        <v>28.9920970011908</v>
      </c>
      <c r="P711">
        <v>21.209867903070599</v>
      </c>
      <c r="Q711">
        <v>-5.1158083535475997E-2</v>
      </c>
    </row>
    <row r="712" spans="1:17" x14ac:dyDescent="0.3">
      <c r="A712" t="s">
        <v>1563</v>
      </c>
      <c r="B712" t="s">
        <v>1564</v>
      </c>
      <c r="C712" t="s">
        <v>3148</v>
      </c>
      <c r="D712" t="s">
        <v>291</v>
      </c>
      <c r="E712">
        <v>6228.55304832</v>
      </c>
      <c r="F712">
        <v>848.15</v>
      </c>
      <c r="G712">
        <v>-9.7173780863911094</v>
      </c>
      <c r="H712">
        <v>7.3991334515188401</v>
      </c>
      <c r="I712">
        <v>0.43830375811123801</v>
      </c>
      <c r="J712">
        <v>3.2815297761545801</v>
      </c>
      <c r="K712">
        <v>822.008607044938</v>
      </c>
      <c r="L712">
        <v>785.82747303273504</v>
      </c>
      <c r="M712">
        <v>56.8936043156422</v>
      </c>
      <c r="N712">
        <v>0.61094718597316</v>
      </c>
      <c r="O712">
        <v>6.1133054294641296</v>
      </c>
      <c r="P712">
        <v>31.4961240310077</v>
      </c>
      <c r="Q712">
        <v>2.1728356652862001E-2</v>
      </c>
    </row>
    <row r="713" spans="1:17" x14ac:dyDescent="0.3">
      <c r="A713" t="s">
        <v>1565</v>
      </c>
      <c r="B713" t="s">
        <v>1566</v>
      </c>
      <c r="C713" t="s">
        <v>3140</v>
      </c>
      <c r="D713" t="s">
        <v>196</v>
      </c>
      <c r="E713">
        <v>6224.4305230500004</v>
      </c>
      <c r="F713">
        <v>2168.5</v>
      </c>
      <c r="G713">
        <v>94.813432941343805</v>
      </c>
      <c r="H713">
        <v>-1.26111285323611</v>
      </c>
      <c r="I713">
        <v>36.547813260129097</v>
      </c>
      <c r="J713">
        <v>8.0245060068085206</v>
      </c>
      <c r="K713">
        <v>2269.1643909371401</v>
      </c>
      <c r="L713">
        <v>1975.0023130361401</v>
      </c>
      <c r="M713">
        <v>52.954619577898697</v>
      </c>
      <c r="N713">
        <v>0.48576293633525602</v>
      </c>
      <c r="O713">
        <v>36.135577588194501</v>
      </c>
      <c r="P713">
        <v>125.885416666666</v>
      </c>
      <c r="Q713">
        <v>0.130900904271775</v>
      </c>
    </row>
    <row r="714" spans="1:17" x14ac:dyDescent="0.3">
      <c r="A714" t="s">
        <v>1567</v>
      </c>
      <c r="B714" t="s">
        <v>1568</v>
      </c>
      <c r="C714" t="s">
        <v>588</v>
      </c>
      <c r="D714" t="s">
        <v>469</v>
      </c>
      <c r="E714">
        <v>6211.8647901199902</v>
      </c>
      <c r="F714">
        <v>869.2</v>
      </c>
      <c r="G714">
        <v>-17.9887383356626</v>
      </c>
      <c r="H714">
        <v>-1.52498136952095</v>
      </c>
      <c r="I714">
        <v>-5.0183326361629099</v>
      </c>
      <c r="J714">
        <v>5.8967114934816403</v>
      </c>
      <c r="K714">
        <v>906.20331687091402</v>
      </c>
      <c r="L714">
        <v>868.74776214098199</v>
      </c>
      <c r="M714">
        <v>44.322801842313297</v>
      </c>
      <c r="N714">
        <v>0.26734091525081699</v>
      </c>
      <c r="O714">
        <v>29.774505292222699</v>
      </c>
      <c r="P714">
        <v>26.576379787388898</v>
      </c>
      <c r="Q714">
        <v>0.13215688581752699</v>
      </c>
    </row>
    <row r="715" spans="1:17" x14ac:dyDescent="0.3">
      <c r="A715" t="s">
        <v>1569</v>
      </c>
      <c r="B715" t="s">
        <v>1570</v>
      </c>
      <c r="C715" t="s">
        <v>3145</v>
      </c>
      <c r="D715" t="s">
        <v>149</v>
      </c>
      <c r="E715">
        <v>6187.8401999999996</v>
      </c>
      <c r="F715">
        <v>330.3</v>
      </c>
      <c r="G715">
        <v>-44.051531950878903</v>
      </c>
      <c r="H715">
        <v>-11.305311445858701</v>
      </c>
      <c r="I715">
        <v>-28.9279591205141</v>
      </c>
      <c r="J715">
        <v>2.9738674133571399</v>
      </c>
      <c r="K715">
        <v>375.69611708176399</v>
      </c>
      <c r="L715">
        <v>405.11330916717299</v>
      </c>
      <c r="M715">
        <v>34.749492089918398</v>
      </c>
      <c r="N715">
        <v>0.82679628249311998</v>
      </c>
      <c r="O715">
        <v>65.758401453224295</v>
      </c>
      <c r="P715">
        <v>5.6621880998080503</v>
      </c>
      <c r="Q715">
        <v>5.6013069999755999E-2</v>
      </c>
    </row>
    <row r="716" spans="1:17" hidden="1" x14ac:dyDescent="0.3">
      <c r="A716" t="s">
        <v>1571</v>
      </c>
      <c r="B716" t="s">
        <v>1572</v>
      </c>
      <c r="C716" t="s">
        <v>3149</v>
      </c>
      <c r="D716" t="s">
        <v>86</v>
      </c>
      <c r="E716">
        <v>6165.30575916</v>
      </c>
      <c r="F716">
        <v>2246.9</v>
      </c>
      <c r="G716">
        <v>49.402804981487897</v>
      </c>
      <c r="H716">
        <v>-3.7401853886367902</v>
      </c>
      <c r="I716">
        <v>71.849306394916695</v>
      </c>
      <c r="J716">
        <v>0.103115281481749</v>
      </c>
      <c r="K716">
        <v>2222.5157953224102</v>
      </c>
      <c r="L716">
        <v>1770.9509288305301</v>
      </c>
      <c r="M716">
        <v>45.840653485555301</v>
      </c>
      <c r="N716">
        <v>0.312034426220616</v>
      </c>
      <c r="O716">
        <v>17.940273265387798</v>
      </c>
      <c r="P716">
        <v>97.096491228070093</v>
      </c>
      <c r="Q716">
        <v>0.122740252004035</v>
      </c>
    </row>
    <row r="717" spans="1:17" hidden="1" x14ac:dyDescent="0.3">
      <c r="A717" t="s">
        <v>1573</v>
      </c>
      <c r="B717" t="s">
        <v>1574</v>
      </c>
      <c r="C717" t="s">
        <v>3149</v>
      </c>
      <c r="D717" t="s">
        <v>51</v>
      </c>
      <c r="E717">
        <v>6105.5866400000004</v>
      </c>
      <c r="F717">
        <v>867.2</v>
      </c>
      <c r="G717">
        <v>86.430574301100805</v>
      </c>
      <c r="H717">
        <v>38.630958251238098</v>
      </c>
      <c r="I717">
        <v>45.974062970327097</v>
      </c>
      <c r="J717">
        <v>10.1617272978344</v>
      </c>
      <c r="K717">
        <v>706.19106922769595</v>
      </c>
      <c r="L717">
        <v>582.255810095416</v>
      </c>
      <c r="M717">
        <v>74.142136781559799</v>
      </c>
      <c r="N717">
        <v>2.8937529160458602</v>
      </c>
      <c r="O717">
        <v>4.7855166051660598</v>
      </c>
      <c r="P717">
        <v>116.8</v>
      </c>
      <c r="Q717">
        <v>0.157190321334778</v>
      </c>
    </row>
    <row r="718" spans="1:17" hidden="1" x14ac:dyDescent="0.3">
      <c r="A718" t="s">
        <v>1575</v>
      </c>
      <c r="B718" t="s">
        <v>1576</v>
      </c>
      <c r="C718" t="s">
        <v>3149</v>
      </c>
      <c r="D718" t="s">
        <v>46</v>
      </c>
      <c r="E718">
        <v>6086.9201747249999</v>
      </c>
      <c r="F718">
        <v>563.54999999999995</v>
      </c>
      <c r="G718">
        <v>606.54359214040801</v>
      </c>
      <c r="H718">
        <v>6.8358857014538996</v>
      </c>
      <c r="I718">
        <v>55.612794318948097</v>
      </c>
      <c r="J718">
        <v>23.434149599081099</v>
      </c>
      <c r="K718">
        <v>562.78016414527406</v>
      </c>
      <c r="L718">
        <v>420.16009964805301</v>
      </c>
      <c r="M718">
        <v>60.987722723767703</v>
      </c>
      <c r="N718">
        <v>1.4193319213961999</v>
      </c>
      <c r="O718">
        <v>33.791145417442998</v>
      </c>
      <c r="P718">
        <v>703.57906744617105</v>
      </c>
    </row>
    <row r="719" spans="1:17" x14ac:dyDescent="0.3">
      <c r="A719" t="s">
        <v>1577</v>
      </c>
      <c r="B719" t="s">
        <v>1578</v>
      </c>
      <c r="C719" t="s">
        <v>3140</v>
      </c>
      <c r="D719" t="s">
        <v>266</v>
      </c>
      <c r="E719">
        <v>6086.6452319999999</v>
      </c>
      <c r="F719">
        <v>2235</v>
      </c>
      <c r="G719">
        <v>-25.0483157561954</v>
      </c>
      <c r="H719">
        <v>-2.7711668021996898</v>
      </c>
      <c r="I719">
        <v>10.012827880205901</v>
      </c>
      <c r="J719">
        <v>8.9432879849740008</v>
      </c>
      <c r="K719">
        <v>2314.2108618277398</v>
      </c>
      <c r="L719">
        <v>2291.6278653536301</v>
      </c>
      <c r="M719">
        <v>55.813115656300099</v>
      </c>
      <c r="N719">
        <v>0.52929132096120202</v>
      </c>
      <c r="O719">
        <v>25.011185682326602</v>
      </c>
      <c r="P719">
        <v>29.9418604651162</v>
      </c>
      <c r="Q719">
        <v>8.4616717690766993E-2</v>
      </c>
    </row>
    <row r="720" spans="1:17" hidden="1" x14ac:dyDescent="0.3">
      <c r="A720" t="s">
        <v>1579</v>
      </c>
      <c r="B720" t="s">
        <v>1580</v>
      </c>
      <c r="C720" t="s">
        <v>3149</v>
      </c>
      <c r="D720" t="s">
        <v>247</v>
      </c>
      <c r="E720">
        <v>6086.4691035699998</v>
      </c>
      <c r="F720">
        <v>5562.35</v>
      </c>
      <c r="G720">
        <v>86.571586982383494</v>
      </c>
      <c r="H720">
        <v>7.67788843084913</v>
      </c>
      <c r="I720">
        <v>31.6542642266553</v>
      </c>
      <c r="J720">
        <v>11.119258696798999</v>
      </c>
      <c r="K720">
        <v>5329.8816141444604</v>
      </c>
      <c r="L720">
        <v>4516.50939379178</v>
      </c>
      <c r="M720">
        <v>61.598635909566397</v>
      </c>
      <c r="N720">
        <v>1.01389760848608</v>
      </c>
      <c r="O720">
        <v>3.7331343766573402</v>
      </c>
      <c r="P720">
        <v>116.01359223300901</v>
      </c>
      <c r="Q720">
        <v>0.15991463805426001</v>
      </c>
    </row>
    <row r="721" spans="1:17" hidden="1" x14ac:dyDescent="0.3">
      <c r="A721" t="s">
        <v>1581</v>
      </c>
      <c r="B721" t="s">
        <v>1582</v>
      </c>
      <c r="C721" t="s">
        <v>3149</v>
      </c>
      <c r="D721" t="s">
        <v>131</v>
      </c>
      <c r="E721">
        <v>6064.2212159999999</v>
      </c>
      <c r="F721">
        <v>7951.2</v>
      </c>
      <c r="G721">
        <v>164.44376438022701</v>
      </c>
      <c r="H721">
        <v>34.556916822171097</v>
      </c>
      <c r="I721">
        <v>35.743962544771399</v>
      </c>
      <c r="J721">
        <v>8.3752230053804109</v>
      </c>
      <c r="K721">
        <v>6543.2838447132399</v>
      </c>
      <c r="L721">
        <v>5296.3829704674699</v>
      </c>
      <c r="M721">
        <v>80.915464110260103</v>
      </c>
      <c r="N721">
        <v>2.04759104608139</v>
      </c>
      <c r="O721">
        <v>0</v>
      </c>
      <c r="P721">
        <v>259.60381710460803</v>
      </c>
      <c r="Q721">
        <v>0.33656622581666801</v>
      </c>
    </row>
    <row r="722" spans="1:17" x14ac:dyDescent="0.3">
      <c r="A722" t="s">
        <v>1583</v>
      </c>
      <c r="B722" t="s">
        <v>1584</v>
      </c>
      <c r="C722" t="s">
        <v>3152</v>
      </c>
      <c r="D722" t="s">
        <v>173</v>
      </c>
      <c r="E722">
        <v>6048.8036995089997</v>
      </c>
      <c r="F722">
        <v>167.37</v>
      </c>
      <c r="G722">
        <v>122.597527089864</v>
      </c>
      <c r="H722">
        <v>-10.9659015135161</v>
      </c>
      <c r="I722">
        <v>17.2659686844063</v>
      </c>
      <c r="J722">
        <v>1.5890186708099201</v>
      </c>
      <c r="K722">
        <v>184.830968162011</v>
      </c>
      <c r="L722">
        <v>157.66926081439601</v>
      </c>
      <c r="M722">
        <v>37.153329830898102</v>
      </c>
      <c r="N722">
        <v>0.416006964914029</v>
      </c>
      <c r="O722">
        <v>34.223576507139803</v>
      </c>
      <c r="P722">
        <v>164.61660079051299</v>
      </c>
    </row>
    <row r="723" spans="1:17" x14ac:dyDescent="0.3">
      <c r="A723" t="s">
        <v>1585</v>
      </c>
      <c r="B723" t="s">
        <v>1586</v>
      </c>
      <c r="C723" t="s">
        <v>588</v>
      </c>
      <c r="D723" t="s">
        <v>588</v>
      </c>
      <c r="E723">
        <v>6040.6770500000002</v>
      </c>
      <c r="F723">
        <v>301.25</v>
      </c>
      <c r="G723">
        <v>-37.3203547623067</v>
      </c>
      <c r="H723">
        <v>-7.7791581292660403</v>
      </c>
      <c r="I723">
        <v>-19.296420772905499</v>
      </c>
      <c r="J723">
        <v>7.5159734901684603</v>
      </c>
      <c r="K723">
        <v>324.94710135094499</v>
      </c>
      <c r="L723">
        <v>340.57696445305498</v>
      </c>
      <c r="M723">
        <v>48.510836674675197</v>
      </c>
      <c r="N723">
        <v>0.50272748764890296</v>
      </c>
      <c r="O723">
        <v>45.045643153526903</v>
      </c>
      <c r="P723">
        <v>12.511671335200701</v>
      </c>
      <c r="Q723">
        <v>7.2384029177500003E-2</v>
      </c>
    </row>
    <row r="724" spans="1:17" x14ac:dyDescent="0.3">
      <c r="A724" t="s">
        <v>1587</v>
      </c>
      <c r="B724" t="s">
        <v>1588</v>
      </c>
      <c r="C724" t="s">
        <v>3146</v>
      </c>
      <c r="D724" t="s">
        <v>51</v>
      </c>
      <c r="E724">
        <v>6010.4036617299998</v>
      </c>
      <c r="F724">
        <v>1381.9</v>
      </c>
      <c r="G724">
        <v>-5.6980110402397397</v>
      </c>
      <c r="H724">
        <v>8.5229168845806402</v>
      </c>
      <c r="I724">
        <v>20.1997157749169</v>
      </c>
      <c r="J724">
        <v>3.2260280575653</v>
      </c>
      <c r="K724">
        <v>1343.94769148061</v>
      </c>
      <c r="M724">
        <v>51.785491232359703</v>
      </c>
      <c r="N724">
        <v>1.0397064020997899</v>
      </c>
      <c r="O724">
        <v>9.3349735870902304</v>
      </c>
      <c r="P724">
        <v>42.463917525773198</v>
      </c>
    </row>
    <row r="725" spans="1:17" hidden="1" x14ac:dyDescent="0.3">
      <c r="A725" t="s">
        <v>1589</v>
      </c>
      <c r="B725" t="s">
        <v>1590</v>
      </c>
      <c r="C725" t="s">
        <v>3149</v>
      </c>
      <c r="D725" t="s">
        <v>46</v>
      </c>
      <c r="E725">
        <v>6006.5836072800003</v>
      </c>
      <c r="F725">
        <v>344.8</v>
      </c>
      <c r="G725">
        <v>-36.757068268923398</v>
      </c>
      <c r="H725">
        <v>-5.6918258327242102</v>
      </c>
      <c r="I725">
        <v>-18.5770974442108</v>
      </c>
      <c r="J725">
        <v>5.2286191047601402</v>
      </c>
      <c r="K725">
        <v>373.13657512175502</v>
      </c>
      <c r="M725">
        <v>37.267083622182597</v>
      </c>
      <c r="O725">
        <v>23.2018561484918</v>
      </c>
      <c r="P725">
        <v>2.6190476190476302</v>
      </c>
    </row>
    <row r="726" spans="1:17" hidden="1" x14ac:dyDescent="0.3">
      <c r="A726" t="s">
        <v>1591</v>
      </c>
      <c r="B726" t="s">
        <v>1592</v>
      </c>
      <c r="C726" t="s">
        <v>3149</v>
      </c>
      <c r="D726" t="s">
        <v>588</v>
      </c>
      <c r="E726">
        <v>6005.3923025000004</v>
      </c>
      <c r="F726">
        <v>70.75</v>
      </c>
      <c r="G726">
        <v>173.62402496169901</v>
      </c>
      <c r="H726">
        <v>-59.042551606135703</v>
      </c>
      <c r="I726">
        <v>191.80399578641101</v>
      </c>
      <c r="J726">
        <v>-17.442079720974601</v>
      </c>
      <c r="K726">
        <v>114.165397896359</v>
      </c>
      <c r="M726">
        <v>6.5583701389407203</v>
      </c>
      <c r="N726">
        <v>0.729237730919436</v>
      </c>
      <c r="O726">
        <v>278.09187279151899</v>
      </c>
      <c r="P726">
        <v>214.444444444444</v>
      </c>
    </row>
    <row r="727" spans="1:17" x14ac:dyDescent="0.3">
      <c r="A727" t="s">
        <v>1593</v>
      </c>
      <c r="B727" t="s">
        <v>1594</v>
      </c>
      <c r="C727" t="s">
        <v>3136</v>
      </c>
      <c r="D727" t="s">
        <v>1006</v>
      </c>
      <c r="E727">
        <v>5990.2388196000002</v>
      </c>
      <c r="F727">
        <v>129.82</v>
      </c>
      <c r="G727">
        <v>-49.579237582605998</v>
      </c>
      <c r="H727">
        <v>5.49629277316797</v>
      </c>
      <c r="I727">
        <v>-26.516659400222</v>
      </c>
      <c r="J727">
        <v>4.1335047110484897</v>
      </c>
      <c r="K727">
        <v>133.324081230486</v>
      </c>
      <c r="L727">
        <v>145.22367601273001</v>
      </c>
      <c r="M727">
        <v>49.121241987580397</v>
      </c>
      <c r="N727">
        <v>0.482874348964905</v>
      </c>
      <c r="O727">
        <v>62.224618702819299</v>
      </c>
      <c r="P727">
        <v>8.1562942597683801</v>
      </c>
      <c r="Q727">
        <v>4.2064519558225003E-2</v>
      </c>
    </row>
    <row r="728" spans="1:17" x14ac:dyDescent="0.3">
      <c r="A728" t="s">
        <v>1595</v>
      </c>
      <c r="B728" t="s">
        <v>1596</v>
      </c>
      <c r="C728" t="s">
        <v>3138</v>
      </c>
      <c r="D728" t="s">
        <v>165</v>
      </c>
      <c r="E728">
        <v>5987.6603485599999</v>
      </c>
      <c r="F728">
        <v>660.7</v>
      </c>
      <c r="G728">
        <v>37.568638336294903</v>
      </c>
      <c r="H728">
        <v>8.6080776553581195</v>
      </c>
      <c r="I728">
        <v>21.325274647540901</v>
      </c>
      <c r="J728">
        <v>6.9560135151049796</v>
      </c>
      <c r="K728">
        <v>627.18565054557405</v>
      </c>
      <c r="L728">
        <v>573.11473584322005</v>
      </c>
      <c r="M728">
        <v>68.354145512567996</v>
      </c>
      <c r="N728">
        <v>1.0395364188279701</v>
      </c>
      <c r="O728">
        <v>9.2326320569093401</v>
      </c>
      <c r="P728">
        <v>73.845546638600098</v>
      </c>
    </row>
    <row r="729" spans="1:17" x14ac:dyDescent="0.3">
      <c r="A729" t="s">
        <v>1597</v>
      </c>
      <c r="B729" t="s">
        <v>1598</v>
      </c>
      <c r="C729" t="s">
        <v>3145</v>
      </c>
      <c r="D729" t="s">
        <v>1355</v>
      </c>
      <c r="E729">
        <v>5964.4515543899997</v>
      </c>
      <c r="F729">
        <v>921.9</v>
      </c>
      <c r="G729">
        <v>-31.646464329376901</v>
      </c>
      <c r="H729">
        <v>0.96400848097334602</v>
      </c>
      <c r="I729">
        <v>17.2900445556071</v>
      </c>
      <c r="J729">
        <v>6.2144229958158403</v>
      </c>
      <c r="K729">
        <v>913.96126906054997</v>
      </c>
      <c r="L729">
        <v>833.82595901492903</v>
      </c>
      <c r="M729">
        <v>48.753363865028597</v>
      </c>
      <c r="N729">
        <v>0.53836737644059196</v>
      </c>
      <c r="O729">
        <v>15.690421954658801</v>
      </c>
      <c r="P729">
        <v>51.0321100917431</v>
      </c>
      <c r="Q729">
        <v>0.12469509424743599</v>
      </c>
    </row>
    <row r="730" spans="1:17" hidden="1" x14ac:dyDescent="0.3">
      <c r="A730" t="s">
        <v>1599</v>
      </c>
      <c r="B730" t="s">
        <v>1600</v>
      </c>
      <c r="C730" t="s">
        <v>3149</v>
      </c>
      <c r="D730" t="s">
        <v>21</v>
      </c>
      <c r="E730">
        <v>5941.1990078999997</v>
      </c>
      <c r="F730">
        <v>502.2</v>
      </c>
      <c r="G730">
        <v>-26.474568574658999</v>
      </c>
      <c r="H730">
        <v>-4.5934754893346001</v>
      </c>
      <c r="I730">
        <v>10.2678231151059</v>
      </c>
      <c r="J730">
        <v>9.3952281101308197E-3</v>
      </c>
      <c r="K730">
        <v>495.38110368700501</v>
      </c>
      <c r="L730">
        <v>480.11579915221301</v>
      </c>
      <c r="M730">
        <v>57.117074935218703</v>
      </c>
      <c r="N730">
        <v>0.74397369172140404</v>
      </c>
      <c r="O730">
        <v>19.275189167662202</v>
      </c>
      <c r="P730">
        <v>28.736221481671301</v>
      </c>
      <c r="Q730">
        <v>8.0686372710026003E-2</v>
      </c>
    </row>
    <row r="731" spans="1:17" x14ac:dyDescent="0.3">
      <c r="A731" t="s">
        <v>1601</v>
      </c>
      <c r="B731" t="s">
        <v>1602</v>
      </c>
      <c r="C731" t="s">
        <v>3135</v>
      </c>
      <c r="D731" t="s">
        <v>742</v>
      </c>
      <c r="E731">
        <v>5940.7836725999996</v>
      </c>
      <c r="F731">
        <v>121.8</v>
      </c>
      <c r="G731">
        <v>-36.087259160800897</v>
      </c>
      <c r="H731">
        <v>-2.1728425253926198</v>
      </c>
      <c r="I731">
        <v>-16.732912053034699</v>
      </c>
      <c r="J731">
        <v>1.68399060884785</v>
      </c>
      <c r="K731">
        <v>124.282961119394</v>
      </c>
      <c r="L731">
        <v>133.39879350764801</v>
      </c>
      <c r="M731">
        <v>58.829294204605297</v>
      </c>
      <c r="N731">
        <v>0.75122972879600802</v>
      </c>
      <c r="O731">
        <v>33.743842364532</v>
      </c>
      <c r="P731">
        <v>11.2328767123287</v>
      </c>
      <c r="Q731">
        <v>-9.8588049065858996E-2</v>
      </c>
    </row>
    <row r="732" spans="1:17" hidden="1" x14ac:dyDescent="0.3">
      <c r="A732" t="s">
        <v>1603</v>
      </c>
      <c r="B732" t="s">
        <v>1604</v>
      </c>
      <c r="C732" t="s">
        <v>3149</v>
      </c>
      <c r="D732" t="s">
        <v>364</v>
      </c>
      <c r="E732">
        <v>5935.76738475</v>
      </c>
      <c r="F732">
        <v>982.2</v>
      </c>
      <c r="G732">
        <v>102.84348749188899</v>
      </c>
      <c r="H732">
        <v>20.131900684285998</v>
      </c>
      <c r="I732">
        <v>51.240326752203003</v>
      </c>
      <c r="J732">
        <v>7.7044148196000499</v>
      </c>
      <c r="K732">
        <v>870.17448753902795</v>
      </c>
      <c r="L732">
        <v>675.98309448344105</v>
      </c>
      <c r="M732">
        <v>65.114168003396699</v>
      </c>
      <c r="N732">
        <v>1.7108683180239099</v>
      </c>
      <c r="O732">
        <v>4.13357768275299</v>
      </c>
      <c r="P732">
        <v>225.71712817111501</v>
      </c>
      <c r="Q732">
        <v>0.181308858973279</v>
      </c>
    </row>
    <row r="733" spans="1:17" hidden="1" x14ac:dyDescent="0.3">
      <c r="A733" t="s">
        <v>1605</v>
      </c>
      <c r="B733" t="s">
        <v>1606</v>
      </c>
      <c r="C733" t="s">
        <v>3149</v>
      </c>
      <c r="D733" t="s">
        <v>117</v>
      </c>
      <c r="E733">
        <v>5919.2051675129997</v>
      </c>
      <c r="F733">
        <v>46.53</v>
      </c>
      <c r="G733">
        <v>-7.4530378677923004</v>
      </c>
      <c r="H733">
        <v>-1.77642782930558</v>
      </c>
      <c r="I733">
        <v>21.843637651446802</v>
      </c>
      <c r="J733">
        <v>6.7094203528344503</v>
      </c>
      <c r="K733">
        <v>45.529571774671098</v>
      </c>
      <c r="L733">
        <v>38.705093202915798</v>
      </c>
      <c r="N733">
        <v>0.57559471362952996</v>
      </c>
      <c r="O733">
        <v>17.666021921340999</v>
      </c>
      <c r="P733">
        <v>70.439560439560395</v>
      </c>
    </row>
    <row r="734" spans="1:17" x14ac:dyDescent="0.3">
      <c r="A734" t="s">
        <v>1607</v>
      </c>
      <c r="B734" t="s">
        <v>1608</v>
      </c>
      <c r="C734" t="s">
        <v>3146</v>
      </c>
      <c r="D734" t="s">
        <v>1609</v>
      </c>
      <c r="E734">
        <v>5918.5216118349999</v>
      </c>
      <c r="F734">
        <v>434.15</v>
      </c>
      <c r="G734">
        <v>-13.697810010875401</v>
      </c>
      <c r="H734">
        <v>-10.133329098400001</v>
      </c>
      <c r="I734">
        <v>-14.4950346494062</v>
      </c>
      <c r="J734">
        <v>3.1519559900301202</v>
      </c>
      <c r="K734">
        <v>475.710291777463</v>
      </c>
      <c r="L734">
        <v>464.54016969680799</v>
      </c>
      <c r="M734">
        <v>30.858013084812299</v>
      </c>
      <c r="N734">
        <v>1.05583971273264</v>
      </c>
      <c r="O734">
        <v>32.880340896003602</v>
      </c>
      <c r="P734">
        <v>17.655826558265499</v>
      </c>
    </row>
    <row r="735" spans="1:17" x14ac:dyDescent="0.3">
      <c r="A735" t="s">
        <v>1610</v>
      </c>
      <c r="B735" t="s">
        <v>1611</v>
      </c>
      <c r="C735" t="s">
        <v>3132</v>
      </c>
      <c r="D735" t="s">
        <v>291</v>
      </c>
      <c r="E735">
        <v>5876.88959935</v>
      </c>
      <c r="F735">
        <v>1193.5</v>
      </c>
      <c r="G735">
        <v>70.308392080064806</v>
      </c>
      <c r="H735">
        <v>-7.2805723674274496</v>
      </c>
      <c r="I735">
        <v>16.650923178066201</v>
      </c>
      <c r="J735">
        <v>5.8429225943238503</v>
      </c>
      <c r="K735">
        <v>1262.81572727515</v>
      </c>
      <c r="L735">
        <v>1106.4515948606399</v>
      </c>
      <c r="M735">
        <v>49.305556447863097</v>
      </c>
      <c r="N735">
        <v>0.55389037385052198</v>
      </c>
      <c r="O735">
        <v>26.816087138667701</v>
      </c>
      <c r="P735">
        <v>98.9166666666666</v>
      </c>
      <c r="Q735">
        <v>8.2250090679469007E-2</v>
      </c>
    </row>
    <row r="736" spans="1:17" x14ac:dyDescent="0.3">
      <c r="A736" t="s">
        <v>1612</v>
      </c>
      <c r="B736" t="s">
        <v>1613</v>
      </c>
      <c r="C736" t="s">
        <v>3144</v>
      </c>
      <c r="D736" t="s">
        <v>1614</v>
      </c>
      <c r="E736">
        <v>5867.7077927399996</v>
      </c>
      <c r="F736">
        <v>491.35</v>
      </c>
      <c r="G736">
        <v>23.9231395822979</v>
      </c>
      <c r="H736">
        <v>13.3268162345629</v>
      </c>
      <c r="I736">
        <v>31.029940035477999</v>
      </c>
      <c r="J736">
        <v>4.0205214950508301</v>
      </c>
      <c r="K736">
        <v>424.92098246669002</v>
      </c>
      <c r="L736">
        <v>385.33908978146798</v>
      </c>
      <c r="M736">
        <v>70.277134037990507</v>
      </c>
      <c r="N736">
        <v>1.5305609658355701</v>
      </c>
      <c r="O736">
        <v>1.1397171059326301</v>
      </c>
      <c r="P736">
        <v>72.252410166520605</v>
      </c>
      <c r="Q736">
        <v>7.7344772873393003E-2</v>
      </c>
    </row>
    <row r="737" spans="1:17" hidden="1" x14ac:dyDescent="0.3">
      <c r="A737" t="s">
        <v>1615</v>
      </c>
      <c r="B737" t="s">
        <v>1616</v>
      </c>
      <c r="C737" t="s">
        <v>3149</v>
      </c>
      <c r="D737" t="s">
        <v>274</v>
      </c>
      <c r="E737">
        <v>5864.7496499999997</v>
      </c>
      <c r="F737">
        <v>3012.05</v>
      </c>
      <c r="G737">
        <v>306.35867573246497</v>
      </c>
      <c r="H737">
        <v>17.729945225296401</v>
      </c>
      <c r="I737">
        <v>88.712016777701095</v>
      </c>
      <c r="J737">
        <v>5.9857774886319701</v>
      </c>
      <c r="K737">
        <v>2772.2681767802201</v>
      </c>
      <c r="L737">
        <v>2052.9065842167001</v>
      </c>
      <c r="M737">
        <v>62.902360224538803</v>
      </c>
      <c r="N737">
        <v>0.65798482120473101</v>
      </c>
      <c r="O737">
        <v>18.756328746202701</v>
      </c>
      <c r="P737">
        <v>351.8075</v>
      </c>
      <c r="Q737">
        <v>0.320959934341356</v>
      </c>
    </row>
    <row r="738" spans="1:17" hidden="1" x14ac:dyDescent="0.3">
      <c r="A738" t="s">
        <v>1617</v>
      </c>
      <c r="B738" t="s">
        <v>1618</v>
      </c>
      <c r="C738" t="s">
        <v>3149</v>
      </c>
      <c r="D738" t="s">
        <v>1619</v>
      </c>
      <c r="E738">
        <v>5838.7240323400001</v>
      </c>
      <c r="F738">
        <v>327.7</v>
      </c>
      <c r="G738">
        <v>-19.755425120821702</v>
      </c>
      <c r="H738">
        <v>4.8851474375328401</v>
      </c>
      <c r="I738">
        <v>12.526583548299</v>
      </c>
      <c r="J738">
        <v>15.4413461646733</v>
      </c>
      <c r="K738">
        <v>329.13899427850703</v>
      </c>
      <c r="L738">
        <v>308.867891671287</v>
      </c>
      <c r="M738">
        <v>56.117020374017201</v>
      </c>
      <c r="N738">
        <v>0.60207502014518499</v>
      </c>
      <c r="O738">
        <v>23.252975282270299</v>
      </c>
      <c r="P738">
        <v>38.973706530958403</v>
      </c>
      <c r="Q738">
        <v>0.12638023432145401</v>
      </c>
    </row>
    <row r="739" spans="1:17" x14ac:dyDescent="0.3">
      <c r="A739" t="s">
        <v>1620</v>
      </c>
      <c r="B739" t="s">
        <v>1621</v>
      </c>
      <c r="C739" t="s">
        <v>588</v>
      </c>
      <c r="D739" t="s">
        <v>469</v>
      </c>
      <c r="E739">
        <v>5835.1089812399996</v>
      </c>
      <c r="F739">
        <v>1940.4</v>
      </c>
      <c r="G739">
        <v>13.6165889681415</v>
      </c>
      <c r="H739">
        <v>-12.343751345561</v>
      </c>
      <c r="I739">
        <v>24.512597927827802</v>
      </c>
      <c r="J739">
        <v>0.141223060634035</v>
      </c>
      <c r="K739">
        <v>2038.0458214667999</v>
      </c>
      <c r="L739">
        <v>1792.00544233553</v>
      </c>
      <c r="M739">
        <v>47.819022948103502</v>
      </c>
      <c r="N739">
        <v>0.28256453930300501</v>
      </c>
      <c r="O739">
        <v>28.4786641929499</v>
      </c>
      <c r="P739">
        <v>81.049685094471599</v>
      </c>
      <c r="Q739">
        <v>-9.8747552727671994E-2</v>
      </c>
    </row>
    <row r="740" spans="1:17" x14ac:dyDescent="0.3">
      <c r="A740" t="s">
        <v>1622</v>
      </c>
      <c r="B740" t="s">
        <v>1623</v>
      </c>
      <c r="C740" t="s">
        <v>3148</v>
      </c>
      <c r="D740" t="s">
        <v>475</v>
      </c>
      <c r="E740">
        <v>5813.9933161199997</v>
      </c>
      <c r="F740">
        <v>2203.8000000000002</v>
      </c>
      <c r="G740">
        <v>12.4237976477923</v>
      </c>
      <c r="H740">
        <v>7.8607847764157901</v>
      </c>
      <c r="I740">
        <v>37.759057493344002</v>
      </c>
      <c r="J740">
        <v>9.6847203519938994</v>
      </c>
      <c r="K740">
        <v>1956.01430415409</v>
      </c>
      <c r="L740">
        <v>1687.1010782261701</v>
      </c>
      <c r="M740">
        <v>66.041928467735303</v>
      </c>
      <c r="N740">
        <v>0.38226100731622598</v>
      </c>
      <c r="O740">
        <v>8.4490425628459693</v>
      </c>
      <c r="P740">
        <v>87.397959183673393</v>
      </c>
      <c r="Q740">
        <v>5.1113328548902E-2</v>
      </c>
    </row>
    <row r="741" spans="1:17" hidden="1" x14ac:dyDescent="0.3">
      <c r="A741" t="s">
        <v>1624</v>
      </c>
      <c r="B741" t="s">
        <v>1625</v>
      </c>
      <c r="C741" t="s">
        <v>3149</v>
      </c>
      <c r="D741" t="s">
        <v>291</v>
      </c>
      <c r="E741">
        <v>5785.6626527500002</v>
      </c>
      <c r="F741">
        <v>479.3</v>
      </c>
      <c r="G741">
        <v>316.902001021422</v>
      </c>
      <c r="H741">
        <v>-9.5512161988307902</v>
      </c>
      <c r="I741">
        <v>202.69716395424999</v>
      </c>
      <c r="J741">
        <v>4.8999365003519602</v>
      </c>
      <c r="K741">
        <v>445.42548622035798</v>
      </c>
      <c r="L741">
        <v>287.16382579525299</v>
      </c>
      <c r="M741">
        <v>45.294876844386202</v>
      </c>
      <c r="N741">
        <v>0.146195295971354</v>
      </c>
      <c r="O741">
        <v>25.182557896933002</v>
      </c>
      <c r="P741">
        <v>359.980806142034</v>
      </c>
      <c r="Q741">
        <v>0.236402908993499</v>
      </c>
    </row>
    <row r="742" spans="1:17" x14ac:dyDescent="0.3">
      <c r="A742" t="s">
        <v>1626</v>
      </c>
      <c r="B742" t="s">
        <v>1627</v>
      </c>
      <c r="C742" t="s">
        <v>3135</v>
      </c>
      <c r="D742" t="s">
        <v>955</v>
      </c>
      <c r="E742">
        <v>5785.0575295799999</v>
      </c>
      <c r="F742">
        <v>673.8</v>
      </c>
      <c r="G742">
        <v>92.572222262015003</v>
      </c>
      <c r="H742">
        <v>-2.21657194400305</v>
      </c>
      <c r="I742">
        <v>140.58368844177201</v>
      </c>
      <c r="J742">
        <v>5.1052549433625902</v>
      </c>
      <c r="K742">
        <v>645.36851682189103</v>
      </c>
      <c r="L742">
        <v>469.97856031827598</v>
      </c>
      <c r="M742">
        <v>51.225744567599897</v>
      </c>
      <c r="N742">
        <v>0.13580791318532301</v>
      </c>
      <c r="O742">
        <v>29.682398337785699</v>
      </c>
      <c r="P742">
        <v>212.23354958294701</v>
      </c>
      <c r="Q742">
        <v>8.0366968999050006E-2</v>
      </c>
    </row>
    <row r="743" spans="1:17" x14ac:dyDescent="0.3">
      <c r="A743" t="s">
        <v>1628</v>
      </c>
      <c r="B743" t="s">
        <v>1629</v>
      </c>
      <c r="C743" t="s">
        <v>3145</v>
      </c>
      <c r="D743" t="s">
        <v>588</v>
      </c>
      <c r="E743">
        <v>5774.1143355000004</v>
      </c>
      <c r="F743">
        <v>329</v>
      </c>
      <c r="G743">
        <v>-17.167911375091599</v>
      </c>
      <c r="H743">
        <v>-4.9756391113414704</v>
      </c>
      <c r="I743">
        <v>-1.3266749346756801</v>
      </c>
      <c r="J743">
        <v>0.86588960224618605</v>
      </c>
      <c r="K743">
        <v>349.64447775938498</v>
      </c>
      <c r="L743">
        <v>335.73123820418402</v>
      </c>
      <c r="M743">
        <v>42.779951837076801</v>
      </c>
      <c r="N743">
        <v>0.445003799125958</v>
      </c>
      <c r="O743">
        <v>33.2218844984802</v>
      </c>
      <c r="P743">
        <v>32.101987552700201</v>
      </c>
      <c r="Q743">
        <v>0.10641048796005199</v>
      </c>
    </row>
    <row r="744" spans="1:17" x14ac:dyDescent="0.3">
      <c r="A744" t="s">
        <v>1630</v>
      </c>
      <c r="B744" t="s">
        <v>1631</v>
      </c>
      <c r="C744" t="s">
        <v>3138</v>
      </c>
      <c r="D744" t="s">
        <v>247</v>
      </c>
      <c r="E744">
        <v>5769.5649087649999</v>
      </c>
      <c r="F744">
        <v>672.05</v>
      </c>
      <c r="G744">
        <v>54.530059550387897</v>
      </c>
      <c r="H744">
        <v>25.694400684285998</v>
      </c>
      <c r="I744">
        <v>41.002689424954902</v>
      </c>
      <c r="J744">
        <v>4.1789209922903696</v>
      </c>
      <c r="K744">
        <v>588.571668283544</v>
      </c>
      <c r="L744">
        <v>486.36379770070198</v>
      </c>
      <c r="M744">
        <v>61.222998080402597</v>
      </c>
      <c r="N744">
        <v>0.88310696509417197</v>
      </c>
      <c r="O744">
        <v>3.1173275797931699</v>
      </c>
      <c r="P744">
        <v>87.018227354946404</v>
      </c>
    </row>
    <row r="745" spans="1:17" x14ac:dyDescent="0.3">
      <c r="A745" t="s">
        <v>1632</v>
      </c>
      <c r="B745" t="s">
        <v>1633</v>
      </c>
      <c r="C745" t="s">
        <v>3146</v>
      </c>
      <c r="D745" t="s">
        <v>917</v>
      </c>
      <c r="E745">
        <v>5766.2201709720002</v>
      </c>
      <c r="F745">
        <v>33.25</v>
      </c>
      <c r="G745">
        <v>-48.494668476016201</v>
      </c>
      <c r="H745">
        <v>2.1616625890479799</v>
      </c>
      <c r="I745">
        <v>-35.526171235591598</v>
      </c>
      <c r="J745">
        <v>12.6509359205356</v>
      </c>
      <c r="K745">
        <v>35.135126245182299</v>
      </c>
      <c r="L745">
        <v>40.092141951900402</v>
      </c>
      <c r="M745">
        <v>54.033673134062603</v>
      </c>
      <c r="N745">
        <v>0.43556618604069502</v>
      </c>
      <c r="O745">
        <v>62.406015037593903</v>
      </c>
      <c r="P745">
        <v>17.0362548398451</v>
      </c>
      <c r="Q745">
        <v>9.6923357988060004E-3</v>
      </c>
    </row>
    <row r="746" spans="1:17" x14ac:dyDescent="0.3">
      <c r="A746" t="s">
        <v>1634</v>
      </c>
      <c r="B746" t="s">
        <v>1635</v>
      </c>
      <c r="C746" t="s">
        <v>3145</v>
      </c>
      <c r="D746" t="s">
        <v>1614</v>
      </c>
      <c r="E746">
        <v>5751.5184177499996</v>
      </c>
      <c r="F746">
        <v>440.5</v>
      </c>
      <c r="G746">
        <v>-21.0417999708393</v>
      </c>
      <c r="H746">
        <v>-3.16683765744824</v>
      </c>
      <c r="I746">
        <v>-20.8038048324145</v>
      </c>
      <c r="J746">
        <v>7.1545951558726699</v>
      </c>
      <c r="K746">
        <v>467.88955873068301</v>
      </c>
      <c r="L746">
        <v>491.80518441072599</v>
      </c>
      <c r="M746">
        <v>48.5130938390556</v>
      </c>
      <c r="N746">
        <v>0.62198610410227595</v>
      </c>
      <c r="O746">
        <v>51.952326901248497</v>
      </c>
      <c r="P746">
        <v>9.4274003229412493</v>
      </c>
      <c r="Q746">
        <v>-8.0832747859709998E-3</v>
      </c>
    </row>
    <row r="747" spans="1:17" hidden="1" x14ac:dyDescent="0.3">
      <c r="A747" t="s">
        <v>1636</v>
      </c>
      <c r="B747" t="s">
        <v>1637</v>
      </c>
      <c r="C747" t="s">
        <v>3149</v>
      </c>
      <c r="D747" t="s">
        <v>517</v>
      </c>
      <c r="E747">
        <v>5743.2650000000003</v>
      </c>
      <c r="F747">
        <v>287163.25</v>
      </c>
      <c r="G747">
        <v>8945769.7283612695</v>
      </c>
      <c r="H747">
        <v>7747462.6934142401</v>
      </c>
      <c r="I747">
        <v>8521056.9581301101</v>
      </c>
      <c r="J747">
        <v>7747460.5263851201</v>
      </c>
      <c r="K747">
        <v>47520.037988619202</v>
      </c>
      <c r="L747">
        <v>12749.153942429701</v>
      </c>
      <c r="M747">
        <v>100</v>
      </c>
      <c r="N747">
        <v>6</v>
      </c>
      <c r="O747">
        <v>0</v>
      </c>
      <c r="P747">
        <v>8945795.63862928</v>
      </c>
    </row>
    <row r="748" spans="1:17" hidden="1" x14ac:dyDescent="0.3">
      <c r="A748" t="s">
        <v>1638</v>
      </c>
      <c r="B748" t="s">
        <v>1639</v>
      </c>
      <c r="C748" t="s">
        <v>3149</v>
      </c>
      <c r="D748" t="s">
        <v>173</v>
      </c>
      <c r="E748">
        <v>5725.7669999999998</v>
      </c>
      <c r="F748">
        <v>332.7</v>
      </c>
      <c r="G748">
        <v>5373.2632857086401</v>
      </c>
      <c r="H748">
        <v>-3.9458064020644299</v>
      </c>
      <c r="I748">
        <v>516.23819493738404</v>
      </c>
      <c r="J748">
        <v>22.5237450284157</v>
      </c>
      <c r="K748">
        <v>240.55360521399501</v>
      </c>
      <c r="L748">
        <v>125.656789171735</v>
      </c>
      <c r="M748">
        <v>76.654507278668305</v>
      </c>
      <c r="N748">
        <v>0.50122291361731297</v>
      </c>
      <c r="O748">
        <v>7.0033062819356804</v>
      </c>
      <c r="P748">
        <v>5666.03119584055</v>
      </c>
      <c r="Q748">
        <v>0.26198701792668</v>
      </c>
    </row>
    <row r="749" spans="1:17" x14ac:dyDescent="0.3">
      <c r="A749" t="s">
        <v>1640</v>
      </c>
      <c r="B749" t="s">
        <v>1641</v>
      </c>
      <c r="C749" t="s">
        <v>3148</v>
      </c>
      <c r="D749" t="s">
        <v>291</v>
      </c>
      <c r="E749">
        <v>5709.5725000000002</v>
      </c>
      <c r="F749">
        <v>596.29999999999995</v>
      </c>
      <c r="G749">
        <v>-20.826119627240999</v>
      </c>
      <c r="H749">
        <v>-9.7312918438395695</v>
      </c>
      <c r="I749">
        <v>12.237512893822901</v>
      </c>
      <c r="J749">
        <v>6.4609133069207196</v>
      </c>
      <c r="K749">
        <v>615.17537926924399</v>
      </c>
      <c r="L749">
        <v>581.99876750762803</v>
      </c>
      <c r="M749">
        <v>52.296045105435802</v>
      </c>
      <c r="N749">
        <v>0.59952606284918097</v>
      </c>
      <c r="O749">
        <v>21.884957236290401</v>
      </c>
      <c r="P749">
        <v>37.096217956086903</v>
      </c>
      <c r="Q749">
        <v>4.6471073794690003E-2</v>
      </c>
    </row>
    <row r="750" spans="1:17" hidden="1" x14ac:dyDescent="0.3">
      <c r="A750" t="s">
        <v>1642</v>
      </c>
      <c r="B750" t="s">
        <v>1643</v>
      </c>
      <c r="C750" t="s">
        <v>3149</v>
      </c>
      <c r="D750" t="s">
        <v>464</v>
      </c>
      <c r="E750">
        <v>5702.1869359800003</v>
      </c>
      <c r="F750">
        <v>395.55</v>
      </c>
      <c r="G750">
        <v>-34.453620611514502</v>
      </c>
      <c r="H750">
        <v>0.90703295941836004</v>
      </c>
      <c r="I750">
        <v>-17.934610466009101</v>
      </c>
      <c r="J750">
        <v>5.2227140387692996</v>
      </c>
      <c r="K750">
        <v>405.57316301725098</v>
      </c>
      <c r="L750">
        <v>425.08067027585099</v>
      </c>
      <c r="M750">
        <v>48.680596995518101</v>
      </c>
      <c r="N750">
        <v>0.51363032993629298</v>
      </c>
      <c r="O750">
        <v>42.725319175831103</v>
      </c>
      <c r="P750">
        <v>4.6428571428571397</v>
      </c>
      <c r="Q750">
        <v>-5.5232569896001997E-2</v>
      </c>
    </row>
    <row r="751" spans="1:17" x14ac:dyDescent="0.3">
      <c r="A751" t="s">
        <v>1644</v>
      </c>
      <c r="B751" t="s">
        <v>1645</v>
      </c>
      <c r="C751" t="s">
        <v>3136</v>
      </c>
      <c r="D751" t="s">
        <v>37</v>
      </c>
      <c r="E751">
        <v>5678.0171733999996</v>
      </c>
      <c r="F751">
        <v>334.9</v>
      </c>
      <c r="G751">
        <v>-10.579355731853701</v>
      </c>
      <c r="H751">
        <v>-2.4716018737619301</v>
      </c>
      <c r="I751">
        <v>-12.8931902593114</v>
      </c>
      <c r="J751">
        <v>9.13416911856247</v>
      </c>
      <c r="K751">
        <v>369.863363133284</v>
      </c>
      <c r="L751">
        <v>364.48830477323202</v>
      </c>
      <c r="M751">
        <v>42.978626371316203</v>
      </c>
      <c r="N751">
        <v>0.52392024755875499</v>
      </c>
      <c r="O751">
        <v>45.162735144819301</v>
      </c>
      <c r="P751">
        <v>16.033828369844201</v>
      </c>
      <c r="Q751">
        <v>-8.335397501093E-3</v>
      </c>
    </row>
    <row r="752" spans="1:17" x14ac:dyDescent="0.3">
      <c r="A752" t="s">
        <v>1646</v>
      </c>
      <c r="B752" t="s">
        <v>1647</v>
      </c>
      <c r="C752" t="s">
        <v>3140</v>
      </c>
      <c r="D752" t="s">
        <v>196</v>
      </c>
      <c r="E752">
        <v>5669.3178794699998</v>
      </c>
      <c r="F752">
        <v>465.15</v>
      </c>
      <c r="G752">
        <v>2.7619311597659699</v>
      </c>
      <c r="H752">
        <v>3.14954846621267</v>
      </c>
      <c r="I752">
        <v>-0.82383890019432005</v>
      </c>
      <c r="J752">
        <v>5.7702947264360596</v>
      </c>
      <c r="K752">
        <v>471.85036199560301</v>
      </c>
      <c r="L752">
        <v>442.75148004925398</v>
      </c>
      <c r="M752">
        <v>52.1252896238137</v>
      </c>
      <c r="N752">
        <v>0.58002653858969899</v>
      </c>
      <c r="O752">
        <v>16.629044394281401</v>
      </c>
      <c r="P752">
        <v>47.0597533986721</v>
      </c>
      <c r="Q752">
        <v>0.16967834378194799</v>
      </c>
    </row>
    <row r="753" spans="1:17" x14ac:dyDescent="0.3">
      <c r="A753" t="s">
        <v>1648</v>
      </c>
      <c r="B753" t="s">
        <v>1649</v>
      </c>
      <c r="C753" t="s">
        <v>3137</v>
      </c>
      <c r="D753" t="s">
        <v>46</v>
      </c>
      <c r="E753">
        <v>5653.34828079</v>
      </c>
      <c r="F753">
        <v>747.15</v>
      </c>
      <c r="G753">
        <v>53.133585332560202</v>
      </c>
      <c r="H753">
        <v>1.7359487282508399</v>
      </c>
      <c r="I753">
        <v>5.7579689341991296</v>
      </c>
      <c r="J753">
        <v>3.4828673829529699</v>
      </c>
      <c r="K753">
        <v>763.64842421826404</v>
      </c>
      <c r="L753">
        <v>709.548218104527</v>
      </c>
      <c r="M753">
        <v>48.680840166122799</v>
      </c>
      <c r="N753">
        <v>0.80776032585744395</v>
      </c>
      <c r="O753">
        <v>25.383122532289299</v>
      </c>
      <c r="P753">
        <v>82.968042120729706</v>
      </c>
      <c r="Q753">
        <v>0.17184461255439801</v>
      </c>
    </row>
    <row r="754" spans="1:17" x14ac:dyDescent="0.3">
      <c r="A754" t="s">
        <v>1650</v>
      </c>
      <c r="B754" t="s">
        <v>1651</v>
      </c>
      <c r="C754" t="s">
        <v>3146</v>
      </c>
      <c r="D754" t="s">
        <v>128</v>
      </c>
      <c r="E754">
        <v>5623.83473572</v>
      </c>
      <c r="F754">
        <v>145.16</v>
      </c>
      <c r="G754">
        <v>-38.316736752815601</v>
      </c>
      <c r="H754">
        <v>0.61770131750109702</v>
      </c>
      <c r="I754">
        <v>-20.136765928102999</v>
      </c>
      <c r="J754">
        <v>-0.81104050477851197</v>
      </c>
      <c r="K754">
        <v>153.19476300163899</v>
      </c>
      <c r="M754">
        <v>41.407924654507099</v>
      </c>
      <c r="N754">
        <v>0.55291199617837505</v>
      </c>
      <c r="O754">
        <v>36.056764949021698</v>
      </c>
      <c r="P754">
        <v>7.5259259259259101</v>
      </c>
    </row>
    <row r="755" spans="1:17" hidden="1" x14ac:dyDescent="0.3">
      <c r="A755" t="s">
        <v>1652</v>
      </c>
      <c r="B755" t="s">
        <v>1653</v>
      </c>
      <c r="C755" t="s">
        <v>3149</v>
      </c>
      <c r="D755" t="s">
        <v>1654</v>
      </c>
      <c r="E755">
        <v>5622.5752849999999</v>
      </c>
      <c r="F755">
        <v>437</v>
      </c>
      <c r="G755">
        <v>48.4816548900545</v>
      </c>
      <c r="H755">
        <v>-5.8687502803251004</v>
      </c>
      <c r="I755">
        <v>17.2232383989478</v>
      </c>
      <c r="J755">
        <v>-1.15819691129599</v>
      </c>
      <c r="K755">
        <v>468.073900195958</v>
      </c>
      <c r="L755">
        <v>410.93319983484997</v>
      </c>
      <c r="M755">
        <v>42.638405428958201</v>
      </c>
      <c r="N755">
        <v>0.59509297455895005</v>
      </c>
      <c r="O755">
        <v>31.567505720823799</v>
      </c>
      <c r="P755">
        <v>89.177489177489093</v>
      </c>
      <c r="Q755">
        <v>0.173631252986305</v>
      </c>
    </row>
    <row r="756" spans="1:17" x14ac:dyDescent="0.3">
      <c r="A756" t="s">
        <v>1655</v>
      </c>
      <c r="B756" t="s">
        <v>1656</v>
      </c>
      <c r="C756" t="s">
        <v>3138</v>
      </c>
      <c r="D756" t="s">
        <v>475</v>
      </c>
      <c r="E756">
        <v>5517.9536580000004</v>
      </c>
      <c r="F756">
        <v>493.2</v>
      </c>
      <c r="G756">
        <v>28.867701548718799</v>
      </c>
      <c r="H756">
        <v>-0.27387684961233599</v>
      </c>
      <c r="I756">
        <v>15.9872495345346</v>
      </c>
      <c r="J756">
        <v>8.0398859726635994</v>
      </c>
      <c r="K756">
        <v>469.47386377627402</v>
      </c>
      <c r="L756">
        <v>417.31066161275601</v>
      </c>
      <c r="M756">
        <v>69.182313803808995</v>
      </c>
      <c r="N756">
        <v>0.36957696136884999</v>
      </c>
      <c r="O756">
        <v>15.7745336577453</v>
      </c>
      <c r="P756">
        <v>60.129870129870099</v>
      </c>
      <c r="Q756">
        <v>3.0367149970464E-2</v>
      </c>
    </row>
    <row r="757" spans="1:17" x14ac:dyDescent="0.3">
      <c r="A757" t="s">
        <v>1657</v>
      </c>
      <c r="B757" t="s">
        <v>1658</v>
      </c>
      <c r="C757" t="s">
        <v>3143</v>
      </c>
      <c r="D757" t="s">
        <v>438</v>
      </c>
      <c r="E757">
        <v>5500.6313913120002</v>
      </c>
      <c r="F757">
        <v>55.97</v>
      </c>
      <c r="G757">
        <v>-41.107237707328103</v>
      </c>
      <c r="H757">
        <v>-9.0820700197617992</v>
      </c>
      <c r="I757">
        <v>-28.283881287846</v>
      </c>
      <c r="J757">
        <v>1.9788413728946599</v>
      </c>
      <c r="K757">
        <v>61.425960006962697</v>
      </c>
      <c r="L757">
        <v>66.488446721381493</v>
      </c>
      <c r="M757">
        <v>35.990644680981497</v>
      </c>
      <c r="N757">
        <v>0.303254761446207</v>
      </c>
      <c r="O757">
        <v>75.093800250133995</v>
      </c>
      <c r="P757">
        <v>3.76344086021505</v>
      </c>
      <c r="Q757">
        <v>-3.4203193709899E-2</v>
      </c>
    </row>
    <row r="758" spans="1:17" x14ac:dyDescent="0.3">
      <c r="A758" t="s">
        <v>1659</v>
      </c>
      <c r="B758" t="s">
        <v>1660</v>
      </c>
      <c r="C758" t="s">
        <v>3148</v>
      </c>
      <c r="D758" t="s">
        <v>405</v>
      </c>
      <c r="E758">
        <v>5498.8932856000001</v>
      </c>
      <c r="F758">
        <v>112.09</v>
      </c>
      <c r="G758">
        <v>35.138582564354103</v>
      </c>
      <c r="H758">
        <v>-6.7320905157706799</v>
      </c>
      <c r="I758">
        <v>3.6358230329332999</v>
      </c>
      <c r="J758">
        <v>3.4656786677890299</v>
      </c>
      <c r="K758">
        <v>120.29000528089399</v>
      </c>
      <c r="L758">
        <v>115.13989982056501</v>
      </c>
      <c r="M758">
        <v>51.400703325947099</v>
      </c>
      <c r="N758">
        <v>0.63496386443114805</v>
      </c>
      <c r="O758">
        <v>51.619234543670203</v>
      </c>
      <c r="P758">
        <v>65.324483775811203</v>
      </c>
      <c r="Q758">
        <v>7.6202655036301997E-2</v>
      </c>
    </row>
    <row r="759" spans="1:17" hidden="1" x14ac:dyDescent="0.3">
      <c r="A759" t="s">
        <v>1661</v>
      </c>
      <c r="B759" t="s">
        <v>1662</v>
      </c>
      <c r="C759" t="s">
        <v>3149</v>
      </c>
      <c r="D759" t="s">
        <v>588</v>
      </c>
      <c r="E759">
        <v>5472.3034317000001</v>
      </c>
      <c r="F759">
        <v>2162.3000000000002</v>
      </c>
      <c r="G759">
        <v>126.13542496085</v>
      </c>
      <c r="H759">
        <v>15.509765644398</v>
      </c>
      <c r="I759">
        <v>97.4507058033943</v>
      </c>
      <c r="J759">
        <v>9.7887704924468206</v>
      </c>
      <c r="K759">
        <v>1990.0907143975801</v>
      </c>
      <c r="L759">
        <v>1541.0313352763601</v>
      </c>
      <c r="M759">
        <v>54.979760089111203</v>
      </c>
      <c r="N759">
        <v>0.81129226027836998</v>
      </c>
      <c r="O759">
        <v>12.722563936548999</v>
      </c>
      <c r="P759">
        <v>163.11754684838101</v>
      </c>
      <c r="Q759">
        <v>0.17798535420494299</v>
      </c>
    </row>
    <row r="760" spans="1:17" x14ac:dyDescent="0.3">
      <c r="A760" t="s">
        <v>1663</v>
      </c>
      <c r="B760" t="s">
        <v>1664</v>
      </c>
      <c r="C760" t="s">
        <v>3148</v>
      </c>
      <c r="D760" t="s">
        <v>291</v>
      </c>
      <c r="E760">
        <v>5442.7457775779903</v>
      </c>
      <c r="F760">
        <v>161.82</v>
      </c>
      <c r="G760">
        <v>-21.510268010358502</v>
      </c>
      <c r="H760">
        <v>-2.6517432080534502</v>
      </c>
      <c r="I760">
        <v>-12.2331003724266</v>
      </c>
      <c r="J760">
        <v>4.1801553288400797</v>
      </c>
      <c r="K760">
        <v>168.04424514340701</v>
      </c>
      <c r="L760">
        <v>167.368317016265</v>
      </c>
      <c r="M760">
        <v>43.766200284781398</v>
      </c>
      <c r="N760">
        <v>0.494312635817373</v>
      </c>
      <c r="O760">
        <v>35.706340378198</v>
      </c>
      <c r="P760">
        <v>24.429065743944602</v>
      </c>
      <c r="Q760">
        <v>-4.0802268191255001E-2</v>
      </c>
    </row>
    <row r="761" spans="1:17" x14ac:dyDescent="0.3">
      <c r="A761" t="s">
        <v>1665</v>
      </c>
      <c r="B761" t="s">
        <v>1666</v>
      </c>
      <c r="C761" t="s">
        <v>3144</v>
      </c>
      <c r="D761" t="s">
        <v>304</v>
      </c>
      <c r="E761">
        <v>5418.0555458400004</v>
      </c>
      <c r="F761">
        <v>1992.6</v>
      </c>
      <c r="G761">
        <v>57.494398564265197</v>
      </c>
      <c r="H761">
        <v>-15.430550525706099</v>
      </c>
      <c r="I761">
        <v>58.784556781679498</v>
      </c>
      <c r="J761">
        <v>-2.7559463841591501</v>
      </c>
      <c r="K761">
        <v>2177.9965924089202</v>
      </c>
      <c r="L761">
        <v>1795.9606411032501</v>
      </c>
      <c r="M761">
        <v>32.625870236981498</v>
      </c>
      <c r="N761">
        <v>0.87254781186876595</v>
      </c>
      <c r="O761">
        <v>31.491518618889899</v>
      </c>
      <c r="P761">
        <v>109.449729332001</v>
      </c>
      <c r="Q761">
        <v>-6.2845511534360002E-3</v>
      </c>
    </row>
    <row r="762" spans="1:17" x14ac:dyDescent="0.3">
      <c r="A762" t="s">
        <v>1667</v>
      </c>
      <c r="B762" t="s">
        <v>1668</v>
      </c>
      <c r="C762" t="s">
        <v>3139</v>
      </c>
      <c r="D762" t="s">
        <v>958</v>
      </c>
      <c r="E762">
        <v>5343.8382190129996</v>
      </c>
      <c r="F762">
        <v>180.53</v>
      </c>
      <c r="G762">
        <v>-3.2676049668802198</v>
      </c>
      <c r="H762">
        <v>-7.9077818553964496</v>
      </c>
      <c r="I762">
        <v>-28.0436937868377</v>
      </c>
      <c r="J762">
        <v>3.0771164632461998</v>
      </c>
      <c r="K762">
        <v>196.12929963933499</v>
      </c>
      <c r="L762">
        <v>197.23687885484901</v>
      </c>
      <c r="M762">
        <v>45.545463814444901</v>
      </c>
      <c r="N762">
        <v>0.65595098415495201</v>
      </c>
      <c r="O762">
        <v>41.0291918240735</v>
      </c>
      <c r="P762">
        <v>26.465849387040201</v>
      </c>
      <c r="Q762">
        <v>4.4317917725559E-2</v>
      </c>
    </row>
    <row r="763" spans="1:17" hidden="1" x14ac:dyDescent="0.3">
      <c r="A763" t="s">
        <v>1669</v>
      </c>
      <c r="B763" t="s">
        <v>1670</v>
      </c>
      <c r="C763" t="s">
        <v>3149</v>
      </c>
      <c r="D763" t="s">
        <v>266</v>
      </c>
      <c r="E763">
        <v>5327.453786</v>
      </c>
      <c r="F763">
        <v>545.45000000000005</v>
      </c>
      <c r="G763">
        <v>44.223855508044501</v>
      </c>
      <c r="H763">
        <v>35.457230464209303</v>
      </c>
      <c r="I763">
        <v>41.448528692620599</v>
      </c>
      <c r="J763">
        <v>40.025202726111402</v>
      </c>
      <c r="K763">
        <v>454.76818229798198</v>
      </c>
      <c r="L763">
        <v>412.62418904868002</v>
      </c>
      <c r="M763">
        <v>71.676523235028597</v>
      </c>
      <c r="N763">
        <v>2.50255975769084</v>
      </c>
      <c r="O763">
        <v>8.0392336602804697</v>
      </c>
      <c r="P763">
        <v>82.562128692159604</v>
      </c>
      <c r="Q763">
        <v>0.15286454093070601</v>
      </c>
    </row>
    <row r="764" spans="1:17" x14ac:dyDescent="0.3">
      <c r="A764" t="s">
        <v>1671</v>
      </c>
      <c r="B764" t="s">
        <v>1672</v>
      </c>
      <c r="C764" t="s">
        <v>3146</v>
      </c>
      <c r="D764" t="s">
        <v>128</v>
      </c>
      <c r="E764">
        <v>5319.0351207499998</v>
      </c>
      <c r="F764">
        <v>1124.5</v>
      </c>
      <c r="G764">
        <v>34.069814504935202</v>
      </c>
      <c r="H764">
        <v>23.9076467437216</v>
      </c>
      <c r="I764">
        <v>31.139724425962498</v>
      </c>
      <c r="J764">
        <v>6.9839531344666597</v>
      </c>
      <c r="K764">
        <v>975.23424089058904</v>
      </c>
      <c r="L764">
        <v>849.65292010625797</v>
      </c>
      <c r="M764">
        <v>78.885954255626203</v>
      </c>
      <c r="N764">
        <v>0.779835900933599</v>
      </c>
      <c r="O764">
        <v>1.11160515784793</v>
      </c>
      <c r="P764">
        <v>80.237217502804896</v>
      </c>
      <c r="Q764">
        <v>7.054664512482E-3</v>
      </c>
    </row>
    <row r="765" spans="1:17" hidden="1" x14ac:dyDescent="0.3">
      <c r="A765" t="s">
        <v>1673</v>
      </c>
      <c r="B765" t="s">
        <v>1674</v>
      </c>
      <c r="C765" t="s">
        <v>3149</v>
      </c>
      <c r="D765" t="s">
        <v>399</v>
      </c>
      <c r="E765">
        <v>5311.1403447900002</v>
      </c>
      <c r="F765">
        <v>292.7</v>
      </c>
      <c r="G765">
        <v>-28.995086728972201</v>
      </c>
      <c r="H765">
        <v>6.5955806393961396</v>
      </c>
      <c r="I765">
        <v>-8.9286094219328493</v>
      </c>
      <c r="J765">
        <v>3.7136051012546001</v>
      </c>
      <c r="K765">
        <v>289.00291040036097</v>
      </c>
      <c r="L765">
        <v>291.02437692977202</v>
      </c>
      <c r="M765">
        <v>57.656414149380403</v>
      </c>
      <c r="N765">
        <v>0.775597729282405</v>
      </c>
      <c r="O765">
        <v>32.541851725316</v>
      </c>
      <c r="P765">
        <v>8.62868806828725</v>
      </c>
      <c r="Q765">
        <v>5.8584110472950004E-3</v>
      </c>
    </row>
    <row r="766" spans="1:17" x14ac:dyDescent="0.3">
      <c r="A766" t="s">
        <v>1675</v>
      </c>
      <c r="B766" t="s">
        <v>1676</v>
      </c>
      <c r="C766" t="s">
        <v>3138</v>
      </c>
      <c r="D766" t="s">
        <v>51</v>
      </c>
      <c r="E766">
        <v>5263.0250677149998</v>
      </c>
      <c r="F766">
        <v>201.02</v>
      </c>
      <c r="G766">
        <v>73.514335164244699</v>
      </c>
      <c r="H766">
        <v>-0.93591728696534904</v>
      </c>
      <c r="I766">
        <v>61.906833616041801</v>
      </c>
      <c r="J766">
        <v>22.132685678884201</v>
      </c>
      <c r="K766">
        <v>180.81211337632499</v>
      </c>
      <c r="L766">
        <v>148.27501724847599</v>
      </c>
      <c r="M766">
        <v>73.540455602331804</v>
      </c>
      <c r="N766">
        <v>0.110752095197977</v>
      </c>
      <c r="O766">
        <v>19.7393294199581</v>
      </c>
      <c r="P766">
        <v>118.381314502987</v>
      </c>
      <c r="Q766">
        <v>2.3502562380119999E-2</v>
      </c>
    </row>
    <row r="767" spans="1:17" x14ac:dyDescent="0.3">
      <c r="A767" t="s">
        <v>1677</v>
      </c>
      <c r="B767" t="s">
        <v>1678</v>
      </c>
      <c r="C767" t="s">
        <v>3140</v>
      </c>
      <c r="D767" t="s">
        <v>196</v>
      </c>
      <c r="E767">
        <v>5255.9055884999998</v>
      </c>
      <c r="F767">
        <v>734.9</v>
      </c>
      <c r="G767">
        <v>30.301869304977799</v>
      </c>
      <c r="H767">
        <v>-2.7624074959461599E-2</v>
      </c>
      <c r="I767">
        <v>12.764865955852599</v>
      </c>
      <c r="J767">
        <v>12.4399431797279</v>
      </c>
      <c r="K767">
        <v>694.66333586603196</v>
      </c>
      <c r="L767">
        <v>642.11927208659802</v>
      </c>
      <c r="M767">
        <v>66.310985791633001</v>
      </c>
      <c r="N767">
        <v>0.80688131571806898</v>
      </c>
      <c r="O767">
        <v>8.7426860797387302</v>
      </c>
      <c r="P767">
        <v>59.899912967798002</v>
      </c>
      <c r="Q767">
        <v>0.14609367768419301</v>
      </c>
    </row>
    <row r="768" spans="1:17" x14ac:dyDescent="0.3">
      <c r="A768" t="s">
        <v>1679</v>
      </c>
      <c r="B768" t="s">
        <v>1680</v>
      </c>
      <c r="C768" t="s">
        <v>3142</v>
      </c>
      <c r="D768" t="s">
        <v>75</v>
      </c>
      <c r="E768">
        <v>5251.9855764160002</v>
      </c>
      <c r="F768">
        <v>231.76</v>
      </c>
      <c r="G768">
        <v>-3.4479166233043399</v>
      </c>
      <c r="H768">
        <v>-2.5796440186874201</v>
      </c>
      <c r="I768">
        <v>9.2906571188226206</v>
      </c>
      <c r="J768">
        <v>8.1208071789691108</v>
      </c>
      <c r="K768">
        <v>225.933581205179</v>
      </c>
      <c r="L768">
        <v>217.23447172796401</v>
      </c>
      <c r="M768">
        <v>59.904760979380399</v>
      </c>
      <c r="N768">
        <v>0.58951073529689502</v>
      </c>
      <c r="O768">
        <v>11.3220573006558</v>
      </c>
      <c r="P768">
        <v>24.568664337543598</v>
      </c>
      <c r="Q768">
        <v>-5.0702301715094003E-2</v>
      </c>
    </row>
    <row r="769" spans="1:17" x14ac:dyDescent="0.3">
      <c r="A769" t="s">
        <v>1681</v>
      </c>
      <c r="B769" t="s">
        <v>1682</v>
      </c>
      <c r="C769" t="s">
        <v>3145</v>
      </c>
      <c r="D769" t="s">
        <v>472</v>
      </c>
      <c r="E769">
        <v>5247.7816147349904</v>
      </c>
      <c r="F769">
        <v>474.65</v>
      </c>
      <c r="G769">
        <v>-49.155740196645603</v>
      </c>
      <c r="H769">
        <v>-12.281061119095201</v>
      </c>
      <c r="I769">
        <v>-31.646302635673901</v>
      </c>
      <c r="J769">
        <v>-1.2594599460145</v>
      </c>
      <c r="K769">
        <v>543.82738200421898</v>
      </c>
      <c r="L769">
        <v>603.69711055504501</v>
      </c>
      <c r="M769">
        <v>24.061288507952</v>
      </c>
      <c r="N769">
        <v>1.02814066265398</v>
      </c>
      <c r="O769">
        <v>63.488886547982702</v>
      </c>
      <c r="P769">
        <v>0.91421282024024497</v>
      </c>
      <c r="Q769">
        <v>-0.13172189731248199</v>
      </c>
    </row>
    <row r="770" spans="1:17" x14ac:dyDescent="0.3">
      <c r="A770" t="s">
        <v>1683</v>
      </c>
      <c r="B770" t="s">
        <v>1684</v>
      </c>
      <c r="C770" t="s">
        <v>3134</v>
      </c>
      <c r="D770" t="s">
        <v>24</v>
      </c>
      <c r="E770">
        <v>5241.7859390000003</v>
      </c>
      <c r="F770">
        <v>310</v>
      </c>
      <c r="G770">
        <v>-34.626404641689398</v>
      </c>
      <c r="H770">
        <v>-0.31064856718085798</v>
      </c>
      <c r="I770">
        <v>-19.499188604459</v>
      </c>
      <c r="J770">
        <v>0.36105897915931601</v>
      </c>
      <c r="K770">
        <v>316.88146836797</v>
      </c>
      <c r="L770">
        <v>335.53005240071798</v>
      </c>
      <c r="M770">
        <v>48.103469649626199</v>
      </c>
      <c r="N770">
        <v>0.75872289565201101</v>
      </c>
      <c r="O770">
        <v>36.209677419354797</v>
      </c>
      <c r="P770">
        <v>6.1462078411230898</v>
      </c>
      <c r="Q770">
        <v>-1.3522771326407E-2</v>
      </c>
    </row>
    <row r="771" spans="1:17" x14ac:dyDescent="0.3">
      <c r="A771" t="s">
        <v>1685</v>
      </c>
      <c r="B771" t="s">
        <v>1686</v>
      </c>
      <c r="C771" t="s">
        <v>3145</v>
      </c>
      <c r="D771" t="s">
        <v>173</v>
      </c>
      <c r="E771">
        <v>5223.3978144000002</v>
      </c>
      <c r="F771">
        <v>4621.2</v>
      </c>
      <c r="G771">
        <v>125.357980908979</v>
      </c>
      <c r="H771">
        <v>1.2394064647328999</v>
      </c>
      <c r="I771">
        <v>32.488776152339902</v>
      </c>
      <c r="J771">
        <v>6.6818183328732301</v>
      </c>
      <c r="K771">
        <v>4717.3986623266901</v>
      </c>
      <c r="L771">
        <v>4073.0696305602901</v>
      </c>
      <c r="M771">
        <v>49.6194927418695</v>
      </c>
      <c r="N771">
        <v>0.74162600724253902</v>
      </c>
      <c r="O771">
        <v>23.120618021293101</v>
      </c>
      <c r="P771">
        <v>158.81825819098199</v>
      </c>
      <c r="Q771">
        <v>0.179165097365478</v>
      </c>
    </row>
    <row r="772" spans="1:17" x14ac:dyDescent="0.3">
      <c r="A772" t="s">
        <v>1687</v>
      </c>
      <c r="B772" t="s">
        <v>1688</v>
      </c>
      <c r="C772" t="s">
        <v>3138</v>
      </c>
      <c r="D772" t="s">
        <v>51</v>
      </c>
      <c r="E772">
        <v>5193.1526700000004</v>
      </c>
      <c r="F772">
        <v>645.25</v>
      </c>
      <c r="G772">
        <v>128.12516506050699</v>
      </c>
      <c r="H772">
        <v>13.965543096605799</v>
      </c>
      <c r="I772">
        <v>53.521733302920801</v>
      </c>
      <c r="J772">
        <v>12.5910704547367</v>
      </c>
      <c r="K772">
        <v>565.24648781052201</v>
      </c>
      <c r="L772">
        <v>453.48797312978002</v>
      </c>
      <c r="M772">
        <v>76.1098915053025</v>
      </c>
      <c r="N772">
        <v>1.0676156118578199</v>
      </c>
      <c r="O772">
        <v>4.6106160402944596</v>
      </c>
      <c r="P772">
        <v>169.078398665554</v>
      </c>
      <c r="Q772">
        <v>2.5216238218889998E-2</v>
      </c>
    </row>
    <row r="773" spans="1:17" hidden="1" x14ac:dyDescent="0.3">
      <c r="A773" t="s">
        <v>1689</v>
      </c>
      <c r="B773" t="s">
        <v>1690</v>
      </c>
      <c r="C773" t="s">
        <v>3149</v>
      </c>
      <c r="D773" t="s">
        <v>1691</v>
      </c>
      <c r="E773">
        <v>5168.879891351</v>
      </c>
      <c r="F773">
        <v>65.94</v>
      </c>
      <c r="G773">
        <v>1.5100218447139599</v>
      </c>
      <c r="H773">
        <v>6.5742919399416904</v>
      </c>
      <c r="I773">
        <v>0.86654075901809902</v>
      </c>
      <c r="J773">
        <v>0.46323423413680398</v>
      </c>
      <c r="K773">
        <v>63.767471566317802</v>
      </c>
      <c r="L773">
        <v>59.8247345107551</v>
      </c>
      <c r="M773">
        <v>56.425916595309197</v>
      </c>
      <c r="N773">
        <v>1.2104882723580701</v>
      </c>
      <c r="O773">
        <v>2.4871094934789202</v>
      </c>
      <c r="P773">
        <v>30.007886435331201</v>
      </c>
      <c r="Q773">
        <v>-3.0196124243903E-2</v>
      </c>
    </row>
    <row r="774" spans="1:17" hidden="1" x14ac:dyDescent="0.3">
      <c r="A774" t="s">
        <v>1692</v>
      </c>
      <c r="B774" t="s">
        <v>1693</v>
      </c>
      <c r="C774" t="s">
        <v>3149</v>
      </c>
      <c r="D774" t="s">
        <v>917</v>
      </c>
      <c r="E774">
        <v>5162.0313390000001</v>
      </c>
      <c r="F774">
        <v>601.85</v>
      </c>
      <c r="G774">
        <v>14.283069981721599</v>
      </c>
      <c r="H774">
        <v>-10.1319367248622</v>
      </c>
      <c r="I774">
        <v>-14.195445992857</v>
      </c>
      <c r="J774">
        <v>4.4792067111100504</v>
      </c>
      <c r="K774">
        <v>658.658104828923</v>
      </c>
      <c r="L774">
        <v>659.35236221343405</v>
      </c>
      <c r="M774">
        <v>44.542887369245101</v>
      </c>
      <c r="N774">
        <v>0.53929063670524102</v>
      </c>
      <c r="O774">
        <v>54.656475866079496</v>
      </c>
      <c r="P774">
        <v>48.275437299827502</v>
      </c>
      <c r="Q774">
        <v>4.6646820952086998E-2</v>
      </c>
    </row>
    <row r="775" spans="1:17" x14ac:dyDescent="0.3">
      <c r="A775" t="s">
        <v>1694</v>
      </c>
      <c r="B775" t="s">
        <v>1695</v>
      </c>
      <c r="C775" t="s">
        <v>3143</v>
      </c>
      <c r="D775" t="s">
        <v>141</v>
      </c>
      <c r="E775">
        <v>5147.67</v>
      </c>
      <c r="F775">
        <v>180.62</v>
      </c>
      <c r="G775">
        <v>4.8790151178094998</v>
      </c>
      <c r="H775">
        <v>-3.5959814132497798</v>
      </c>
      <c r="I775">
        <v>-18.5792606604731</v>
      </c>
      <c r="J775">
        <v>1.7473209594682499</v>
      </c>
      <c r="K775">
        <v>189.23661747731299</v>
      </c>
      <c r="L775">
        <v>188.03017172114599</v>
      </c>
      <c r="M775">
        <v>47.075371369606103</v>
      </c>
      <c r="N775">
        <v>0.62494724418417402</v>
      </c>
      <c r="O775">
        <v>46.6891817074521</v>
      </c>
      <c r="P775">
        <v>33.693560325684601</v>
      </c>
      <c r="Q775">
        <v>1.9021757978908999E-2</v>
      </c>
    </row>
    <row r="776" spans="1:17" hidden="1" x14ac:dyDescent="0.3">
      <c r="A776" t="s">
        <v>1696</v>
      </c>
      <c r="B776" t="s">
        <v>1697</v>
      </c>
      <c r="C776" t="s">
        <v>3149</v>
      </c>
      <c r="D776" t="s">
        <v>464</v>
      </c>
      <c r="E776">
        <v>5117.0405025600003</v>
      </c>
      <c r="F776">
        <v>728.8</v>
      </c>
      <c r="G776">
        <v>46.893525706298199</v>
      </c>
      <c r="H776">
        <v>9.2377483413191896</v>
      </c>
      <c r="I776">
        <v>65.073496531010804</v>
      </c>
      <c r="J776">
        <v>3.2651686121125798</v>
      </c>
      <c r="K776">
        <v>701.43555478323196</v>
      </c>
      <c r="M776">
        <v>62.456464170705303</v>
      </c>
      <c r="N776">
        <v>0.32190844903801902</v>
      </c>
      <c r="O776">
        <v>29.802414928649799</v>
      </c>
      <c r="P776">
        <v>96.2304792676359</v>
      </c>
    </row>
    <row r="777" spans="1:17" x14ac:dyDescent="0.3">
      <c r="A777" t="s">
        <v>1698</v>
      </c>
      <c r="B777" t="s">
        <v>1699</v>
      </c>
      <c r="C777" t="s">
        <v>3145</v>
      </c>
      <c r="D777" t="s">
        <v>196</v>
      </c>
      <c r="E777">
        <v>5110.0514992750004</v>
      </c>
      <c r="F777">
        <v>7395.3</v>
      </c>
      <c r="G777">
        <v>57.7463242363944</v>
      </c>
      <c r="H777">
        <v>-2.1543963504128301</v>
      </c>
      <c r="I777">
        <v>-14.0922357124415</v>
      </c>
      <c r="J777">
        <v>5.2695928308149202</v>
      </c>
      <c r="K777">
        <v>7523.1307532564297</v>
      </c>
      <c r="L777">
        <v>7013.5257093465998</v>
      </c>
      <c r="M777">
        <v>56.054957369703999</v>
      </c>
      <c r="N777">
        <v>0.48006675720557201</v>
      </c>
      <c r="O777">
        <v>22.8198991251199</v>
      </c>
      <c r="P777">
        <v>88.1755725190839</v>
      </c>
      <c r="Q777">
        <v>0.129163990299966</v>
      </c>
    </row>
    <row r="778" spans="1:17" hidden="1" x14ac:dyDescent="0.3">
      <c r="A778" t="s">
        <v>1700</v>
      </c>
      <c r="B778" t="s">
        <v>1701</v>
      </c>
      <c r="C778" t="s">
        <v>3149</v>
      </c>
      <c r="D778" t="s">
        <v>517</v>
      </c>
      <c r="E778">
        <v>5108.2351159250002</v>
      </c>
      <c r="F778">
        <v>4906.45</v>
      </c>
      <c r="G778">
        <v>33.9558165095333</v>
      </c>
      <c r="H778">
        <v>-6.7473340902763903</v>
      </c>
      <c r="I778">
        <v>-16.188635183332401</v>
      </c>
      <c r="J778">
        <v>5.6571180214811898</v>
      </c>
      <c r="K778">
        <v>5195.5522969421199</v>
      </c>
      <c r="L778">
        <v>5031.2467152965</v>
      </c>
      <c r="M778">
        <v>53.666811449666199</v>
      </c>
      <c r="N778">
        <v>0.70389768659690199</v>
      </c>
      <c r="O778">
        <v>36.5325235149649</v>
      </c>
      <c r="P778">
        <v>60.978050460973101</v>
      </c>
      <c r="Q778">
        <v>0.13749071631597301</v>
      </c>
    </row>
    <row r="779" spans="1:17" hidden="1" x14ac:dyDescent="0.3">
      <c r="A779" t="s">
        <v>1702</v>
      </c>
      <c r="B779" t="s">
        <v>1703</v>
      </c>
      <c r="C779" t="s">
        <v>3149</v>
      </c>
      <c r="D779" t="s">
        <v>86</v>
      </c>
      <c r="E779">
        <v>5104.7962601299996</v>
      </c>
      <c r="F779">
        <v>3483.55</v>
      </c>
      <c r="G779">
        <v>333.53974517877299</v>
      </c>
      <c r="H779">
        <v>30.085898063054099</v>
      </c>
      <c r="I779">
        <v>153.91533898680399</v>
      </c>
      <c r="J779">
        <v>0.39118519418686298</v>
      </c>
      <c r="K779">
        <v>2945.28116572711</v>
      </c>
      <c r="L779">
        <v>2001.9811075596399</v>
      </c>
      <c r="M779">
        <v>68.460236352083697</v>
      </c>
      <c r="N779">
        <v>1.20861811301887</v>
      </c>
      <c r="O779">
        <v>5.7828938869830901</v>
      </c>
      <c r="P779">
        <v>386.189811584089</v>
      </c>
    </row>
    <row r="780" spans="1:17" x14ac:dyDescent="0.3">
      <c r="A780" t="s">
        <v>1704</v>
      </c>
      <c r="B780" t="s">
        <v>1705</v>
      </c>
      <c r="C780" t="s">
        <v>3144</v>
      </c>
      <c r="D780" t="s">
        <v>304</v>
      </c>
      <c r="E780">
        <v>5097.0979612110004</v>
      </c>
      <c r="F780">
        <v>238.89</v>
      </c>
      <c r="G780">
        <v>-16.9027389206938</v>
      </c>
      <c r="H780">
        <v>4.2677783201637203</v>
      </c>
      <c r="I780">
        <v>-2.7928932761357199</v>
      </c>
      <c r="J780">
        <v>-4.2957349168384402</v>
      </c>
      <c r="K780">
        <v>243.42021939212299</v>
      </c>
      <c r="L780">
        <v>241.76692751056501</v>
      </c>
      <c r="M780">
        <v>50.647660351569101</v>
      </c>
      <c r="N780">
        <v>2.17265329048996</v>
      </c>
      <c r="O780">
        <v>24.366863409937601</v>
      </c>
      <c r="P780">
        <v>26.396825396825299</v>
      </c>
      <c r="Q780">
        <v>-0.100620127619032</v>
      </c>
    </row>
    <row r="781" spans="1:17" hidden="1" x14ac:dyDescent="0.3">
      <c r="A781" t="s">
        <v>1706</v>
      </c>
      <c r="B781" t="s">
        <v>1707</v>
      </c>
      <c r="C781" t="s">
        <v>3149</v>
      </c>
      <c r="D781" t="s">
        <v>274</v>
      </c>
      <c r="E781">
        <v>5094.0061415099999</v>
      </c>
      <c r="F781">
        <v>414.7</v>
      </c>
      <c r="G781">
        <v>52.148984887881099</v>
      </c>
      <c r="H781">
        <v>-5.92691739075872</v>
      </c>
      <c r="I781">
        <v>32.631862232191203</v>
      </c>
      <c r="J781">
        <v>-0.372150567509758</v>
      </c>
      <c r="K781">
        <v>411.14810878829098</v>
      </c>
      <c r="L781">
        <v>334.97080418065002</v>
      </c>
      <c r="M781">
        <v>40.363507015958596</v>
      </c>
      <c r="N781">
        <v>0.131396203969083</v>
      </c>
      <c r="O781">
        <v>18.941403424162001</v>
      </c>
      <c r="P781">
        <v>100</v>
      </c>
    </row>
    <row r="782" spans="1:17" hidden="1" x14ac:dyDescent="0.3">
      <c r="A782" t="s">
        <v>1708</v>
      </c>
      <c r="B782" t="s">
        <v>1709</v>
      </c>
      <c r="C782" t="s">
        <v>3149</v>
      </c>
      <c r="D782" t="s">
        <v>247</v>
      </c>
      <c r="E782">
        <v>5081.9074818050003</v>
      </c>
      <c r="F782">
        <v>959.35</v>
      </c>
      <c r="G782">
        <v>48.930264156581501</v>
      </c>
      <c r="H782">
        <v>24.673917491008702</v>
      </c>
      <c r="I782">
        <v>46.729532149404697</v>
      </c>
      <c r="J782">
        <v>3.57724044310755</v>
      </c>
      <c r="K782">
        <v>864.02978387593203</v>
      </c>
      <c r="L782">
        <v>742.37702440863802</v>
      </c>
      <c r="M782">
        <v>66.525685402534606</v>
      </c>
      <c r="N782">
        <v>1.6339828203767699</v>
      </c>
      <c r="O782">
        <v>2.6736853077604601</v>
      </c>
      <c r="P782">
        <v>79.821930646672897</v>
      </c>
      <c r="Q782">
        <v>-3.8672018399244001E-2</v>
      </c>
    </row>
    <row r="783" spans="1:17" x14ac:dyDescent="0.3">
      <c r="A783" t="s">
        <v>1710</v>
      </c>
      <c r="B783" t="s">
        <v>1711</v>
      </c>
      <c r="C783" t="s">
        <v>3145</v>
      </c>
      <c r="D783" t="s">
        <v>266</v>
      </c>
      <c r="E783">
        <v>5020.4741798199902</v>
      </c>
      <c r="F783">
        <v>633.04999999999995</v>
      </c>
      <c r="G783">
        <v>-26.467918026066901</v>
      </c>
      <c r="H783">
        <v>-4.7312161988307802</v>
      </c>
      <c r="I783">
        <v>-12.9126532105092</v>
      </c>
      <c r="J783">
        <v>5.6042829551527404</v>
      </c>
      <c r="K783">
        <v>684.25947197057803</v>
      </c>
      <c r="L783">
        <v>695.00640713474502</v>
      </c>
      <c r="M783">
        <v>41.855661811816503</v>
      </c>
      <c r="N783">
        <v>0.78075260923828804</v>
      </c>
      <c r="O783">
        <v>39.6098254482268</v>
      </c>
      <c r="P783">
        <v>9.0337581811918497</v>
      </c>
    </row>
    <row r="784" spans="1:17" hidden="1" x14ac:dyDescent="0.3">
      <c r="A784" t="s">
        <v>1712</v>
      </c>
      <c r="B784" t="s">
        <v>1713</v>
      </c>
      <c r="C784" t="s">
        <v>3149</v>
      </c>
      <c r="D784" t="s">
        <v>196</v>
      </c>
      <c r="E784">
        <v>5011.20285341</v>
      </c>
      <c r="F784">
        <v>2273.0500000000002</v>
      </c>
      <c r="G784">
        <v>24.448587620532798</v>
      </c>
      <c r="H784">
        <v>9.0645092832968201E-3</v>
      </c>
      <c r="I784">
        <v>24.812925648838998</v>
      </c>
      <c r="J784">
        <v>3.29242775243456</v>
      </c>
      <c r="K784">
        <v>2167.4454839560899</v>
      </c>
      <c r="L784">
        <v>1756.4922139064399</v>
      </c>
      <c r="M784">
        <v>50.7824080025946</v>
      </c>
      <c r="N784">
        <v>0.47531202230554198</v>
      </c>
      <c r="O784">
        <v>14.383757506434</v>
      </c>
      <c r="P784">
        <v>88.807209901154494</v>
      </c>
    </row>
    <row r="785" spans="1:17" x14ac:dyDescent="0.3">
      <c r="A785" t="s">
        <v>1714</v>
      </c>
      <c r="B785" t="s">
        <v>1715</v>
      </c>
      <c r="C785" t="s">
        <v>3145</v>
      </c>
      <c r="D785" t="s">
        <v>266</v>
      </c>
      <c r="E785">
        <v>4985.5145092800003</v>
      </c>
      <c r="F785">
        <v>1620.8</v>
      </c>
      <c r="G785">
        <v>-61.9191118029241</v>
      </c>
      <c r="H785">
        <v>-1.2858165677869899</v>
      </c>
      <c r="I785">
        <v>-19.853480876819201</v>
      </c>
      <c r="J785">
        <v>7.2311645318226496</v>
      </c>
      <c r="K785">
        <v>1707.82545283942</v>
      </c>
      <c r="L785">
        <v>1849.0076432829001</v>
      </c>
      <c r="M785">
        <v>46.667034209785598</v>
      </c>
      <c r="N785">
        <v>1.0674233640666699</v>
      </c>
      <c r="O785">
        <v>59.3657453109575</v>
      </c>
      <c r="P785">
        <v>8.3857161963354105</v>
      </c>
      <c r="Q785">
        <v>-2.7171387670929002E-2</v>
      </c>
    </row>
    <row r="786" spans="1:17" hidden="1" x14ac:dyDescent="0.3">
      <c r="A786" t="s">
        <v>1716</v>
      </c>
      <c r="B786" t="s">
        <v>1717</v>
      </c>
      <c r="C786" t="s">
        <v>3149</v>
      </c>
      <c r="D786" t="s">
        <v>266</v>
      </c>
      <c r="E786">
        <v>4898.8393190999996</v>
      </c>
      <c r="F786">
        <v>398.25</v>
      </c>
      <c r="G786">
        <v>526.423884323793</v>
      </c>
      <c r="H786">
        <v>-7.4945641184173901</v>
      </c>
      <c r="I786">
        <v>211.70022216466401</v>
      </c>
      <c r="J786">
        <v>10.1376660605114</v>
      </c>
      <c r="K786">
        <v>345.221497638031</v>
      </c>
      <c r="L786">
        <v>226.09827534639501</v>
      </c>
      <c r="M786">
        <v>70.881896629300499</v>
      </c>
      <c r="N786">
        <v>0.62097566707519003</v>
      </c>
      <c r="O786">
        <v>11.4626490897677</v>
      </c>
      <c r="P786">
        <v>565.41353383458602</v>
      </c>
      <c r="Q786">
        <v>0.31025249029996199</v>
      </c>
    </row>
    <row r="787" spans="1:17" hidden="1" x14ac:dyDescent="0.3">
      <c r="A787" t="s">
        <v>1718</v>
      </c>
      <c r="B787" t="s">
        <v>1719</v>
      </c>
      <c r="C787" t="s">
        <v>3149</v>
      </c>
      <c r="D787" t="s">
        <v>405</v>
      </c>
      <c r="E787">
        <v>4887.4955716000004</v>
      </c>
      <c r="F787">
        <v>11503.4</v>
      </c>
      <c r="G787">
        <v>6.1707713324167797</v>
      </c>
      <c r="H787">
        <v>2.9644899700003702</v>
      </c>
      <c r="I787">
        <v>14.4974148034736</v>
      </c>
      <c r="J787">
        <v>6.4517776469167796</v>
      </c>
      <c r="K787">
        <v>11507.9354862581</v>
      </c>
      <c r="L787">
        <v>10856.4875757393</v>
      </c>
      <c r="M787">
        <v>61.8967996112371</v>
      </c>
      <c r="N787">
        <v>0.29847080592723002</v>
      </c>
      <c r="O787">
        <v>24.176330476206999</v>
      </c>
      <c r="P787">
        <v>38.050463532447203</v>
      </c>
      <c r="Q787">
        <v>-3.0242858139960002E-3</v>
      </c>
    </row>
    <row r="788" spans="1:17" hidden="1" x14ac:dyDescent="0.3">
      <c r="A788" t="s">
        <v>1720</v>
      </c>
      <c r="B788" t="s">
        <v>1721</v>
      </c>
      <c r="C788" t="s">
        <v>3149</v>
      </c>
      <c r="D788" t="s">
        <v>475</v>
      </c>
      <c r="E788">
        <v>4835.6336474999998</v>
      </c>
      <c r="F788">
        <v>106.65</v>
      </c>
      <c r="G788">
        <v>58.207125170478797</v>
      </c>
      <c r="H788">
        <v>-0.84078839134415495</v>
      </c>
      <c r="I788">
        <v>6.2120105066617697</v>
      </c>
      <c r="J788">
        <v>4.6077287081441698</v>
      </c>
      <c r="K788">
        <v>104.386454172885</v>
      </c>
      <c r="L788">
        <v>92.139415380873501</v>
      </c>
      <c r="M788">
        <v>53.433235566561997</v>
      </c>
      <c r="N788">
        <v>0.97110081976502804</v>
      </c>
      <c r="O788">
        <v>12.5175808720112</v>
      </c>
      <c r="P788">
        <v>90.276538804638705</v>
      </c>
      <c r="Q788">
        <v>0.134313605288856</v>
      </c>
    </row>
    <row r="789" spans="1:17" hidden="1" x14ac:dyDescent="0.3">
      <c r="A789" t="s">
        <v>1722</v>
      </c>
      <c r="B789" t="s">
        <v>1723</v>
      </c>
      <c r="C789" t="s">
        <v>3149</v>
      </c>
      <c r="D789" t="s">
        <v>21</v>
      </c>
      <c r="E789">
        <v>4823.0129253599998</v>
      </c>
      <c r="F789">
        <v>82.53</v>
      </c>
      <c r="G789">
        <v>-36.505003141980197</v>
      </c>
      <c r="H789">
        <v>-16.4705316555563</v>
      </c>
      <c r="I789">
        <v>-40.616366958761297</v>
      </c>
      <c r="J789">
        <v>8.3952744956899394</v>
      </c>
      <c r="K789">
        <v>101.217779608724</v>
      </c>
      <c r="L789">
        <v>107.07514941602599</v>
      </c>
      <c r="M789">
        <v>41.2744657634736</v>
      </c>
      <c r="N789">
        <v>0.38711819893699001</v>
      </c>
      <c r="O789">
        <v>73.512662062280299</v>
      </c>
      <c r="P789">
        <v>22.266666666666602</v>
      </c>
      <c r="Q789">
        <v>0.287167472380435</v>
      </c>
    </row>
    <row r="790" spans="1:17" hidden="1" x14ac:dyDescent="0.3">
      <c r="A790" t="s">
        <v>1724</v>
      </c>
      <c r="B790" t="s">
        <v>1725</v>
      </c>
      <c r="C790" t="s">
        <v>3149</v>
      </c>
      <c r="D790" t="s">
        <v>438</v>
      </c>
      <c r="E790">
        <v>4818.2020470750003</v>
      </c>
      <c r="F790">
        <v>550.85</v>
      </c>
      <c r="G790">
        <v>-45.400183239823498</v>
      </c>
      <c r="H790">
        <v>4.2962254305780396</v>
      </c>
      <c r="I790">
        <v>-8.8077866352283998</v>
      </c>
      <c r="J790">
        <v>4.9786168330354599</v>
      </c>
      <c r="K790">
        <v>561.58966331507804</v>
      </c>
      <c r="L790">
        <v>584.31533102987305</v>
      </c>
      <c r="M790">
        <v>47.130603989036601</v>
      </c>
      <c r="N790">
        <v>0.207695970746158</v>
      </c>
      <c r="O790">
        <v>45.048561314332296</v>
      </c>
      <c r="P790">
        <v>7.7457212713936503</v>
      </c>
      <c r="Q790">
        <v>4.9940710245900003E-3</v>
      </c>
    </row>
    <row r="791" spans="1:17" x14ac:dyDescent="0.3">
      <c r="A791" t="s">
        <v>1726</v>
      </c>
      <c r="B791" t="s">
        <v>1727</v>
      </c>
      <c r="C791" t="s">
        <v>3141</v>
      </c>
      <c r="D791" t="s">
        <v>120</v>
      </c>
      <c r="E791">
        <v>4806.8100000000004</v>
      </c>
      <c r="F791">
        <v>8011.35</v>
      </c>
      <c r="G791">
        <v>-4.93492711671127</v>
      </c>
      <c r="H791">
        <v>-11.7503959465013</v>
      </c>
      <c r="I791">
        <v>11.282552847779</v>
      </c>
      <c r="J791">
        <v>1.5551557187209299</v>
      </c>
      <c r="K791">
        <v>8288.5338542705395</v>
      </c>
      <c r="L791">
        <v>7310.3068218642702</v>
      </c>
      <c r="M791">
        <v>42.027346761934503</v>
      </c>
      <c r="N791">
        <v>0.31415245442323098</v>
      </c>
      <c r="O791">
        <v>21.3409724952723</v>
      </c>
      <c r="P791">
        <v>69.228250652189899</v>
      </c>
      <c r="Q791">
        <v>0.11923429955150799</v>
      </c>
    </row>
    <row r="792" spans="1:17" x14ac:dyDescent="0.3">
      <c r="A792" t="s">
        <v>1728</v>
      </c>
      <c r="B792" t="s">
        <v>1729</v>
      </c>
      <c r="C792" t="s">
        <v>3146</v>
      </c>
      <c r="D792" t="s">
        <v>1469</v>
      </c>
      <c r="E792">
        <v>4806.7520488350001</v>
      </c>
      <c r="F792">
        <v>849.65</v>
      </c>
      <c r="G792">
        <v>-35.353380187283598</v>
      </c>
      <c r="H792">
        <v>2.6960954093834402</v>
      </c>
      <c r="I792">
        <v>-21.212299120374301</v>
      </c>
      <c r="J792">
        <v>1.28021674046725</v>
      </c>
      <c r="K792">
        <v>869.97645724794404</v>
      </c>
      <c r="L792">
        <v>858.21260639435695</v>
      </c>
      <c r="M792">
        <v>35.470890758723897</v>
      </c>
      <c r="N792">
        <v>0.71950098145946295</v>
      </c>
      <c r="O792">
        <v>30.159477431883701</v>
      </c>
      <c r="P792">
        <v>10.3369911044737</v>
      </c>
      <c r="Q792">
        <v>0.151630102545595</v>
      </c>
    </row>
    <row r="793" spans="1:17" x14ac:dyDescent="0.3">
      <c r="A793" t="s">
        <v>1730</v>
      </c>
      <c r="B793" t="s">
        <v>1731</v>
      </c>
      <c r="C793" t="s">
        <v>3136</v>
      </c>
      <c r="D793" t="s">
        <v>125</v>
      </c>
      <c r="E793">
        <v>4805.4408599999997</v>
      </c>
      <c r="F793">
        <v>517.85</v>
      </c>
      <c r="G793">
        <v>103.684056973015</v>
      </c>
      <c r="H793">
        <v>-12.0500740573901</v>
      </c>
      <c r="I793">
        <v>48.909146250530704</v>
      </c>
      <c r="J793">
        <v>1.0847075333658001</v>
      </c>
      <c r="K793">
        <v>572.17447947137896</v>
      </c>
      <c r="L793">
        <v>478.85217659938797</v>
      </c>
      <c r="M793">
        <v>28.007227358552299</v>
      </c>
      <c r="N793">
        <v>1.2934476190905499</v>
      </c>
      <c r="O793">
        <v>40.455730423867898</v>
      </c>
      <c r="P793">
        <v>131.85583165435401</v>
      </c>
      <c r="Q793">
        <v>7.2016783009040006E-2</v>
      </c>
    </row>
    <row r="794" spans="1:17" hidden="1" x14ac:dyDescent="0.3">
      <c r="A794" t="s">
        <v>1732</v>
      </c>
      <c r="B794" t="s">
        <v>1733</v>
      </c>
      <c r="C794" t="s">
        <v>3149</v>
      </c>
      <c r="D794" t="s">
        <v>266</v>
      </c>
      <c r="E794">
        <v>4802.7440366549999</v>
      </c>
      <c r="F794">
        <v>1045.1500000000001</v>
      </c>
      <c r="G794">
        <v>174.29079474994501</v>
      </c>
      <c r="H794">
        <v>-1.19120199428534</v>
      </c>
      <c r="I794">
        <v>63.381359657837997</v>
      </c>
      <c r="J794">
        <v>1.4517060549678</v>
      </c>
      <c r="K794">
        <v>959.52785353450304</v>
      </c>
      <c r="L794">
        <v>767.71793050752399</v>
      </c>
      <c r="M794">
        <v>67.203793255151197</v>
      </c>
      <c r="N794">
        <v>0.72739281907468201</v>
      </c>
      <c r="O794">
        <v>4.3869301057264298</v>
      </c>
      <c r="P794">
        <v>237.47174685179201</v>
      </c>
      <c r="Q794">
        <v>0.10446825745791299</v>
      </c>
    </row>
    <row r="795" spans="1:17" x14ac:dyDescent="0.3">
      <c r="A795" t="s">
        <v>1734</v>
      </c>
      <c r="B795" t="s">
        <v>1735</v>
      </c>
      <c r="C795" t="s">
        <v>588</v>
      </c>
      <c r="D795" t="s">
        <v>588</v>
      </c>
      <c r="E795">
        <v>4778.1849115000005</v>
      </c>
      <c r="F795">
        <v>231.35</v>
      </c>
      <c r="G795">
        <v>19.684445646029101</v>
      </c>
      <c r="H795">
        <v>2.21955067148135</v>
      </c>
      <c r="I795">
        <v>23.606631568256901</v>
      </c>
      <c r="J795">
        <v>4.4426928307795199</v>
      </c>
      <c r="K795">
        <v>222.68122250067901</v>
      </c>
      <c r="L795">
        <v>195.631751094024</v>
      </c>
      <c r="M795">
        <v>53.387604833701303</v>
      </c>
      <c r="N795">
        <v>0.85638389791245295</v>
      </c>
      <c r="O795">
        <v>10.827750162092</v>
      </c>
      <c r="P795">
        <v>72.520507084265404</v>
      </c>
      <c r="Q795">
        <v>9.8161887812027004E-2</v>
      </c>
    </row>
    <row r="796" spans="1:17" hidden="1" x14ac:dyDescent="0.3">
      <c r="A796" t="s">
        <v>1736</v>
      </c>
      <c r="B796" t="s">
        <v>1737</v>
      </c>
      <c r="C796" t="s">
        <v>3149</v>
      </c>
      <c r="D796" t="s">
        <v>46</v>
      </c>
      <c r="E796">
        <v>4777.8101820000002</v>
      </c>
      <c r="F796">
        <v>2490.6999999999998</v>
      </c>
      <c r="G796">
        <v>636.821319801615</v>
      </c>
      <c r="H796">
        <v>12.527972095678001</v>
      </c>
      <c r="I796">
        <v>20.662918959516102</v>
      </c>
      <c r="J796">
        <v>20.970337076029502</v>
      </c>
      <c r="K796">
        <v>2116.18256879917</v>
      </c>
      <c r="L796">
        <v>1694.39838251417</v>
      </c>
      <c r="M796">
        <v>80.086546748067406</v>
      </c>
      <c r="N796">
        <v>1.1079487249287501</v>
      </c>
      <c r="O796">
        <v>19.805677118882201</v>
      </c>
      <c r="P796">
        <v>716.62295081967204</v>
      </c>
    </row>
    <row r="797" spans="1:17" x14ac:dyDescent="0.3">
      <c r="A797" t="s">
        <v>1738</v>
      </c>
      <c r="B797" t="s">
        <v>1739</v>
      </c>
      <c r="C797" t="s">
        <v>3144</v>
      </c>
      <c r="D797" t="s">
        <v>469</v>
      </c>
      <c r="E797">
        <v>4772.1280322100001</v>
      </c>
      <c r="F797">
        <v>287.7</v>
      </c>
      <c r="G797">
        <v>-58.682788164582099</v>
      </c>
      <c r="H797">
        <v>-2.6351182480172901</v>
      </c>
      <c r="I797">
        <v>-34.857956760114</v>
      </c>
      <c r="J797">
        <v>0.66774976816524101</v>
      </c>
      <c r="K797">
        <v>300.17640733951902</v>
      </c>
      <c r="L797">
        <v>339.02089196319798</v>
      </c>
      <c r="M797">
        <v>48.484724395531202</v>
      </c>
      <c r="N797">
        <v>0.39553772015606598</v>
      </c>
      <c r="O797">
        <v>88.529718456725703</v>
      </c>
      <c r="P797">
        <v>9.5374071958880702</v>
      </c>
      <c r="Q797">
        <v>-8.0833264993699999E-2</v>
      </c>
    </row>
    <row r="798" spans="1:17" hidden="1" x14ac:dyDescent="0.3">
      <c r="A798" t="s">
        <v>1740</v>
      </c>
      <c r="B798" t="s">
        <v>1741</v>
      </c>
      <c r="C798" t="s">
        <v>3149</v>
      </c>
      <c r="D798" t="s">
        <v>1742</v>
      </c>
      <c r="E798">
        <v>4763.5409250000002</v>
      </c>
      <c r="F798">
        <v>424.35</v>
      </c>
      <c r="G798">
        <v>-23.2534311763064</v>
      </c>
      <c r="H798">
        <v>0.41042161867676102</v>
      </c>
      <c r="I798">
        <v>-13.451248085445901</v>
      </c>
      <c r="J798">
        <v>4.0956440364575704</v>
      </c>
      <c r="K798">
        <v>417.74812920487</v>
      </c>
      <c r="L798">
        <v>412.03474737143898</v>
      </c>
      <c r="M798">
        <v>58.497091729616201</v>
      </c>
      <c r="N798">
        <v>0.66000937599479104</v>
      </c>
      <c r="O798">
        <v>50.465417697655198</v>
      </c>
      <c r="P798">
        <v>19.3167439898777</v>
      </c>
      <c r="Q798">
        <v>0.32184369625936399</v>
      </c>
    </row>
    <row r="799" spans="1:17" x14ac:dyDescent="0.3">
      <c r="A799" t="s">
        <v>1743</v>
      </c>
      <c r="B799" t="s">
        <v>1744</v>
      </c>
      <c r="C799" t="s">
        <v>3136</v>
      </c>
      <c r="D799" t="s">
        <v>1745</v>
      </c>
      <c r="E799">
        <v>4738.8321303399998</v>
      </c>
      <c r="F799">
        <v>926.65</v>
      </c>
      <c r="G799">
        <v>23.7062654521425</v>
      </c>
      <c r="H799">
        <v>4.9030153009674402</v>
      </c>
      <c r="I799">
        <v>2.5064384793552499</v>
      </c>
      <c r="J799">
        <v>13.890697061271</v>
      </c>
      <c r="K799">
        <v>954.78693041888096</v>
      </c>
      <c r="L799">
        <v>886.70449413675794</v>
      </c>
      <c r="M799">
        <v>61.177525315632003</v>
      </c>
      <c r="N799">
        <v>0.58136603520088304</v>
      </c>
      <c r="O799">
        <v>29.606647601575499</v>
      </c>
      <c r="P799">
        <v>59.437370956641402</v>
      </c>
      <c r="Q799">
        <v>6.5880358906862002E-2</v>
      </c>
    </row>
    <row r="800" spans="1:17" hidden="1" x14ac:dyDescent="0.3">
      <c r="A800" t="s">
        <v>1746</v>
      </c>
      <c r="B800" t="s">
        <v>1747</v>
      </c>
      <c r="C800" t="s">
        <v>3149</v>
      </c>
      <c r="D800" t="s">
        <v>266</v>
      </c>
      <c r="E800">
        <v>4738.8087139199997</v>
      </c>
      <c r="F800">
        <v>1336.2</v>
      </c>
      <c r="G800">
        <v>66.100078303767106</v>
      </c>
      <c r="H800">
        <v>1.44743580482363</v>
      </c>
      <c r="I800">
        <v>50.925604025467798</v>
      </c>
      <c r="J800">
        <v>2.8482169743786701</v>
      </c>
      <c r="K800">
        <v>1288.5170421832599</v>
      </c>
      <c r="L800">
        <v>1061.0860730845</v>
      </c>
      <c r="M800">
        <v>66.262706603832399</v>
      </c>
      <c r="N800">
        <v>0.66030107386738801</v>
      </c>
      <c r="O800">
        <v>9.0854662475677195</v>
      </c>
      <c r="P800">
        <v>114.47833065810499</v>
      </c>
      <c r="Q800">
        <v>0.21264849565491301</v>
      </c>
    </row>
    <row r="801" spans="1:17" hidden="1" x14ac:dyDescent="0.3">
      <c r="A801" t="s">
        <v>1748</v>
      </c>
      <c r="B801" t="s">
        <v>1749</v>
      </c>
      <c r="C801" t="s">
        <v>3149</v>
      </c>
      <c r="D801" t="s">
        <v>51</v>
      </c>
      <c r="E801">
        <v>4699.31116948</v>
      </c>
      <c r="F801">
        <v>804.6</v>
      </c>
      <c r="G801">
        <v>22.7044346124712</v>
      </c>
      <c r="H801">
        <v>11.4940425800753</v>
      </c>
      <c r="I801">
        <v>67.392131805539194</v>
      </c>
      <c r="J801">
        <v>8.0452108961250897</v>
      </c>
      <c r="K801">
        <v>724.96684975204698</v>
      </c>
      <c r="L801">
        <v>583.64544889413196</v>
      </c>
      <c r="M801">
        <v>76.631023067788504</v>
      </c>
      <c r="N801">
        <v>0.68518321060314302</v>
      </c>
      <c r="O801">
        <v>5.0211285110614003</v>
      </c>
      <c r="P801">
        <v>90.957636169455299</v>
      </c>
    </row>
    <row r="802" spans="1:17" hidden="1" x14ac:dyDescent="0.3">
      <c r="A802" t="s">
        <v>1750</v>
      </c>
      <c r="B802" t="s">
        <v>1751</v>
      </c>
      <c r="C802" t="s">
        <v>3149</v>
      </c>
      <c r="D802" t="s">
        <v>51</v>
      </c>
      <c r="E802">
        <v>4690.4803431500004</v>
      </c>
      <c r="F802">
        <v>467.75</v>
      </c>
      <c r="G802">
        <v>51.033178178406303</v>
      </c>
      <c r="H802">
        <v>25.368683586423298</v>
      </c>
      <c r="I802">
        <v>35.356273631117602</v>
      </c>
      <c r="J802">
        <v>11.032755294460999</v>
      </c>
      <c r="K802">
        <v>409.75151687258398</v>
      </c>
      <c r="L802">
        <v>358.59345585659997</v>
      </c>
      <c r="M802">
        <v>75.297487131703406</v>
      </c>
      <c r="N802">
        <v>1.02541538156806</v>
      </c>
      <c r="O802">
        <v>2.6189203634420002</v>
      </c>
      <c r="P802">
        <v>80.076997112608197</v>
      </c>
      <c r="Q802">
        <v>0.102468518235036</v>
      </c>
    </row>
    <row r="803" spans="1:17" hidden="1" x14ac:dyDescent="0.3">
      <c r="A803" t="s">
        <v>1752</v>
      </c>
      <c r="B803" t="s">
        <v>1753</v>
      </c>
      <c r="C803" t="s">
        <v>3149</v>
      </c>
      <c r="D803" t="s">
        <v>469</v>
      </c>
      <c r="E803">
        <v>4674.4503748099996</v>
      </c>
      <c r="F803">
        <v>1019.3</v>
      </c>
      <c r="G803">
        <v>29.904307600143198</v>
      </c>
      <c r="H803">
        <v>10.611136027334201</v>
      </c>
      <c r="I803">
        <v>67.859711427618393</v>
      </c>
      <c r="J803">
        <v>10.497838598254001</v>
      </c>
      <c r="K803">
        <v>937.81297412624303</v>
      </c>
      <c r="L803">
        <v>784.47312013505996</v>
      </c>
      <c r="M803">
        <v>73.980564458959705</v>
      </c>
      <c r="N803">
        <v>0.33787249491896298</v>
      </c>
      <c r="O803">
        <v>7.42666535857943</v>
      </c>
      <c r="P803">
        <v>95.268199233716402</v>
      </c>
      <c r="Q803">
        <v>0.18046701970123399</v>
      </c>
    </row>
    <row r="804" spans="1:17" hidden="1" x14ac:dyDescent="0.3">
      <c r="A804" t="s">
        <v>1754</v>
      </c>
      <c r="B804" t="s">
        <v>1755</v>
      </c>
      <c r="C804" t="s">
        <v>3149</v>
      </c>
      <c r="D804" t="s">
        <v>1614</v>
      </c>
      <c r="E804">
        <v>4666.1001513749998</v>
      </c>
      <c r="F804">
        <v>8829.9</v>
      </c>
      <c r="G804">
        <v>0.31320581905919198</v>
      </c>
      <c r="H804">
        <v>4.8506900103792896</v>
      </c>
      <c r="I804">
        <v>29.406569442193302</v>
      </c>
      <c r="J804">
        <v>3.3192192486745999</v>
      </c>
      <c r="K804">
        <v>8612.8067022710202</v>
      </c>
      <c r="L804">
        <v>7905.3227135288198</v>
      </c>
      <c r="M804">
        <v>69.207610993230603</v>
      </c>
      <c r="N804">
        <v>0.39410728601955602</v>
      </c>
      <c r="O804">
        <v>3.0475996330649302</v>
      </c>
      <c r="P804">
        <v>51.976316899166001</v>
      </c>
      <c r="Q804">
        <v>2.9548680906769001E-2</v>
      </c>
    </row>
    <row r="805" spans="1:17" x14ac:dyDescent="0.3">
      <c r="A805" t="s">
        <v>1756</v>
      </c>
      <c r="B805" t="s">
        <v>1757</v>
      </c>
      <c r="C805" t="s">
        <v>3134</v>
      </c>
      <c r="D805" t="s">
        <v>24</v>
      </c>
      <c r="E805">
        <v>4637.0098421250004</v>
      </c>
      <c r="F805">
        <v>443.35</v>
      </c>
      <c r="G805">
        <v>-5.4838114029973504</v>
      </c>
      <c r="H805">
        <v>-18.111782999143799</v>
      </c>
      <c r="I805">
        <v>-36.583703267648602</v>
      </c>
      <c r="J805">
        <v>-0.76879399395992698</v>
      </c>
      <c r="K805">
        <v>537.21875600055296</v>
      </c>
      <c r="M805">
        <v>23.476509564129</v>
      </c>
      <c r="N805">
        <v>1.2354841657645701</v>
      </c>
      <c r="O805">
        <v>71.625126874929506</v>
      </c>
      <c r="P805">
        <v>21.4657534246575</v>
      </c>
    </row>
    <row r="806" spans="1:17" x14ac:dyDescent="0.3">
      <c r="A806" t="s">
        <v>1758</v>
      </c>
      <c r="B806" t="s">
        <v>1759</v>
      </c>
      <c r="C806" t="s">
        <v>3138</v>
      </c>
      <c r="D806" t="s">
        <v>51</v>
      </c>
      <c r="E806">
        <v>4620.0791024999999</v>
      </c>
      <c r="F806">
        <v>374.7</v>
      </c>
      <c r="G806">
        <v>7.9589710035750603</v>
      </c>
      <c r="H806">
        <v>6.3365976027415298</v>
      </c>
      <c r="I806">
        <v>19.372823574191202</v>
      </c>
      <c r="J806">
        <v>4.3277924658648299</v>
      </c>
      <c r="K806">
        <v>359.226071308173</v>
      </c>
      <c r="L806">
        <v>330.83861334585902</v>
      </c>
      <c r="M806">
        <v>57.634567692375001</v>
      </c>
      <c r="N806">
        <v>0.489425084973661</v>
      </c>
      <c r="O806">
        <v>9.6610621830797996</v>
      </c>
      <c r="P806">
        <v>43.949289281598098</v>
      </c>
      <c r="Q806">
        <v>-3.4120756533764E-2</v>
      </c>
    </row>
    <row r="807" spans="1:17" x14ac:dyDescent="0.3">
      <c r="A807" t="s">
        <v>1760</v>
      </c>
      <c r="B807" t="s">
        <v>1761</v>
      </c>
      <c r="C807" t="s">
        <v>3148</v>
      </c>
      <c r="D807" t="s">
        <v>291</v>
      </c>
      <c r="E807">
        <v>4607.3705653999996</v>
      </c>
      <c r="F807">
        <v>274.5</v>
      </c>
      <c r="G807">
        <v>1.231927450503</v>
      </c>
      <c r="H807">
        <v>-0.63271908900420104</v>
      </c>
      <c r="I807">
        <v>-1.4996470308471499</v>
      </c>
      <c r="J807">
        <v>1.12745783954148</v>
      </c>
      <c r="K807">
        <v>284.51609875633699</v>
      </c>
      <c r="L807">
        <v>275.16167321412098</v>
      </c>
      <c r="M807">
        <v>43.816738782809502</v>
      </c>
      <c r="N807">
        <v>0.51399020972739895</v>
      </c>
      <c r="O807">
        <v>22.404371584699401</v>
      </c>
      <c r="P807">
        <v>28.481160776971599</v>
      </c>
      <c r="Q807">
        <v>-1.1195065786381001E-2</v>
      </c>
    </row>
    <row r="808" spans="1:17" x14ac:dyDescent="0.3">
      <c r="A808" t="s">
        <v>1762</v>
      </c>
      <c r="B808" t="s">
        <v>1763</v>
      </c>
      <c r="C808" t="s">
        <v>3145</v>
      </c>
      <c r="D808" t="s">
        <v>266</v>
      </c>
      <c r="E808">
        <v>4589.5333330499998</v>
      </c>
      <c r="F808">
        <v>504.1</v>
      </c>
      <c r="G808">
        <v>-2.35634644173104</v>
      </c>
      <c r="H808">
        <v>1.8316962172492901</v>
      </c>
      <c r="I808">
        <v>13.5788112248943</v>
      </c>
      <c r="J808">
        <v>4.2074375873290197</v>
      </c>
      <c r="K808">
        <v>505.14210264181901</v>
      </c>
      <c r="L808">
        <v>484.76892817479398</v>
      </c>
      <c r="M808">
        <v>55.518622516606897</v>
      </c>
      <c r="N808">
        <v>0.56364195715174303</v>
      </c>
      <c r="O808">
        <v>21.771473913905901</v>
      </c>
      <c r="P808">
        <v>39.988891974451498</v>
      </c>
      <c r="Q808">
        <v>-3.0476109874788999E-2</v>
      </c>
    </row>
    <row r="809" spans="1:17" x14ac:dyDescent="0.3">
      <c r="A809" t="s">
        <v>1764</v>
      </c>
      <c r="B809" t="s">
        <v>1765</v>
      </c>
      <c r="C809" t="s">
        <v>3144</v>
      </c>
      <c r="D809" t="s">
        <v>839</v>
      </c>
      <c r="E809">
        <v>4566.6441898000003</v>
      </c>
      <c r="F809">
        <v>372.4</v>
      </c>
      <c r="G809">
        <v>-15.683836161905001</v>
      </c>
      <c r="H809">
        <v>-0.37224838724391002</v>
      </c>
      <c r="I809">
        <v>17.425138875520201</v>
      </c>
      <c r="J809">
        <v>4.6855300520756504</v>
      </c>
      <c r="K809">
        <v>382.35074823653503</v>
      </c>
      <c r="L809">
        <v>359.439029854674</v>
      </c>
      <c r="M809">
        <v>37.318959248513799</v>
      </c>
      <c r="N809">
        <v>0.59333091423106199</v>
      </c>
      <c r="O809">
        <v>20.810955961331899</v>
      </c>
      <c r="P809">
        <v>38.981153200223901</v>
      </c>
      <c r="Q809">
        <v>-2.4444753548470002E-2</v>
      </c>
    </row>
    <row r="810" spans="1:17" x14ac:dyDescent="0.3">
      <c r="A810" t="s">
        <v>1766</v>
      </c>
      <c r="B810" t="s">
        <v>1767</v>
      </c>
      <c r="C810" t="s">
        <v>3143</v>
      </c>
      <c r="D810" t="s">
        <v>69</v>
      </c>
      <c r="E810">
        <v>4562.9759999999997</v>
      </c>
      <c r="F810">
        <v>648.15</v>
      </c>
      <c r="G810">
        <v>22.4417576247982</v>
      </c>
      <c r="H810">
        <v>2.5094202348973802</v>
      </c>
      <c r="I810">
        <v>-32.933689950056497</v>
      </c>
      <c r="J810">
        <v>1.8503264360267999</v>
      </c>
      <c r="K810">
        <v>710.55312050317696</v>
      </c>
      <c r="L810">
        <v>753.42436949667399</v>
      </c>
      <c r="M810">
        <v>40.343703958684202</v>
      </c>
      <c r="N810">
        <v>0.66607862253504302</v>
      </c>
      <c r="O810">
        <v>79.742343593304</v>
      </c>
      <c r="P810">
        <v>55.319913731128601</v>
      </c>
      <c r="Q810">
        <v>5.7341178551636E-2</v>
      </c>
    </row>
    <row r="811" spans="1:17" x14ac:dyDescent="0.3">
      <c r="A811" t="s">
        <v>1768</v>
      </c>
      <c r="B811" t="s">
        <v>1769</v>
      </c>
      <c r="C811" t="s">
        <v>3134</v>
      </c>
      <c r="D811" t="s">
        <v>399</v>
      </c>
      <c r="E811">
        <v>4560.0663627000004</v>
      </c>
      <c r="F811">
        <v>41.4</v>
      </c>
      <c r="G811">
        <v>-45.755379336592704</v>
      </c>
      <c r="H811">
        <v>-7.66247161008621</v>
      </c>
      <c r="I811">
        <v>-31.766994433352298</v>
      </c>
      <c r="J811">
        <v>4.5556565972485199</v>
      </c>
      <c r="K811">
        <v>44.6163239060186</v>
      </c>
      <c r="L811">
        <v>49.044463874577701</v>
      </c>
      <c r="M811">
        <v>47.3967336464599</v>
      </c>
      <c r="N811">
        <v>1.1531086291569801</v>
      </c>
      <c r="O811">
        <v>64.975845410627997</v>
      </c>
      <c r="P811">
        <v>7.0043939002326097</v>
      </c>
    </row>
    <row r="812" spans="1:17" x14ac:dyDescent="0.3">
      <c r="A812" t="s">
        <v>1770</v>
      </c>
      <c r="B812" t="s">
        <v>1771</v>
      </c>
      <c r="C812" t="s">
        <v>3146</v>
      </c>
      <c r="D812" t="s">
        <v>529</v>
      </c>
      <c r="E812">
        <v>4538.1065873540001</v>
      </c>
      <c r="F812">
        <v>91.09</v>
      </c>
      <c r="G812">
        <v>-47.654254264654</v>
      </c>
      <c r="H812">
        <v>-14.4712989551911</v>
      </c>
      <c r="I812">
        <v>-20.017249520744599</v>
      </c>
      <c r="J812">
        <v>-2.5015602498088398</v>
      </c>
      <c r="K812">
        <v>102.27858703225399</v>
      </c>
      <c r="L812">
        <v>106.803167003025</v>
      </c>
      <c r="M812">
        <v>22.079322040425399</v>
      </c>
      <c r="N812">
        <v>0.52701877669245201</v>
      </c>
      <c r="O812">
        <v>46.777911955209099</v>
      </c>
      <c r="P812">
        <v>1.3236929922135701</v>
      </c>
      <c r="Q812">
        <v>-0.110056267831858</v>
      </c>
    </row>
    <row r="813" spans="1:17" hidden="1" x14ac:dyDescent="0.3">
      <c r="A813" t="s">
        <v>1772</v>
      </c>
      <c r="B813" t="s">
        <v>1773</v>
      </c>
      <c r="C813" t="s">
        <v>3149</v>
      </c>
      <c r="D813" t="s">
        <v>304</v>
      </c>
      <c r="E813">
        <v>4532.5558406699902</v>
      </c>
      <c r="F813">
        <v>472.3</v>
      </c>
      <c r="G813">
        <v>101.594548945325</v>
      </c>
      <c r="H813">
        <v>16.801814104199501</v>
      </c>
      <c r="I813">
        <v>140.52200242013501</v>
      </c>
      <c r="J813">
        <v>8.9139979784422092</v>
      </c>
      <c r="K813">
        <v>373.01844998072499</v>
      </c>
      <c r="M813">
        <v>74.794967444736301</v>
      </c>
      <c r="N813">
        <v>0.35617141849544098</v>
      </c>
      <c r="O813">
        <v>0</v>
      </c>
      <c r="P813">
        <v>213.61221779548401</v>
      </c>
    </row>
    <row r="814" spans="1:17" hidden="1" x14ac:dyDescent="0.3">
      <c r="A814" t="s">
        <v>1774</v>
      </c>
      <c r="B814" t="s">
        <v>1775</v>
      </c>
      <c r="C814" t="s">
        <v>3149</v>
      </c>
      <c r="D814" t="s">
        <v>51</v>
      </c>
      <c r="E814">
        <v>4511.8507575659996</v>
      </c>
      <c r="F814">
        <v>82.34</v>
      </c>
      <c r="G814">
        <v>104.411410311319</v>
      </c>
      <c r="H814">
        <v>-2.5505458029983399</v>
      </c>
      <c r="I814">
        <v>63.811369481020698</v>
      </c>
      <c r="J814">
        <v>4.4641351882619897</v>
      </c>
      <c r="K814">
        <v>80.453214300886202</v>
      </c>
      <c r="L814">
        <v>63.934770866274803</v>
      </c>
      <c r="M814">
        <v>56.336022138690403</v>
      </c>
      <c r="N814">
        <v>0.38125001192040903</v>
      </c>
      <c r="O814">
        <v>22.540684964780102</v>
      </c>
      <c r="P814">
        <v>132.59887005649699</v>
      </c>
      <c r="Q814">
        <v>5.2490396477970998E-2</v>
      </c>
    </row>
    <row r="815" spans="1:17" x14ac:dyDescent="0.3">
      <c r="A815" t="s">
        <v>1776</v>
      </c>
      <c r="B815" t="s">
        <v>1777</v>
      </c>
      <c r="C815" t="s">
        <v>3143</v>
      </c>
      <c r="D815" t="s">
        <v>1154</v>
      </c>
      <c r="E815">
        <v>4507.0274794999996</v>
      </c>
      <c r="F815">
        <v>2688.7</v>
      </c>
      <c r="G815">
        <v>-12.5132498116701</v>
      </c>
      <c r="H815">
        <v>-8.2893597482850598</v>
      </c>
      <c r="I815">
        <v>-22.130169837667498</v>
      </c>
      <c r="J815">
        <v>-1.68076802421844</v>
      </c>
      <c r="K815">
        <v>2973.7540842490998</v>
      </c>
      <c r="L815">
        <v>2985.8808176428001</v>
      </c>
      <c r="M815">
        <v>19.903270433287901</v>
      </c>
      <c r="N815">
        <v>0.59795649196211498</v>
      </c>
      <c r="O815">
        <v>37.612972812139702</v>
      </c>
      <c r="P815">
        <v>14.3543722354542</v>
      </c>
      <c r="Q815">
        <v>-8.3538874585382006E-2</v>
      </c>
    </row>
    <row r="816" spans="1:17" hidden="1" x14ac:dyDescent="0.3">
      <c r="A816" t="s">
        <v>1778</v>
      </c>
      <c r="B816" t="s">
        <v>1779</v>
      </c>
      <c r="C816" t="s">
        <v>3149</v>
      </c>
      <c r="D816" t="s">
        <v>117</v>
      </c>
      <c r="E816">
        <v>4505.9418158999997</v>
      </c>
      <c r="F816">
        <v>430.5</v>
      </c>
      <c r="G816">
        <v>-13.346534188943901</v>
      </c>
      <c r="K816">
        <v>425.76520424318301</v>
      </c>
      <c r="L816">
        <v>384.46648021701702</v>
      </c>
      <c r="M816">
        <v>38.331602171758398</v>
      </c>
      <c r="N816">
        <v>1</v>
      </c>
      <c r="O816">
        <v>7.2938443670151001</v>
      </c>
      <c r="P816">
        <v>15.5549590658971</v>
      </c>
      <c r="Q816">
        <v>9.3594908740256E-2</v>
      </c>
    </row>
    <row r="817" spans="1:17" hidden="1" x14ac:dyDescent="0.3">
      <c r="A817" t="s">
        <v>1780</v>
      </c>
      <c r="B817" t="s">
        <v>1781</v>
      </c>
      <c r="C817" t="s">
        <v>3149</v>
      </c>
      <c r="D817" t="s">
        <v>382</v>
      </c>
      <c r="E817">
        <v>4505.3041043449903</v>
      </c>
      <c r="F817">
        <v>1506.35</v>
      </c>
      <c r="G817">
        <v>48.183924419575</v>
      </c>
      <c r="H817">
        <v>39.832288531732701</v>
      </c>
      <c r="I817">
        <v>18.8431000078672</v>
      </c>
      <c r="J817">
        <v>5.7564222148178299</v>
      </c>
      <c r="K817">
        <v>1205.57618841987</v>
      </c>
      <c r="L817">
        <v>1069.40349179239</v>
      </c>
      <c r="M817">
        <v>82.032487544317306</v>
      </c>
      <c r="N817">
        <v>2.8417101537503502</v>
      </c>
      <c r="O817">
        <v>1.96833405251104</v>
      </c>
      <c r="P817">
        <v>79.295363923108894</v>
      </c>
      <c r="Q817">
        <v>0.103505273218623</v>
      </c>
    </row>
    <row r="818" spans="1:17" x14ac:dyDescent="0.3">
      <c r="A818" t="s">
        <v>1782</v>
      </c>
      <c r="B818" t="s">
        <v>1783</v>
      </c>
      <c r="C818" t="s">
        <v>3144</v>
      </c>
      <c r="D818" t="s">
        <v>839</v>
      </c>
      <c r="E818">
        <v>4471.756658325</v>
      </c>
      <c r="F818">
        <v>361.35</v>
      </c>
      <c r="G818">
        <v>93.889002062634205</v>
      </c>
      <c r="H818">
        <v>-7.2362311838457902</v>
      </c>
      <c r="I818">
        <v>36.809702814353997</v>
      </c>
      <c r="J818">
        <v>-9.3071396271695708</v>
      </c>
      <c r="K818">
        <v>368.75735697443201</v>
      </c>
      <c r="L818">
        <v>313.94465487385401</v>
      </c>
      <c r="M818">
        <v>49.093793297641298</v>
      </c>
      <c r="N818">
        <v>1.08732585654928</v>
      </c>
      <c r="O818">
        <v>14.003044140030401</v>
      </c>
      <c r="P818">
        <v>128.55787476280801</v>
      </c>
      <c r="Q818">
        <v>4.8973583814507997E-2</v>
      </c>
    </row>
    <row r="819" spans="1:17" hidden="1" x14ac:dyDescent="0.3">
      <c r="A819" t="s">
        <v>1784</v>
      </c>
      <c r="B819" t="s">
        <v>1785</v>
      </c>
      <c r="C819" t="s">
        <v>3149</v>
      </c>
      <c r="D819" t="s">
        <v>739</v>
      </c>
      <c r="E819">
        <v>4449.3999170859997</v>
      </c>
      <c r="F819">
        <v>270.79000000000002</v>
      </c>
      <c r="G819">
        <v>0.29685354072279302</v>
      </c>
      <c r="H819">
        <v>-1.52077184788091</v>
      </c>
      <c r="I819">
        <v>1.29655790957491</v>
      </c>
      <c r="J819">
        <v>-0.44717185032704299</v>
      </c>
      <c r="K819">
        <v>276.46195195365198</v>
      </c>
      <c r="L819">
        <v>261.50104388603</v>
      </c>
      <c r="M819">
        <v>58.987597709054498</v>
      </c>
      <c r="N819">
        <v>1.14982979015287</v>
      </c>
      <c r="O819">
        <v>8.5675246500978393</v>
      </c>
      <c r="P819">
        <v>27.7612644491625</v>
      </c>
      <c r="Q819">
        <v>3.7892634135868998E-2</v>
      </c>
    </row>
    <row r="820" spans="1:17" x14ac:dyDescent="0.3">
      <c r="A820" t="s">
        <v>1786</v>
      </c>
      <c r="B820" t="s">
        <v>1787</v>
      </c>
      <c r="C820" t="s">
        <v>3138</v>
      </c>
      <c r="D820" t="s">
        <v>51</v>
      </c>
      <c r="E820">
        <v>4447.5870999999997</v>
      </c>
      <c r="F820">
        <v>487.3</v>
      </c>
      <c r="G820">
        <v>-22.995801273293999</v>
      </c>
      <c r="H820">
        <v>-3.0448544118238399</v>
      </c>
      <c r="I820">
        <v>-8.51417176571311</v>
      </c>
      <c r="J820">
        <v>1.03630013671559</v>
      </c>
      <c r="K820">
        <v>508.48627095231097</v>
      </c>
      <c r="L820">
        <v>510.44482968427297</v>
      </c>
      <c r="M820">
        <v>44.578693569279103</v>
      </c>
      <c r="N820">
        <v>0.35345337345772498</v>
      </c>
      <c r="O820">
        <v>30.309870716191199</v>
      </c>
      <c r="P820">
        <v>13.0495302169121</v>
      </c>
      <c r="Q820">
        <v>-2.9422009878922E-2</v>
      </c>
    </row>
    <row r="821" spans="1:17" x14ac:dyDescent="0.3">
      <c r="A821" t="s">
        <v>1788</v>
      </c>
      <c r="B821" t="s">
        <v>1789</v>
      </c>
      <c r="C821" t="s">
        <v>3145</v>
      </c>
      <c r="D821" t="s">
        <v>1790</v>
      </c>
      <c r="E821">
        <v>4444.0552136400001</v>
      </c>
      <c r="F821">
        <v>65.819999999999993</v>
      </c>
      <c r="G821">
        <v>-14.8216604154218</v>
      </c>
      <c r="H821">
        <v>4.8283292557146602</v>
      </c>
      <c r="I821">
        <v>-4.9668311434913601</v>
      </c>
      <c r="J821">
        <v>23.016795260496501</v>
      </c>
      <c r="K821">
        <v>64.092307780164703</v>
      </c>
      <c r="L821">
        <v>64.217838978784698</v>
      </c>
      <c r="M821">
        <v>65.08442984669</v>
      </c>
      <c r="N821">
        <v>1.3261183110413799</v>
      </c>
      <c r="O821">
        <v>27.909450015192899</v>
      </c>
      <c r="P821">
        <v>50.963302752293501</v>
      </c>
      <c r="Q821">
        <v>4.2307254828052997E-2</v>
      </c>
    </row>
    <row r="822" spans="1:17" hidden="1" x14ac:dyDescent="0.3">
      <c r="A822" t="s">
        <v>1791</v>
      </c>
      <c r="B822" t="s">
        <v>1792</v>
      </c>
      <c r="C822" t="s">
        <v>3149</v>
      </c>
      <c r="D822" t="s">
        <v>51</v>
      </c>
      <c r="E822">
        <v>4440.4506156300004</v>
      </c>
      <c r="F822">
        <v>798.4</v>
      </c>
      <c r="G822">
        <v>138.967223064857</v>
      </c>
      <c r="H822">
        <v>7.2636465087990496</v>
      </c>
      <c r="I822">
        <v>52.597426819334103</v>
      </c>
      <c r="J822">
        <v>4.9880445123269297</v>
      </c>
      <c r="K822">
        <v>746.02241270390095</v>
      </c>
      <c r="L822">
        <v>587.23401086104604</v>
      </c>
      <c r="M822">
        <v>61.321946938089397</v>
      </c>
      <c r="N822">
        <v>1.8325584839003199</v>
      </c>
      <c r="O822">
        <v>6.5443386773547099</v>
      </c>
      <c r="P822">
        <v>172.84341782617801</v>
      </c>
      <c r="Q822">
        <v>-4.4302530530039999E-3</v>
      </c>
    </row>
    <row r="823" spans="1:17" hidden="1" x14ac:dyDescent="0.3">
      <c r="A823" t="s">
        <v>1793</v>
      </c>
      <c r="B823" t="s">
        <v>1794</v>
      </c>
      <c r="C823" t="s">
        <v>3149</v>
      </c>
      <c r="D823" t="s">
        <v>46</v>
      </c>
      <c r="E823">
        <v>4438.8550575449999</v>
      </c>
      <c r="F823">
        <v>799.35</v>
      </c>
      <c r="G823">
        <v>126.688878774283</v>
      </c>
      <c r="H823">
        <v>5.4185191291323802</v>
      </c>
      <c r="I823">
        <v>72.486138390951893</v>
      </c>
      <c r="J823">
        <v>6.4540547059061897</v>
      </c>
      <c r="K823">
        <v>786.76224836741505</v>
      </c>
      <c r="L823">
        <v>641.05603370240601</v>
      </c>
      <c r="M823">
        <v>53.136104102779001</v>
      </c>
      <c r="N823">
        <v>0.51195448443733604</v>
      </c>
      <c r="O823">
        <v>16.970038156001699</v>
      </c>
      <c r="P823">
        <v>163.33388239169801</v>
      </c>
    </row>
    <row r="824" spans="1:17" x14ac:dyDescent="0.3">
      <c r="A824" t="s">
        <v>1795</v>
      </c>
      <c r="B824" t="s">
        <v>1796</v>
      </c>
      <c r="C824" t="s">
        <v>3148</v>
      </c>
      <c r="D824" t="s">
        <v>475</v>
      </c>
      <c r="E824">
        <v>4431.5458746300001</v>
      </c>
      <c r="F824">
        <v>800.55</v>
      </c>
      <c r="G824">
        <v>-13.859039792848501</v>
      </c>
      <c r="H824">
        <v>-6.1489434715580602</v>
      </c>
      <c r="I824">
        <v>1.97165553788952</v>
      </c>
      <c r="J824">
        <v>2.9592542030287601</v>
      </c>
      <c r="K824">
        <v>846.22046888321699</v>
      </c>
      <c r="L824">
        <v>818.14757538691504</v>
      </c>
      <c r="M824">
        <v>44.7932250842888</v>
      </c>
      <c r="N824">
        <v>0.34383677179317901</v>
      </c>
      <c r="O824">
        <v>21.503966023358899</v>
      </c>
      <c r="P824">
        <v>21.858588933708798</v>
      </c>
      <c r="Q824">
        <v>-0.13150456381247599</v>
      </c>
    </row>
    <row r="825" spans="1:17" hidden="1" x14ac:dyDescent="0.3">
      <c r="A825" t="s">
        <v>1797</v>
      </c>
      <c r="B825" t="s">
        <v>1798</v>
      </c>
      <c r="C825" t="s">
        <v>3149</v>
      </c>
      <c r="D825" t="s">
        <v>274</v>
      </c>
      <c r="E825">
        <v>4411.2539042300004</v>
      </c>
      <c r="F825">
        <v>232.3</v>
      </c>
      <c r="G825">
        <v>138.51773426624899</v>
      </c>
      <c r="H825">
        <v>2.7791511008896301</v>
      </c>
      <c r="I825">
        <v>54.547034284839498</v>
      </c>
      <c r="J825">
        <v>-2.83347873306327</v>
      </c>
      <c r="K825">
        <v>236.11559245955701</v>
      </c>
      <c r="L825">
        <v>196.716072432506</v>
      </c>
      <c r="M825">
        <v>48.932694036399099</v>
      </c>
      <c r="N825">
        <v>1.4292828024875299</v>
      </c>
      <c r="O825">
        <v>40.680154972018897</v>
      </c>
      <c r="P825">
        <v>180.555555555555</v>
      </c>
      <c r="Q825">
        <v>0.140955159348848</v>
      </c>
    </row>
    <row r="826" spans="1:17" hidden="1" x14ac:dyDescent="0.3">
      <c r="A826" t="s">
        <v>1799</v>
      </c>
      <c r="B826" t="s">
        <v>1800</v>
      </c>
      <c r="C826" t="s">
        <v>3149</v>
      </c>
      <c r="D826" t="s">
        <v>987</v>
      </c>
      <c r="E826">
        <v>4395.2902469999999</v>
      </c>
      <c r="F826">
        <v>3505.1</v>
      </c>
      <c r="G826">
        <v>9.6153863994160709</v>
      </c>
      <c r="H826">
        <v>-2.5927197484676401</v>
      </c>
      <c r="I826">
        <v>30.3092428269564</v>
      </c>
      <c r="J826">
        <v>0.49817717774924902</v>
      </c>
      <c r="K826">
        <v>3512.8227187982502</v>
      </c>
      <c r="L826">
        <v>3085.0910249435201</v>
      </c>
      <c r="M826">
        <v>30.906244978406299</v>
      </c>
      <c r="N826">
        <v>0.50030181517104499</v>
      </c>
      <c r="O826">
        <v>13.9197169838235</v>
      </c>
      <c r="P826">
        <v>60.108715512516</v>
      </c>
      <c r="Q826">
        <v>3.8559717388003997E-2</v>
      </c>
    </row>
    <row r="827" spans="1:17" x14ac:dyDescent="0.3">
      <c r="A827" t="s">
        <v>1801</v>
      </c>
      <c r="B827" t="s">
        <v>1802</v>
      </c>
      <c r="C827" t="s">
        <v>3140</v>
      </c>
      <c r="D827" t="s">
        <v>196</v>
      </c>
      <c r="E827">
        <v>4387.7333202299997</v>
      </c>
      <c r="F827">
        <v>109.98</v>
      </c>
      <c r="G827">
        <v>-27.888877636026901</v>
      </c>
      <c r="H827">
        <v>-1.5280398950652401</v>
      </c>
      <c r="I827">
        <v>-25.777987200548999</v>
      </c>
      <c r="J827">
        <v>2.8891813670287299</v>
      </c>
      <c r="K827">
        <v>117.73420914843901</v>
      </c>
      <c r="L827">
        <v>121.725133513179</v>
      </c>
      <c r="M827">
        <v>43.074655066377197</v>
      </c>
      <c r="N827">
        <v>0.504370069809432</v>
      </c>
      <c r="O827">
        <v>36.0792871431169</v>
      </c>
      <c r="P827">
        <v>5.0429799426933997</v>
      </c>
      <c r="Q827">
        <v>-1.2826254160375999E-2</v>
      </c>
    </row>
    <row r="828" spans="1:17" x14ac:dyDescent="0.3">
      <c r="A828" t="s">
        <v>1803</v>
      </c>
      <c r="B828" t="s">
        <v>1804</v>
      </c>
      <c r="C828" t="s">
        <v>3140</v>
      </c>
      <c r="D828" t="s">
        <v>196</v>
      </c>
      <c r="E828">
        <v>4383.5412464370002</v>
      </c>
      <c r="F828">
        <v>170.4</v>
      </c>
      <c r="G828">
        <v>-2.5214193499674602</v>
      </c>
      <c r="H828">
        <v>3.4327275264046202</v>
      </c>
      <c r="I828">
        <v>-7.4655134257165203</v>
      </c>
      <c r="J828">
        <v>5.7625001244237799</v>
      </c>
      <c r="K828">
        <v>173.81559847973301</v>
      </c>
      <c r="L828">
        <v>171.502175879243</v>
      </c>
      <c r="M828">
        <v>53.553896785211499</v>
      </c>
      <c r="N828">
        <v>0.57174771958302295</v>
      </c>
      <c r="O828">
        <v>32.453051643192403</v>
      </c>
      <c r="P828">
        <v>29.188779378316799</v>
      </c>
      <c r="Q828">
        <v>6.5996220937410005E-2</v>
      </c>
    </row>
    <row r="829" spans="1:17" x14ac:dyDescent="0.3">
      <c r="A829" t="s">
        <v>1805</v>
      </c>
      <c r="B829" t="s">
        <v>1806</v>
      </c>
      <c r="C829" t="s">
        <v>3145</v>
      </c>
      <c r="D829" t="s">
        <v>266</v>
      </c>
      <c r="E829">
        <v>4362.9819244620003</v>
      </c>
      <c r="F829">
        <v>187.67</v>
      </c>
      <c r="G829">
        <v>18.3403084692725</v>
      </c>
      <c r="H829">
        <v>10.9669242898115</v>
      </c>
      <c r="I829">
        <v>26.176231533583401</v>
      </c>
      <c r="J829">
        <v>6.6756556389438897</v>
      </c>
      <c r="K829">
        <v>176.96676990199401</v>
      </c>
      <c r="L829">
        <v>159.10579060234801</v>
      </c>
      <c r="M829">
        <v>58.561695331752198</v>
      </c>
      <c r="N829">
        <v>0.61768787541302705</v>
      </c>
      <c r="O829">
        <v>6.0371929450631496</v>
      </c>
      <c r="P829">
        <v>67.487728692547904</v>
      </c>
      <c r="Q829">
        <v>3.8702740874406998E-2</v>
      </c>
    </row>
    <row r="830" spans="1:17" hidden="1" x14ac:dyDescent="0.3">
      <c r="A830" t="s">
        <v>1807</v>
      </c>
      <c r="B830" t="s">
        <v>1808</v>
      </c>
      <c r="C830" t="s">
        <v>3149</v>
      </c>
      <c r="D830" t="s">
        <v>43</v>
      </c>
      <c r="E830">
        <v>4360.3050351599904</v>
      </c>
      <c r="F830">
        <v>619.65</v>
      </c>
      <c r="G830">
        <v>7.6062155061250003</v>
      </c>
      <c r="H830">
        <v>1.42321633225167</v>
      </c>
      <c r="I830">
        <v>14.392288545532599</v>
      </c>
      <c r="J830">
        <v>0.11081366305635899</v>
      </c>
      <c r="K830">
        <v>627.22114371126202</v>
      </c>
      <c r="M830">
        <v>43.992514952651497</v>
      </c>
      <c r="N830">
        <v>0.50963975594219602</v>
      </c>
      <c r="O830">
        <v>15.5733075123053</v>
      </c>
      <c r="P830">
        <v>43.920566716989804</v>
      </c>
    </row>
    <row r="831" spans="1:17" hidden="1" x14ac:dyDescent="0.3">
      <c r="A831" t="s">
        <v>1809</v>
      </c>
      <c r="B831" t="s">
        <v>1810</v>
      </c>
      <c r="C831" t="s">
        <v>3149</v>
      </c>
      <c r="D831" t="s">
        <v>291</v>
      </c>
      <c r="E831">
        <v>4358.4213</v>
      </c>
      <c r="F831">
        <v>2478.4</v>
      </c>
      <c r="G831">
        <v>60.435596651295597</v>
      </c>
      <c r="H831">
        <v>2.44599699376207</v>
      </c>
      <c r="I831">
        <v>50.826417036092899</v>
      </c>
      <c r="J831">
        <v>1.6001563432050201</v>
      </c>
      <c r="K831">
        <v>2485.1671290859999</v>
      </c>
      <c r="L831">
        <v>2112.3798180138801</v>
      </c>
      <c r="M831">
        <v>49.218740980597097</v>
      </c>
      <c r="N831">
        <v>0.90716162976000303</v>
      </c>
      <c r="O831">
        <v>16.204002582311102</v>
      </c>
      <c r="P831">
        <v>97.003298756011304</v>
      </c>
      <c r="Q831">
        <v>5.3200796792061002E-2</v>
      </c>
    </row>
    <row r="832" spans="1:17" hidden="1" x14ac:dyDescent="0.3">
      <c r="A832" t="s">
        <v>1811</v>
      </c>
      <c r="B832" t="s">
        <v>1812</v>
      </c>
      <c r="C832" t="s">
        <v>3149</v>
      </c>
      <c r="D832" t="s">
        <v>51</v>
      </c>
      <c r="E832">
        <v>4357.6996722000004</v>
      </c>
      <c r="F832">
        <v>2634.8</v>
      </c>
      <c r="G832">
        <v>50.892281897375099</v>
      </c>
      <c r="H832">
        <v>1.2632637618451901</v>
      </c>
      <c r="I832">
        <v>74.105451606624598</v>
      </c>
      <c r="J832">
        <v>5.1983322114622901</v>
      </c>
      <c r="K832">
        <v>2424.54912718372</v>
      </c>
      <c r="L832">
        <v>1918.82042588628</v>
      </c>
      <c r="M832">
        <v>58.015264920029601</v>
      </c>
      <c r="N832">
        <v>0.450043238691338</v>
      </c>
      <c r="O832">
        <v>12.9098982844997</v>
      </c>
      <c r="P832">
        <v>103.931888544891</v>
      </c>
      <c r="Q832">
        <v>0.16189827077607999</v>
      </c>
    </row>
    <row r="833" spans="1:17" x14ac:dyDescent="0.3">
      <c r="A833" t="s">
        <v>1813</v>
      </c>
      <c r="B833" t="s">
        <v>1814</v>
      </c>
      <c r="C833" t="s">
        <v>3143</v>
      </c>
      <c r="D833" t="s">
        <v>438</v>
      </c>
      <c r="E833">
        <v>4335.9092088079997</v>
      </c>
      <c r="F833">
        <v>86.78</v>
      </c>
      <c r="G833">
        <v>-28.949374155609799</v>
      </c>
      <c r="H833">
        <v>1.1518184964326801</v>
      </c>
      <c r="I833">
        <v>-24.607691821661199</v>
      </c>
      <c r="J833">
        <v>5.2845498103835604</v>
      </c>
      <c r="K833">
        <v>91.207149728001099</v>
      </c>
      <c r="L833">
        <v>97.221846109694596</v>
      </c>
      <c r="M833">
        <v>49.920913214298103</v>
      </c>
      <c r="N833">
        <v>1.5212346804061601</v>
      </c>
      <c r="O833">
        <v>40.066835676423104</v>
      </c>
      <c r="P833">
        <v>7.1225774595728701</v>
      </c>
      <c r="Q833">
        <v>-3.1492519701530001E-3</v>
      </c>
    </row>
    <row r="834" spans="1:17" x14ac:dyDescent="0.3">
      <c r="A834" t="s">
        <v>1815</v>
      </c>
      <c r="B834" t="s">
        <v>1816</v>
      </c>
      <c r="C834" t="s">
        <v>3136</v>
      </c>
      <c r="D834" t="s">
        <v>987</v>
      </c>
      <c r="E834">
        <v>4328.0427432059996</v>
      </c>
      <c r="F834">
        <v>33.93</v>
      </c>
      <c r="G834">
        <v>-26.116150363299599</v>
      </c>
      <c r="H834">
        <v>-15.1770388424448</v>
      </c>
      <c r="I834">
        <v>-8.2288309099861099</v>
      </c>
      <c r="J834">
        <v>0.40887258965852502</v>
      </c>
      <c r="K834">
        <v>37.512499092302797</v>
      </c>
      <c r="L834">
        <v>35.641274669554299</v>
      </c>
      <c r="M834">
        <v>41.525320798945302</v>
      </c>
      <c r="N834">
        <v>0.57751728251621304</v>
      </c>
      <c r="O834">
        <v>35.867963454170301</v>
      </c>
      <c r="P834">
        <v>37.090909090909001</v>
      </c>
      <c r="Q834">
        <v>8.9348539556091996E-2</v>
      </c>
    </row>
    <row r="835" spans="1:17" x14ac:dyDescent="0.3">
      <c r="A835" t="s">
        <v>1817</v>
      </c>
      <c r="B835" t="s">
        <v>1818</v>
      </c>
      <c r="C835" t="s">
        <v>3137</v>
      </c>
      <c r="D835" t="s">
        <v>46</v>
      </c>
      <c r="E835">
        <v>4324.8619374999998</v>
      </c>
      <c r="F835">
        <v>625</v>
      </c>
      <c r="G835">
        <v>-30.5704769951803</v>
      </c>
      <c r="H835">
        <v>-0.21560520193194099</v>
      </c>
      <c r="I835">
        <v>9.7619483261502804</v>
      </c>
      <c r="J835">
        <v>11.5538439963647</v>
      </c>
      <c r="K835">
        <v>645.53363302425498</v>
      </c>
      <c r="L835">
        <v>626.57705105796401</v>
      </c>
      <c r="M835">
        <v>53.266842492982498</v>
      </c>
      <c r="N835">
        <v>0.79548660570199003</v>
      </c>
      <c r="O835">
        <v>61.447999999999901</v>
      </c>
      <c r="P835">
        <v>46.455770357352002</v>
      </c>
      <c r="Q835">
        <v>0.13764777332011399</v>
      </c>
    </row>
    <row r="836" spans="1:17" hidden="1" x14ac:dyDescent="0.3">
      <c r="A836" t="s">
        <v>1819</v>
      </c>
      <c r="B836" t="s">
        <v>1820</v>
      </c>
      <c r="C836" t="s">
        <v>3149</v>
      </c>
      <c r="E836">
        <v>4324.0795743050003</v>
      </c>
      <c r="F836">
        <v>2285</v>
      </c>
      <c r="G836">
        <v>4034.68696432758</v>
      </c>
      <c r="H836">
        <v>-18.238481619377598</v>
      </c>
      <c r="I836">
        <v>283.16868493735399</v>
      </c>
      <c r="J836">
        <v>20.708963804881499</v>
      </c>
      <c r="K836">
        <v>2084.6059431590302</v>
      </c>
      <c r="L836">
        <v>1149.4476565487901</v>
      </c>
      <c r="M836">
        <v>43.533861110129997</v>
      </c>
      <c r="N836">
        <v>0.52699902830217504</v>
      </c>
      <c r="O836">
        <v>38.687089715536104</v>
      </c>
      <c r="P836">
        <v>4060.5972323379401</v>
      </c>
    </row>
    <row r="837" spans="1:17" hidden="1" x14ac:dyDescent="0.3">
      <c r="A837" t="s">
        <v>1821</v>
      </c>
      <c r="B837" t="s">
        <v>1822</v>
      </c>
      <c r="C837" t="s">
        <v>3149</v>
      </c>
      <c r="D837" t="s">
        <v>405</v>
      </c>
      <c r="E837">
        <v>4301.0950837</v>
      </c>
      <c r="F837">
        <v>345.65</v>
      </c>
      <c r="G837">
        <v>91.753459949339202</v>
      </c>
      <c r="H837">
        <v>1.56000259095329</v>
      </c>
      <c r="I837">
        <v>82.135124401829998</v>
      </c>
      <c r="J837">
        <v>2.19738185335286</v>
      </c>
      <c r="K837">
        <v>350.18779747228399</v>
      </c>
      <c r="L837">
        <v>279.32448892528299</v>
      </c>
      <c r="M837">
        <v>48.116275732675398</v>
      </c>
      <c r="N837">
        <v>0.62598097391105201</v>
      </c>
      <c r="O837">
        <v>29.524085057138699</v>
      </c>
      <c r="P837">
        <v>151.02581793093401</v>
      </c>
      <c r="Q837">
        <v>0.163723055170925</v>
      </c>
    </row>
    <row r="838" spans="1:17" hidden="1" x14ac:dyDescent="0.3">
      <c r="A838" t="s">
        <v>1823</v>
      </c>
      <c r="B838" t="s">
        <v>1824</v>
      </c>
      <c r="C838" t="s">
        <v>3149</v>
      </c>
      <c r="D838" t="s">
        <v>196</v>
      </c>
      <c r="E838">
        <v>4282.6624937249999</v>
      </c>
      <c r="F838">
        <v>558.25</v>
      </c>
      <c r="G838">
        <v>-2.3352818454442699</v>
      </c>
      <c r="H838">
        <v>-2.3588513235016899</v>
      </c>
      <c r="I838">
        <v>-7.89125578351769</v>
      </c>
      <c r="J838">
        <v>2.5935044968878</v>
      </c>
      <c r="K838">
        <v>591.90503859226703</v>
      </c>
      <c r="L838">
        <v>570.37658686053805</v>
      </c>
      <c r="M838">
        <v>39.891933194169098</v>
      </c>
      <c r="N838">
        <v>1.14273208539371</v>
      </c>
      <c r="O838">
        <v>25.929243170622399</v>
      </c>
      <c r="P838">
        <v>23.972906950921601</v>
      </c>
      <c r="Q838">
        <v>0.155676122655588</v>
      </c>
    </row>
    <row r="839" spans="1:17" x14ac:dyDescent="0.3">
      <c r="A839" t="s">
        <v>1825</v>
      </c>
      <c r="B839" t="s">
        <v>1826</v>
      </c>
      <c r="C839" t="s">
        <v>3140</v>
      </c>
      <c r="D839" t="s">
        <v>196</v>
      </c>
      <c r="E839">
        <v>4270.9845525000001</v>
      </c>
      <c r="F839">
        <v>654.70000000000005</v>
      </c>
      <c r="G839">
        <v>37.744275171743702</v>
      </c>
      <c r="H839">
        <v>-7.3727909780732599</v>
      </c>
      <c r="I839">
        <v>0.395218916748793</v>
      </c>
      <c r="J839">
        <v>4.6814614270381698</v>
      </c>
      <c r="K839">
        <v>687.96583116083002</v>
      </c>
      <c r="L839">
        <v>641.53828584647499</v>
      </c>
      <c r="M839">
        <v>54.258572986677997</v>
      </c>
      <c r="N839">
        <v>0.29604333494445401</v>
      </c>
      <c r="O839">
        <v>26.378493966702202</v>
      </c>
      <c r="P839">
        <v>69.633372198471307</v>
      </c>
      <c r="Q839">
        <v>6.4481854321533E-2</v>
      </c>
    </row>
    <row r="840" spans="1:17" hidden="1" x14ac:dyDescent="0.3">
      <c r="A840" t="s">
        <v>1827</v>
      </c>
      <c r="B840" t="s">
        <v>1828</v>
      </c>
      <c r="C840" t="s">
        <v>3149</v>
      </c>
      <c r="D840" t="s">
        <v>51</v>
      </c>
      <c r="E840">
        <v>4270.8487820699902</v>
      </c>
      <c r="F840">
        <v>1700.1</v>
      </c>
      <c r="G840">
        <v>105.884673703459</v>
      </c>
      <c r="H840">
        <v>11.2658292557146</v>
      </c>
      <c r="I840">
        <v>54.958698029665001</v>
      </c>
      <c r="J840">
        <v>9.0988001367155906</v>
      </c>
      <c r="K840">
        <v>1509.6645823553199</v>
      </c>
      <c r="L840">
        <v>1165.3758875578001</v>
      </c>
      <c r="M840">
        <v>68.672563421320802</v>
      </c>
      <c r="N840">
        <v>0.57814914078511703</v>
      </c>
      <c r="O840">
        <v>3.77036644903241</v>
      </c>
      <c r="P840">
        <v>200.371024734982</v>
      </c>
      <c r="Q840">
        <v>0.242139499925762</v>
      </c>
    </row>
    <row r="841" spans="1:17" hidden="1" x14ac:dyDescent="0.3">
      <c r="A841" t="s">
        <v>1829</v>
      </c>
      <c r="B841" t="s">
        <v>1830</v>
      </c>
      <c r="C841" t="s">
        <v>3149</v>
      </c>
      <c r="D841" t="s">
        <v>266</v>
      </c>
      <c r="E841">
        <v>4260.8267776000002</v>
      </c>
      <c r="F841">
        <v>1336</v>
      </c>
      <c r="G841">
        <v>-8.3770578405687495</v>
      </c>
      <c r="H841">
        <v>1.67137711098165</v>
      </c>
      <c r="I841">
        <v>-6.4874963369038801</v>
      </c>
      <c r="J841">
        <v>6.6296663261859798</v>
      </c>
      <c r="K841">
        <v>1341.0415328552799</v>
      </c>
      <c r="L841">
        <v>1289.45138127777</v>
      </c>
      <c r="M841">
        <v>54.102552505223997</v>
      </c>
      <c r="N841">
        <v>0.51542867003327297</v>
      </c>
      <c r="O841">
        <v>17.874251497005901</v>
      </c>
      <c r="P841">
        <v>24.859813084112101</v>
      </c>
      <c r="Q841">
        <v>0.115517486908809</v>
      </c>
    </row>
    <row r="842" spans="1:17" hidden="1" x14ac:dyDescent="0.3">
      <c r="A842" t="s">
        <v>1831</v>
      </c>
      <c r="B842" t="s">
        <v>1832</v>
      </c>
      <c r="C842" t="s">
        <v>3149</v>
      </c>
      <c r="D842" t="s">
        <v>141</v>
      </c>
      <c r="E842">
        <v>4249.0940287249996</v>
      </c>
      <c r="F842">
        <v>932.75</v>
      </c>
      <c r="G842">
        <v>150.54201414731699</v>
      </c>
      <c r="H842">
        <v>17.8305882918592</v>
      </c>
      <c r="I842">
        <v>30.4037272497483</v>
      </c>
      <c r="J842">
        <v>8.0548718163687596</v>
      </c>
      <c r="K842">
        <v>815.65423527298799</v>
      </c>
      <c r="L842">
        <v>686.86943777474505</v>
      </c>
      <c r="M842">
        <v>65.547314588800603</v>
      </c>
      <c r="N842">
        <v>1.59591888021408</v>
      </c>
      <c r="O842">
        <v>4.51889573840793</v>
      </c>
      <c r="P842">
        <v>183.295368261199</v>
      </c>
      <c r="Q842">
        <v>0.164131875366539</v>
      </c>
    </row>
    <row r="843" spans="1:17" hidden="1" x14ac:dyDescent="0.3">
      <c r="A843" t="s">
        <v>1833</v>
      </c>
      <c r="B843" t="s">
        <v>1834</v>
      </c>
      <c r="C843" t="s">
        <v>3149</v>
      </c>
      <c r="D843" t="s">
        <v>105</v>
      </c>
      <c r="E843">
        <v>4232.4808499999999</v>
      </c>
      <c r="F843">
        <v>634.65</v>
      </c>
      <c r="G843">
        <v>238.79617773238601</v>
      </c>
      <c r="H843">
        <v>31.045556633904901</v>
      </c>
      <c r="I843">
        <v>21.054199567600801</v>
      </c>
      <c r="J843">
        <v>15.2439504099396</v>
      </c>
      <c r="K843">
        <v>499.00812518621501</v>
      </c>
      <c r="L843">
        <v>402.76435018935302</v>
      </c>
      <c r="M843">
        <v>78.270687057217899</v>
      </c>
      <c r="N843">
        <v>1.0667997468319901</v>
      </c>
      <c r="O843">
        <v>0.275742535255663</v>
      </c>
      <c r="P843">
        <v>295.01037344398299</v>
      </c>
      <c r="Q843">
        <v>0.247697086725778</v>
      </c>
    </row>
    <row r="844" spans="1:17" hidden="1" x14ac:dyDescent="0.3">
      <c r="A844" t="s">
        <v>1835</v>
      </c>
      <c r="B844" t="s">
        <v>1836</v>
      </c>
      <c r="C844" t="s">
        <v>3149</v>
      </c>
      <c r="D844" t="s">
        <v>475</v>
      </c>
      <c r="E844">
        <v>4230.8317825650001</v>
      </c>
      <c r="F844">
        <v>305.64999999999998</v>
      </c>
      <c r="G844">
        <v>72.113703483000705</v>
      </c>
      <c r="H844">
        <v>5.3593107957400098E-2</v>
      </c>
      <c r="I844">
        <v>54.246385379271899</v>
      </c>
      <c r="J844">
        <v>5.7803700493248096</v>
      </c>
      <c r="K844">
        <v>280.85518710595102</v>
      </c>
      <c r="L844">
        <v>225.79208570036599</v>
      </c>
      <c r="M844">
        <v>56.411838616437102</v>
      </c>
      <c r="N844">
        <v>0.396939760187483</v>
      </c>
      <c r="O844">
        <v>10.011451006052599</v>
      </c>
      <c r="P844">
        <v>124.577516531961</v>
      </c>
      <c r="Q844">
        <v>6.0376194191069002E-2</v>
      </c>
    </row>
    <row r="845" spans="1:17" x14ac:dyDescent="0.3">
      <c r="A845" t="s">
        <v>1837</v>
      </c>
      <c r="B845" t="s">
        <v>1838</v>
      </c>
      <c r="C845" t="s">
        <v>3146</v>
      </c>
      <c r="D845" t="s">
        <v>1469</v>
      </c>
      <c r="E845">
        <v>4230.6335691909999</v>
      </c>
      <c r="F845">
        <v>76.03</v>
      </c>
      <c r="G845">
        <v>38.478921178830703</v>
      </c>
      <c r="H845">
        <v>-2.1731486534328099</v>
      </c>
      <c r="I845">
        <v>-14.2699407013189</v>
      </c>
      <c r="J845">
        <v>3.8073193310924398</v>
      </c>
      <c r="K845">
        <v>81.044934716796803</v>
      </c>
      <c r="L845">
        <v>77.623956579962993</v>
      </c>
      <c r="M845">
        <v>55.093658204220397</v>
      </c>
      <c r="N845">
        <v>0.28202632918207599</v>
      </c>
      <c r="O845">
        <v>35.801657240562903</v>
      </c>
      <c r="P845">
        <v>67.651598676956993</v>
      </c>
      <c r="Q845">
        <v>0.16032399016120399</v>
      </c>
    </row>
    <row r="846" spans="1:17" x14ac:dyDescent="0.3">
      <c r="A846" t="s">
        <v>1839</v>
      </c>
      <c r="B846" t="s">
        <v>1840</v>
      </c>
      <c r="C846" t="s">
        <v>3148</v>
      </c>
      <c r="D846" t="s">
        <v>475</v>
      </c>
      <c r="E846">
        <v>4216.0141485900003</v>
      </c>
      <c r="F846">
        <v>368.05</v>
      </c>
      <c r="G846">
        <v>-3.1655623241820798</v>
      </c>
      <c r="H846">
        <v>-6.9313096671739496</v>
      </c>
      <c r="I846">
        <v>-6.6454303908093397</v>
      </c>
      <c r="J846">
        <v>0.34645839452704902</v>
      </c>
      <c r="K846">
        <v>384.26063268884297</v>
      </c>
      <c r="L846">
        <v>369.94940305704102</v>
      </c>
      <c r="M846">
        <v>38.146142272640603</v>
      </c>
      <c r="N846">
        <v>0.443311950914546</v>
      </c>
      <c r="O846">
        <v>24.670561065072601</v>
      </c>
      <c r="P846">
        <v>24.215322308471102</v>
      </c>
      <c r="Q846">
        <v>0.122296992646146</v>
      </c>
    </row>
    <row r="847" spans="1:17" x14ac:dyDescent="0.3">
      <c r="A847" t="s">
        <v>1841</v>
      </c>
      <c r="B847" t="s">
        <v>1842</v>
      </c>
      <c r="C847" t="s">
        <v>3140</v>
      </c>
      <c r="D847" t="s">
        <v>196</v>
      </c>
      <c r="E847">
        <v>4211.8035915</v>
      </c>
      <c r="F847">
        <v>1600.25</v>
      </c>
      <c r="G847">
        <v>52.400501391836599</v>
      </c>
      <c r="H847">
        <v>-0.65586957094222098</v>
      </c>
      <c r="I847">
        <v>30.162852318877899</v>
      </c>
      <c r="J847">
        <v>6.8937169519764998</v>
      </c>
      <c r="K847">
        <v>1573.3919976611201</v>
      </c>
      <c r="L847">
        <v>1360.3065395579499</v>
      </c>
      <c r="M847">
        <v>60.0818116455713</v>
      </c>
      <c r="N847">
        <v>0.40534185968612202</v>
      </c>
      <c r="O847">
        <v>11.8575222621465</v>
      </c>
      <c r="P847">
        <v>83.725602755453494</v>
      </c>
      <c r="Q847">
        <v>0.111789070230536</v>
      </c>
    </row>
    <row r="848" spans="1:17" x14ac:dyDescent="0.3">
      <c r="A848" t="s">
        <v>1843</v>
      </c>
      <c r="B848" t="s">
        <v>1844</v>
      </c>
      <c r="C848" t="s">
        <v>3145</v>
      </c>
      <c r="D848" t="s">
        <v>89</v>
      </c>
      <c r="E848">
        <v>4193.160248225</v>
      </c>
      <c r="F848">
        <v>1040.6500000000001</v>
      </c>
      <c r="G848">
        <v>19.107847931670399</v>
      </c>
      <c r="H848">
        <v>-1.4664381861458</v>
      </c>
      <c r="I848">
        <v>38.3873663920008</v>
      </c>
      <c r="J848">
        <v>5.3628806111124101</v>
      </c>
      <c r="K848">
        <v>1085.45343075601</v>
      </c>
      <c r="L848">
        <v>1013.44774755814</v>
      </c>
      <c r="M848">
        <v>55.1453538796506</v>
      </c>
      <c r="N848">
        <v>1.5001586090118999</v>
      </c>
      <c r="O848">
        <v>53.0485754095997</v>
      </c>
      <c r="P848">
        <v>70.598360655737693</v>
      </c>
      <c r="Q848">
        <v>2.7081465093681999E-2</v>
      </c>
    </row>
    <row r="849" spans="1:17" hidden="1" x14ac:dyDescent="0.3">
      <c r="A849" t="s">
        <v>1845</v>
      </c>
      <c r="B849" t="s">
        <v>1846</v>
      </c>
      <c r="C849" t="s">
        <v>3149</v>
      </c>
      <c r="D849" t="s">
        <v>1355</v>
      </c>
      <c r="E849">
        <v>4192.9599345899996</v>
      </c>
      <c r="F849">
        <v>580.65</v>
      </c>
      <c r="G849">
        <v>7.2205356122484003</v>
      </c>
      <c r="H849">
        <v>-14.1803916745179</v>
      </c>
      <c r="I849">
        <v>23.846861210003201</v>
      </c>
      <c r="J849">
        <v>1.59357567851125</v>
      </c>
      <c r="K849">
        <v>646.84432705180097</v>
      </c>
      <c r="L849">
        <v>572.74270859039405</v>
      </c>
      <c r="M849">
        <v>38.121990664911998</v>
      </c>
      <c r="N849">
        <v>0.34736717400962402</v>
      </c>
      <c r="O849">
        <v>48.075432704727397</v>
      </c>
      <c r="P849">
        <v>54.84</v>
      </c>
      <c r="Q849">
        <v>7.9184143355940009E-3</v>
      </c>
    </row>
    <row r="850" spans="1:17" hidden="1" x14ac:dyDescent="0.3">
      <c r="A850" t="s">
        <v>1847</v>
      </c>
      <c r="B850" t="s">
        <v>1848</v>
      </c>
      <c r="C850" t="s">
        <v>3149</v>
      </c>
      <c r="D850" t="s">
        <v>399</v>
      </c>
      <c r="E850">
        <v>4191.0774109599997</v>
      </c>
      <c r="F850">
        <v>259.39999999999998</v>
      </c>
      <c r="G850">
        <v>-45.700002085806801</v>
      </c>
      <c r="H850">
        <v>-8.7450753607144094</v>
      </c>
      <c r="I850">
        <v>-27.5200312610942</v>
      </c>
      <c r="J850">
        <v>7.8512064574897202</v>
      </c>
      <c r="M850">
        <v>57.176635287661</v>
      </c>
      <c r="O850">
        <v>34.926754047802604</v>
      </c>
      <c r="P850">
        <v>14.449591881756</v>
      </c>
    </row>
    <row r="851" spans="1:17" hidden="1" x14ac:dyDescent="0.3">
      <c r="A851" t="s">
        <v>1849</v>
      </c>
      <c r="B851" t="s">
        <v>1850</v>
      </c>
      <c r="C851" t="s">
        <v>3149</v>
      </c>
      <c r="D851" t="s">
        <v>46</v>
      </c>
      <c r="E851">
        <v>4168.716989476</v>
      </c>
      <c r="F851">
        <v>26.15</v>
      </c>
      <c r="G851">
        <v>-10.0762728275242</v>
      </c>
      <c r="H851">
        <v>-2.8670730431359099</v>
      </c>
      <c r="I851">
        <v>38.879000219462903</v>
      </c>
      <c r="J851">
        <v>7.5536117456768803</v>
      </c>
      <c r="K851">
        <v>26.525326209196301</v>
      </c>
      <c r="L851">
        <v>22.3286143038845</v>
      </c>
      <c r="M851">
        <v>53.238980057009599</v>
      </c>
      <c r="N851">
        <v>0.37645875376959098</v>
      </c>
      <c r="O851">
        <v>27.915869980879499</v>
      </c>
      <c r="P851">
        <v>74.985290451259004</v>
      </c>
      <c r="Q851">
        <v>0.120518165351442</v>
      </c>
    </row>
    <row r="852" spans="1:17" hidden="1" x14ac:dyDescent="0.3">
      <c r="A852" t="s">
        <v>1851</v>
      </c>
      <c r="B852" t="s">
        <v>1852</v>
      </c>
      <c r="C852" t="s">
        <v>3149</v>
      </c>
      <c r="D852" t="s">
        <v>242</v>
      </c>
      <c r="E852">
        <v>4154.5865599799999</v>
      </c>
      <c r="F852">
        <v>186.29</v>
      </c>
      <c r="G852">
        <v>117.12952324861</v>
      </c>
      <c r="H852">
        <v>6.0748296146521898</v>
      </c>
      <c r="I852">
        <v>109.264461113713</v>
      </c>
      <c r="J852">
        <v>6.5411990436646699</v>
      </c>
      <c r="K852">
        <v>168.73039496603101</v>
      </c>
      <c r="L852">
        <v>124.1823209738</v>
      </c>
      <c r="M852">
        <v>57.021957085039098</v>
      </c>
      <c r="N852">
        <v>0.40976025841665997</v>
      </c>
      <c r="O852">
        <v>10.2581995812979</v>
      </c>
      <c r="P852">
        <v>156.06872852233599</v>
      </c>
      <c r="Q852">
        <v>0.30463682588796398</v>
      </c>
    </row>
    <row r="853" spans="1:17" hidden="1" x14ac:dyDescent="0.3">
      <c r="A853" t="s">
        <v>1853</v>
      </c>
      <c r="B853" t="s">
        <v>1854</v>
      </c>
      <c r="C853" t="s">
        <v>3149</v>
      </c>
      <c r="D853" t="s">
        <v>131</v>
      </c>
      <c r="E853">
        <v>4153.9463443799996</v>
      </c>
      <c r="F853">
        <v>343.8</v>
      </c>
      <c r="G853">
        <v>26.923695092553199</v>
      </c>
      <c r="H853">
        <v>8.7906308430162508</v>
      </c>
      <c r="I853">
        <v>15.672430739695001</v>
      </c>
      <c r="J853">
        <v>9.4103633494885006</v>
      </c>
      <c r="K853">
        <v>335.95327147872098</v>
      </c>
      <c r="M853">
        <v>72.835615002930993</v>
      </c>
      <c r="N853">
        <v>0.94665858113217105</v>
      </c>
      <c r="O853">
        <v>54.159394997091297</v>
      </c>
      <c r="P853">
        <v>102.951593860684</v>
      </c>
    </row>
    <row r="854" spans="1:17" hidden="1" x14ac:dyDescent="0.3">
      <c r="A854" t="s">
        <v>1855</v>
      </c>
      <c r="B854" t="s">
        <v>1856</v>
      </c>
      <c r="C854" t="s">
        <v>3149</v>
      </c>
      <c r="D854" t="s">
        <v>117</v>
      </c>
      <c r="E854">
        <v>4133.5395247079996</v>
      </c>
      <c r="F854">
        <v>42.57</v>
      </c>
      <c r="G854">
        <v>-12.8425389266931</v>
      </c>
      <c r="H854">
        <v>-10.8661095815885</v>
      </c>
      <c r="I854">
        <v>-26.022043826720701</v>
      </c>
      <c r="J854">
        <v>7.3284349681762704</v>
      </c>
      <c r="K854">
        <v>46.124161923499003</v>
      </c>
      <c r="L854">
        <v>46.504871556212699</v>
      </c>
      <c r="M854">
        <v>41.019239357999197</v>
      </c>
      <c r="N854">
        <v>0.493137612514018</v>
      </c>
      <c r="O854">
        <v>53.629316420014099</v>
      </c>
      <c r="P854">
        <v>16.311475409836</v>
      </c>
      <c r="Q854">
        <v>4.0265691554561001E-2</v>
      </c>
    </row>
    <row r="855" spans="1:17" hidden="1" x14ac:dyDescent="0.3">
      <c r="A855" t="s">
        <v>1857</v>
      </c>
      <c r="B855" t="s">
        <v>1858</v>
      </c>
      <c r="C855" t="s">
        <v>3149</v>
      </c>
      <c r="D855" t="s">
        <v>1859</v>
      </c>
      <c r="E855">
        <v>4129.71905952</v>
      </c>
      <c r="F855">
        <v>137.69999999999999</v>
      </c>
      <c r="G855">
        <v>12.134844771596301</v>
      </c>
      <c r="H855">
        <v>-2.7470253542143999</v>
      </c>
      <c r="I855">
        <v>27.137479503874101</v>
      </c>
      <c r="J855">
        <v>3.0439924444079098</v>
      </c>
      <c r="K855">
        <v>140.468192413976</v>
      </c>
      <c r="L855">
        <v>126.211222223832</v>
      </c>
      <c r="M855">
        <v>49.248047233384298</v>
      </c>
      <c r="N855">
        <v>0.75451175007995097</v>
      </c>
      <c r="O855">
        <v>19.745824255628101</v>
      </c>
      <c r="P855">
        <v>63.733650416171201</v>
      </c>
      <c r="Q855">
        <v>6.2746049690927994E-2</v>
      </c>
    </row>
    <row r="856" spans="1:17" hidden="1" x14ac:dyDescent="0.3">
      <c r="A856" t="s">
        <v>1860</v>
      </c>
      <c r="B856" t="s">
        <v>1861</v>
      </c>
      <c r="C856" t="s">
        <v>3149</v>
      </c>
      <c r="D856" t="s">
        <v>1043</v>
      </c>
      <c r="E856">
        <v>4120.0136068800002</v>
      </c>
      <c r="F856">
        <v>170.91</v>
      </c>
      <c r="G856">
        <v>37.7966285413656</v>
      </c>
      <c r="H856">
        <v>-10.599602340376499</v>
      </c>
      <c r="I856">
        <v>46.590244575076397</v>
      </c>
      <c r="J856">
        <v>2.6319810005428401</v>
      </c>
      <c r="K856">
        <v>174.41816809968699</v>
      </c>
      <c r="L856">
        <v>151.31547779302201</v>
      </c>
      <c r="M856">
        <v>43.642237295710601</v>
      </c>
      <c r="N856">
        <v>0.73735783705188196</v>
      </c>
      <c r="O856">
        <v>30.946111988765999</v>
      </c>
      <c r="P856">
        <v>98.617083091225993</v>
      </c>
    </row>
    <row r="857" spans="1:17" hidden="1" x14ac:dyDescent="0.3">
      <c r="A857" t="s">
        <v>1862</v>
      </c>
      <c r="B857" t="s">
        <v>1863</v>
      </c>
      <c r="C857" t="s">
        <v>3149</v>
      </c>
      <c r="D857" t="s">
        <v>364</v>
      </c>
      <c r="E857">
        <v>4109.8202370899999</v>
      </c>
      <c r="F857">
        <v>278.55</v>
      </c>
      <c r="G857">
        <v>114.21904233446899</v>
      </c>
      <c r="H857">
        <v>3.5899271938589701</v>
      </c>
      <c r="I857">
        <v>85.238182204724694</v>
      </c>
      <c r="J857">
        <v>5.6602448796165703</v>
      </c>
      <c r="K857">
        <v>259.96322473355002</v>
      </c>
      <c r="L857">
        <v>197.42099698474101</v>
      </c>
      <c r="M857">
        <v>58.323941271718297</v>
      </c>
      <c r="N857">
        <v>0.21902302627548401</v>
      </c>
      <c r="O857">
        <v>21.234966792317302</v>
      </c>
      <c r="P857">
        <v>193.210526315789</v>
      </c>
      <c r="Q857">
        <v>0.12839818607529599</v>
      </c>
    </row>
    <row r="858" spans="1:17" x14ac:dyDescent="0.3">
      <c r="A858" t="s">
        <v>1864</v>
      </c>
      <c r="B858" t="s">
        <v>1865</v>
      </c>
      <c r="C858" t="s">
        <v>3137</v>
      </c>
      <c r="D858" t="s">
        <v>46</v>
      </c>
      <c r="E858">
        <v>4100.9919351600001</v>
      </c>
      <c r="F858">
        <v>50.8</v>
      </c>
      <c r="G858">
        <v>-18.5106908433394</v>
      </c>
      <c r="H858">
        <v>-6.8841551220750103</v>
      </c>
      <c r="I858">
        <v>-19.764929220277899</v>
      </c>
      <c r="J858">
        <v>5.4959558098124504</v>
      </c>
      <c r="K858">
        <v>54.501281235639503</v>
      </c>
      <c r="L858">
        <v>56.566618315399502</v>
      </c>
      <c r="M858">
        <v>45.570914401242497</v>
      </c>
      <c r="N858">
        <v>0.64861749269667601</v>
      </c>
      <c r="O858">
        <v>55.511811023622002</v>
      </c>
      <c r="P858">
        <v>9.8378378378378208</v>
      </c>
      <c r="Q858">
        <v>8.9063674306540996E-2</v>
      </c>
    </row>
    <row r="859" spans="1:17" hidden="1" x14ac:dyDescent="0.3">
      <c r="A859" t="s">
        <v>1866</v>
      </c>
      <c r="B859" t="s">
        <v>1867</v>
      </c>
      <c r="C859" t="s">
        <v>3149</v>
      </c>
      <c r="D859" t="s">
        <v>469</v>
      </c>
      <c r="E859">
        <v>4095.07</v>
      </c>
      <c r="F859">
        <v>615.79999999999995</v>
      </c>
      <c r="G859">
        <v>175.21442636616899</v>
      </c>
      <c r="H859">
        <v>27.254571790871601</v>
      </c>
      <c r="I859">
        <v>197.27217928785501</v>
      </c>
      <c r="J859">
        <v>23.274341138993499</v>
      </c>
      <c r="K859">
        <v>484.291002485825</v>
      </c>
      <c r="L859">
        <v>333.07488122145003</v>
      </c>
      <c r="M859">
        <v>69.3918837143096</v>
      </c>
      <c r="N859">
        <v>0.58130697379027396</v>
      </c>
      <c r="O859">
        <v>8.3387463462163094</v>
      </c>
      <c r="P859">
        <v>247.90960451977401</v>
      </c>
      <c r="Q859">
        <v>0.13450214872051</v>
      </c>
    </row>
    <row r="860" spans="1:17" x14ac:dyDescent="0.3">
      <c r="A860" t="s">
        <v>1868</v>
      </c>
      <c r="B860" t="s">
        <v>1869</v>
      </c>
      <c r="C860" t="s">
        <v>3134</v>
      </c>
      <c r="D860" t="s">
        <v>54</v>
      </c>
      <c r="E860">
        <v>4083.4059770599902</v>
      </c>
      <c r="F860">
        <v>45.47</v>
      </c>
      <c r="G860">
        <v>-9.4698070628552795</v>
      </c>
      <c r="H860">
        <v>-17.572532813250799</v>
      </c>
      <c r="I860">
        <v>-36.3488215184559</v>
      </c>
      <c r="J860">
        <v>6.9118761735819598</v>
      </c>
      <c r="K860">
        <v>54.160670079028499</v>
      </c>
      <c r="L860">
        <v>59.300818536678499</v>
      </c>
      <c r="M860">
        <v>40.235655031372403</v>
      </c>
      <c r="N860">
        <v>1.16941033055733</v>
      </c>
      <c r="O860">
        <v>119.111502089289</v>
      </c>
      <c r="P860">
        <v>23.475899524779301</v>
      </c>
      <c r="Q860">
        <v>2.0396843516899999E-4</v>
      </c>
    </row>
    <row r="861" spans="1:17" hidden="1" x14ac:dyDescent="0.3">
      <c r="A861" t="s">
        <v>1870</v>
      </c>
      <c r="B861" t="s">
        <v>1871</v>
      </c>
      <c r="C861" t="s">
        <v>3149</v>
      </c>
      <c r="D861" t="s">
        <v>1054</v>
      </c>
      <c r="E861">
        <v>4060.8879999999999</v>
      </c>
      <c r="F861">
        <v>118</v>
      </c>
      <c r="G861">
        <v>-24.186130079323998</v>
      </c>
      <c r="K861">
        <v>104.378999999999</v>
      </c>
      <c r="M861">
        <v>99.990560428137201</v>
      </c>
      <c r="N861">
        <v>1</v>
      </c>
      <c r="O861">
        <v>0</v>
      </c>
      <c r="P861">
        <v>5.3571428571428603</v>
      </c>
    </row>
    <row r="862" spans="1:17" hidden="1" x14ac:dyDescent="0.3">
      <c r="A862" t="s">
        <v>1872</v>
      </c>
      <c r="B862" t="s">
        <v>1873</v>
      </c>
      <c r="C862" t="s">
        <v>3149</v>
      </c>
      <c r="D862" t="s">
        <v>512</v>
      </c>
      <c r="E862">
        <v>4059.8869977599902</v>
      </c>
      <c r="F862">
        <v>4699.2</v>
      </c>
      <c r="G862">
        <v>5.2039742574669896</v>
      </c>
      <c r="H862">
        <v>6.5798791056835197</v>
      </c>
      <c r="I862">
        <v>37.049799864342503</v>
      </c>
      <c r="J862">
        <v>4.1909241692561299</v>
      </c>
      <c r="K862">
        <v>4413.6780156463401</v>
      </c>
      <c r="L862">
        <v>3943.8832220538102</v>
      </c>
      <c r="M862">
        <v>67.772188753044006</v>
      </c>
      <c r="N862">
        <v>0.97065856211578305</v>
      </c>
      <c r="O862">
        <v>2.9962546816479398</v>
      </c>
      <c r="P862">
        <v>56.828193832599098</v>
      </c>
      <c r="Q862">
        <v>5.2278836495317997E-2</v>
      </c>
    </row>
    <row r="863" spans="1:17" x14ac:dyDescent="0.3">
      <c r="A863" t="s">
        <v>1874</v>
      </c>
      <c r="B863" t="s">
        <v>1875</v>
      </c>
      <c r="C863" t="s">
        <v>3150</v>
      </c>
      <c r="D863" t="s">
        <v>111</v>
      </c>
      <c r="E863">
        <v>4016.3673310019899</v>
      </c>
      <c r="F863">
        <v>234.87</v>
      </c>
      <c r="G863">
        <v>36.4609729160155</v>
      </c>
      <c r="H863">
        <v>-5.2105972433182197</v>
      </c>
      <c r="I863">
        <v>-20.998391720357802</v>
      </c>
      <c r="J863">
        <v>4.6468034189912997</v>
      </c>
      <c r="K863">
        <v>254.71288343728199</v>
      </c>
      <c r="L863">
        <v>250.346658926191</v>
      </c>
      <c r="M863">
        <v>43.746580569716002</v>
      </c>
      <c r="N863">
        <v>0.750640800809107</v>
      </c>
      <c r="O863">
        <v>36.437178013369099</v>
      </c>
      <c r="P863">
        <v>63.786610878661001</v>
      </c>
      <c r="Q863">
        <v>7.2351135517018994E-2</v>
      </c>
    </row>
    <row r="864" spans="1:17" x14ac:dyDescent="0.3">
      <c r="A864" t="s">
        <v>1876</v>
      </c>
      <c r="B864" t="s">
        <v>1877</v>
      </c>
      <c r="C864" t="s">
        <v>3146</v>
      </c>
      <c r="D864" t="s">
        <v>271</v>
      </c>
      <c r="E864">
        <v>4010.6793437360002</v>
      </c>
      <c r="F864">
        <v>182.26</v>
      </c>
      <c r="G864">
        <v>-7.40571664494888</v>
      </c>
      <c r="H864">
        <v>-4.7382912777528796</v>
      </c>
      <c r="I864">
        <v>-13.098936853351001</v>
      </c>
      <c r="J864">
        <v>1.05817240268234</v>
      </c>
      <c r="K864">
        <v>195.061482791076</v>
      </c>
      <c r="L864">
        <v>190.65755911132999</v>
      </c>
      <c r="M864">
        <v>37.837003257863103</v>
      </c>
      <c r="N864">
        <v>0.46055673759452997</v>
      </c>
      <c r="O864">
        <v>30.5003840667178</v>
      </c>
      <c r="P864">
        <v>24.4095563139931</v>
      </c>
    </row>
    <row r="865" spans="1:17" hidden="1" x14ac:dyDescent="0.3">
      <c r="A865" t="s">
        <v>1878</v>
      </c>
      <c r="B865" t="s">
        <v>1879</v>
      </c>
      <c r="C865" t="s">
        <v>3149</v>
      </c>
      <c r="D865" t="s">
        <v>247</v>
      </c>
      <c r="E865">
        <v>4007.0268299999998</v>
      </c>
      <c r="F865">
        <v>419.35</v>
      </c>
      <c r="G865">
        <v>109.217290161774</v>
      </c>
      <c r="H865">
        <v>1.63074387841152</v>
      </c>
      <c r="I865">
        <v>57.889766005507298</v>
      </c>
      <c r="J865">
        <v>2.5984217157904399</v>
      </c>
      <c r="K865">
        <v>407.52016264559597</v>
      </c>
      <c r="L865">
        <v>306.69596525686097</v>
      </c>
      <c r="M865">
        <v>61.6285964880827</v>
      </c>
      <c r="N865">
        <v>0.45712995045836802</v>
      </c>
      <c r="O865">
        <v>15.416716346727</v>
      </c>
      <c r="P865">
        <v>171.42394822006401</v>
      </c>
      <c r="Q865">
        <v>0.17441533592307201</v>
      </c>
    </row>
    <row r="866" spans="1:17" x14ac:dyDescent="0.3">
      <c r="A866" t="s">
        <v>1880</v>
      </c>
      <c r="B866" t="s">
        <v>1881</v>
      </c>
      <c r="C866" t="s">
        <v>3144</v>
      </c>
      <c r="D866" t="s">
        <v>46</v>
      </c>
      <c r="E866">
        <v>3994.3187807999998</v>
      </c>
      <c r="F866">
        <v>2356.8000000000002</v>
      </c>
      <c r="G866">
        <v>9.0918800635352497</v>
      </c>
      <c r="H866">
        <v>9.5005759441119206</v>
      </c>
      <c r="I866">
        <v>42.8880124484809</v>
      </c>
      <c r="J866">
        <v>2.7169352398756299</v>
      </c>
      <c r="K866">
        <v>2167.6449757356399</v>
      </c>
      <c r="L866">
        <v>1896.32737762028</v>
      </c>
      <c r="M866">
        <v>60.421726948859302</v>
      </c>
      <c r="N866">
        <v>0.788391561070101</v>
      </c>
      <c r="O866">
        <v>16.047182620502301</v>
      </c>
      <c r="P866">
        <v>66.676096181046603</v>
      </c>
      <c r="Q866">
        <v>8.7417215010277993E-2</v>
      </c>
    </row>
    <row r="867" spans="1:17" hidden="1" x14ac:dyDescent="0.3">
      <c r="A867" t="s">
        <v>1882</v>
      </c>
      <c r="B867" t="s">
        <v>1883</v>
      </c>
      <c r="C867" t="s">
        <v>3149</v>
      </c>
      <c r="D867" t="s">
        <v>114</v>
      </c>
      <c r="E867">
        <v>3987.4592304799999</v>
      </c>
      <c r="F867">
        <v>1152.8</v>
      </c>
      <c r="G867">
        <v>413.03316349969202</v>
      </c>
      <c r="H867">
        <v>-14.3291851951523</v>
      </c>
      <c r="I867">
        <v>136.22272365870899</v>
      </c>
      <c r="J867">
        <v>2.94255013671558</v>
      </c>
      <c r="K867">
        <v>1189.48082156685</v>
      </c>
      <c r="L867">
        <v>818.01499931151704</v>
      </c>
      <c r="M867">
        <v>33.103512916163702</v>
      </c>
      <c r="N867">
        <v>1.1835022246570099</v>
      </c>
      <c r="O867">
        <v>28.730048577376799</v>
      </c>
      <c r="P867">
        <v>449.08311502738701</v>
      </c>
      <c r="Q867">
        <v>0.16367611883916899</v>
      </c>
    </row>
    <row r="868" spans="1:17" hidden="1" x14ac:dyDescent="0.3">
      <c r="A868" t="s">
        <v>1884</v>
      </c>
      <c r="B868" t="s">
        <v>1885</v>
      </c>
      <c r="C868" t="s">
        <v>3149</v>
      </c>
      <c r="D868" t="s">
        <v>54</v>
      </c>
      <c r="E868">
        <v>3935.4132113999999</v>
      </c>
      <c r="F868">
        <v>272.8</v>
      </c>
      <c r="G868">
        <v>36.664225434218302</v>
      </c>
      <c r="H868">
        <v>-7.3833636318631797</v>
      </c>
      <c r="I868">
        <v>1.63029611962567</v>
      </c>
      <c r="J868">
        <v>3.7471435102095598</v>
      </c>
      <c r="K868">
        <v>274.97116199677703</v>
      </c>
      <c r="L868">
        <v>244.41516841536401</v>
      </c>
      <c r="M868">
        <v>68.066741141205597</v>
      </c>
      <c r="N868">
        <v>0.58861705877480697</v>
      </c>
      <c r="O868">
        <v>25.733137829912</v>
      </c>
      <c r="P868">
        <v>70.5</v>
      </c>
      <c r="Q868">
        <v>1.3992258580490999E-2</v>
      </c>
    </row>
    <row r="869" spans="1:17" x14ac:dyDescent="0.3">
      <c r="A869" t="s">
        <v>1886</v>
      </c>
      <c r="B869" t="s">
        <v>1887</v>
      </c>
      <c r="C869" t="s">
        <v>3145</v>
      </c>
      <c r="D869" t="s">
        <v>117</v>
      </c>
      <c r="E869">
        <v>3922.7581265849999</v>
      </c>
      <c r="F869">
        <v>200.84</v>
      </c>
      <c r="G869">
        <v>-36.169427974612297</v>
      </c>
      <c r="H869">
        <v>-6.3485734688969098</v>
      </c>
      <c r="I869">
        <v>-22.339140723060801</v>
      </c>
      <c r="J869">
        <v>1.51658830961934</v>
      </c>
      <c r="K869">
        <v>214.13585646965299</v>
      </c>
      <c r="L869">
        <v>217.72104980939801</v>
      </c>
      <c r="M869">
        <v>44.815672966677397</v>
      </c>
      <c r="N869">
        <v>0.349747543782367</v>
      </c>
      <c r="O869">
        <v>38.418641704839601</v>
      </c>
      <c r="P869">
        <v>20.335530257639299</v>
      </c>
      <c r="Q869">
        <v>5.5784007432054E-2</v>
      </c>
    </row>
    <row r="870" spans="1:17" hidden="1" x14ac:dyDescent="0.3">
      <c r="A870" t="s">
        <v>1888</v>
      </c>
      <c r="B870" t="s">
        <v>1889</v>
      </c>
      <c r="C870" t="s">
        <v>3149</v>
      </c>
      <c r="D870" t="s">
        <v>86</v>
      </c>
      <c r="E870">
        <v>3921.6379648000002</v>
      </c>
      <c r="F870">
        <v>1734.4</v>
      </c>
      <c r="G870">
        <v>158.767614632234</v>
      </c>
      <c r="H870">
        <v>12.2526865979644</v>
      </c>
      <c r="I870">
        <v>35.899366182330503</v>
      </c>
      <c r="J870">
        <v>0.10549724955454</v>
      </c>
      <c r="K870">
        <v>1658.54696523693</v>
      </c>
      <c r="L870">
        <v>1272.4762762605801</v>
      </c>
      <c r="M870">
        <v>40.733477446145997</v>
      </c>
      <c r="N870">
        <v>0.64217257514173498</v>
      </c>
      <c r="O870">
        <v>11.1047047970479</v>
      </c>
      <c r="P870">
        <v>221.18518518518499</v>
      </c>
      <c r="Q870">
        <v>0.17932483057936399</v>
      </c>
    </row>
    <row r="871" spans="1:17" x14ac:dyDescent="0.3">
      <c r="A871" t="s">
        <v>1890</v>
      </c>
      <c r="B871" t="s">
        <v>1891</v>
      </c>
      <c r="C871" t="s">
        <v>3145</v>
      </c>
      <c r="D871" t="s">
        <v>131</v>
      </c>
      <c r="E871">
        <v>3906.20937266999</v>
      </c>
      <c r="F871">
        <v>590.70000000000005</v>
      </c>
      <c r="G871">
        <v>-8.5448795740382</v>
      </c>
      <c r="H871">
        <v>10.6167785941232</v>
      </c>
      <c r="I871">
        <v>7.7310007033298298</v>
      </c>
      <c r="J871">
        <v>4.3577193678201303</v>
      </c>
      <c r="K871">
        <v>569.55400951145998</v>
      </c>
      <c r="L871">
        <v>534.80855610145295</v>
      </c>
      <c r="M871">
        <v>52.6031355091596</v>
      </c>
      <c r="N871">
        <v>0.66018548303997504</v>
      </c>
      <c r="O871">
        <v>12.916878280006699</v>
      </c>
      <c r="P871">
        <v>38.988235294117601</v>
      </c>
    </row>
    <row r="872" spans="1:17" x14ac:dyDescent="0.3">
      <c r="A872" t="s">
        <v>1892</v>
      </c>
      <c r="B872" t="s">
        <v>1893</v>
      </c>
      <c r="C872" t="s">
        <v>3148</v>
      </c>
      <c r="D872" t="s">
        <v>291</v>
      </c>
      <c r="E872">
        <v>3901.7682300000001</v>
      </c>
      <c r="F872">
        <v>1212.7</v>
      </c>
      <c r="G872">
        <v>46.225998845567702</v>
      </c>
      <c r="H872">
        <v>-6.9736946684390899</v>
      </c>
      <c r="I872">
        <v>43.535762437654498</v>
      </c>
      <c r="J872">
        <v>0.826466769095766</v>
      </c>
      <c r="K872">
        <v>1267.11910403308</v>
      </c>
      <c r="L872">
        <v>1057.79648554915</v>
      </c>
      <c r="M872">
        <v>51.326905916244897</v>
      </c>
      <c r="N872">
        <v>0.41279409629334601</v>
      </c>
      <c r="O872">
        <v>27.727385173579599</v>
      </c>
      <c r="P872">
        <v>78.719327978778296</v>
      </c>
      <c r="Q872">
        <v>2.7847760049739999E-2</v>
      </c>
    </row>
    <row r="873" spans="1:17" hidden="1" x14ac:dyDescent="0.3">
      <c r="A873" t="s">
        <v>1894</v>
      </c>
      <c r="B873" t="s">
        <v>1895</v>
      </c>
      <c r="C873" t="s">
        <v>3149</v>
      </c>
      <c r="D873" t="s">
        <v>46</v>
      </c>
      <c r="E873">
        <v>3883.9070400000001</v>
      </c>
      <c r="F873">
        <v>311.60000000000002</v>
      </c>
      <c r="G873">
        <v>33.843641243678903</v>
      </c>
      <c r="H873">
        <v>13.1152648000279</v>
      </c>
      <c r="I873">
        <v>92.333908271817904</v>
      </c>
      <c r="J873">
        <v>2.4189479071960598</v>
      </c>
      <c r="K873">
        <v>268.41044854474899</v>
      </c>
      <c r="L873">
        <v>226.94927409088399</v>
      </c>
      <c r="M873">
        <v>65.835367375374005</v>
      </c>
      <c r="N873">
        <v>0.80449519258278301</v>
      </c>
      <c r="O873">
        <v>7.8305519897304103</v>
      </c>
      <c r="P873">
        <v>120.992907801418</v>
      </c>
    </row>
    <row r="874" spans="1:17" hidden="1" x14ac:dyDescent="0.3">
      <c r="A874" t="s">
        <v>1896</v>
      </c>
      <c r="B874" t="s">
        <v>1897</v>
      </c>
      <c r="C874" t="s">
        <v>3149</v>
      </c>
      <c r="D874" t="s">
        <v>472</v>
      </c>
      <c r="E874">
        <v>3867.9836862960001</v>
      </c>
      <c r="F874">
        <v>190.44</v>
      </c>
      <c r="G874">
        <v>58.714065484551803</v>
      </c>
      <c r="H874">
        <v>9.8711462863098703E-2</v>
      </c>
      <c r="I874">
        <v>37.532860709090897</v>
      </c>
      <c r="J874">
        <v>6.83620897901275</v>
      </c>
      <c r="K874">
        <v>183.92513955481601</v>
      </c>
      <c r="L874">
        <v>154.555577529928</v>
      </c>
      <c r="M874">
        <v>64.035406476101002</v>
      </c>
      <c r="N874">
        <v>0.34721950736743501</v>
      </c>
      <c r="O874">
        <v>10.717286284394</v>
      </c>
      <c r="P874">
        <v>95.023041474654306</v>
      </c>
      <c r="Q874">
        <v>0.11872027767457</v>
      </c>
    </row>
    <row r="875" spans="1:17" x14ac:dyDescent="0.3">
      <c r="A875" t="s">
        <v>1898</v>
      </c>
      <c r="B875" t="s">
        <v>1899</v>
      </c>
      <c r="C875" t="s">
        <v>3141</v>
      </c>
      <c r="D875" t="s">
        <v>117</v>
      </c>
      <c r="E875">
        <v>3855.9753094080002</v>
      </c>
      <c r="F875">
        <v>213.96</v>
      </c>
      <c r="G875">
        <v>-5.6066413586857298</v>
      </c>
      <c r="H875">
        <v>-7.8975479372677899</v>
      </c>
      <c r="I875">
        <v>-5.5282432090517002</v>
      </c>
      <c r="J875">
        <v>2.1235277064128599</v>
      </c>
      <c r="K875">
        <v>216.50980462439901</v>
      </c>
      <c r="L875">
        <v>214.85240184247701</v>
      </c>
      <c r="M875">
        <v>60.912439686681601</v>
      </c>
      <c r="N875">
        <v>0.59166573599711403</v>
      </c>
      <c r="O875">
        <v>28.505328098709999</v>
      </c>
      <c r="P875">
        <v>23.497835497835499</v>
      </c>
      <c r="Q875">
        <v>9.4129201359078998E-2</v>
      </c>
    </row>
    <row r="876" spans="1:17" hidden="1" x14ac:dyDescent="0.3">
      <c r="A876" t="s">
        <v>1900</v>
      </c>
      <c r="B876" t="s">
        <v>1901</v>
      </c>
      <c r="C876" t="s">
        <v>3149</v>
      </c>
      <c r="D876" t="s">
        <v>469</v>
      </c>
      <c r="E876">
        <v>3853.7309439750002</v>
      </c>
      <c r="F876">
        <v>625.35</v>
      </c>
      <c r="G876">
        <v>-44.848630833613399</v>
      </c>
      <c r="H876">
        <v>-1.8779250358852499</v>
      </c>
      <c r="I876">
        <v>-15.902103353046799</v>
      </c>
      <c r="J876">
        <v>0.56430013671558599</v>
      </c>
      <c r="K876">
        <v>643.04763249979703</v>
      </c>
      <c r="L876">
        <v>666.96100135218296</v>
      </c>
      <c r="M876">
        <v>45.421273398389602</v>
      </c>
      <c r="N876">
        <v>1.0113312251979201</v>
      </c>
      <c r="O876">
        <v>30.798752698488801</v>
      </c>
      <c r="P876">
        <v>6.6513174724993602</v>
      </c>
      <c r="Q876">
        <v>0.110132548373633</v>
      </c>
    </row>
    <row r="877" spans="1:17" hidden="1" x14ac:dyDescent="0.3">
      <c r="A877" t="s">
        <v>1902</v>
      </c>
      <c r="B877" t="s">
        <v>1903</v>
      </c>
      <c r="C877" t="s">
        <v>3149</v>
      </c>
      <c r="D877" t="s">
        <v>399</v>
      </c>
      <c r="E877">
        <v>3848.991831847</v>
      </c>
      <c r="F877">
        <v>103.49</v>
      </c>
      <c r="G877">
        <v>-52.120606691285403</v>
      </c>
      <c r="H877">
        <v>-7.5239434715580602</v>
      </c>
      <c r="I877">
        <v>-26.242108209267901</v>
      </c>
      <c r="J877">
        <v>2.5924904253002401</v>
      </c>
      <c r="K877">
        <v>112.685359050934</v>
      </c>
      <c r="L877">
        <v>122.08256685513599</v>
      </c>
      <c r="M877">
        <v>39.893604808717001</v>
      </c>
      <c r="N877">
        <v>0.73146086248537601</v>
      </c>
      <c r="O877">
        <v>48.4201372113247</v>
      </c>
      <c r="P877">
        <v>3.7805856397914201</v>
      </c>
    </row>
    <row r="878" spans="1:17" x14ac:dyDescent="0.3">
      <c r="A878" t="s">
        <v>1904</v>
      </c>
      <c r="B878" t="s">
        <v>1905</v>
      </c>
      <c r="C878" t="s">
        <v>3133</v>
      </c>
      <c r="D878" t="s">
        <v>274</v>
      </c>
      <c r="E878">
        <v>3841.25831921999</v>
      </c>
      <c r="F878">
        <v>1407.05</v>
      </c>
      <c r="G878">
        <v>-0.43204979124759602</v>
      </c>
      <c r="H878">
        <v>4.5306673852110597</v>
      </c>
      <c r="I878">
        <v>-1.92115295343055</v>
      </c>
      <c r="J878">
        <v>-1.5369368155204199</v>
      </c>
      <c r="K878">
        <v>1397.43634009985</v>
      </c>
      <c r="L878">
        <v>1282.9584643349899</v>
      </c>
      <c r="M878">
        <v>43.5881000820225</v>
      </c>
      <c r="N878">
        <v>3.2732899873660899</v>
      </c>
      <c r="O878">
        <v>10.3585515795458</v>
      </c>
      <c r="P878">
        <v>49.352510349219799</v>
      </c>
      <c r="Q878">
        <v>9.1992521470244004E-2</v>
      </c>
    </row>
    <row r="879" spans="1:17" x14ac:dyDescent="0.3">
      <c r="A879" t="s">
        <v>1906</v>
      </c>
      <c r="B879" t="s">
        <v>1907</v>
      </c>
      <c r="C879" t="s">
        <v>3145</v>
      </c>
      <c r="D879" t="s">
        <v>117</v>
      </c>
      <c r="E879">
        <v>3822.8737990499999</v>
      </c>
      <c r="F879">
        <v>1883.55</v>
      </c>
      <c r="G879">
        <v>6.3057926382446201</v>
      </c>
      <c r="H879">
        <v>-9.1271327280843799</v>
      </c>
      <c r="I879">
        <v>-16.124626393145299</v>
      </c>
      <c r="J879">
        <v>2.27635944389985</v>
      </c>
      <c r="K879">
        <v>2023.00422483033</v>
      </c>
      <c r="L879">
        <v>1931.6777366404101</v>
      </c>
      <c r="M879">
        <v>46.838909233772398</v>
      </c>
      <c r="N879">
        <v>0.62504374081329395</v>
      </c>
      <c r="O879">
        <v>30.092113296700301</v>
      </c>
      <c r="P879">
        <v>45.988993954425602</v>
      </c>
      <c r="Q879">
        <v>0.25083874943532902</v>
      </c>
    </row>
    <row r="880" spans="1:17" hidden="1" x14ac:dyDescent="0.3">
      <c r="A880" t="s">
        <v>1908</v>
      </c>
      <c r="B880" t="s">
        <v>1909</v>
      </c>
      <c r="C880" t="s">
        <v>3149</v>
      </c>
      <c r="D880" t="s">
        <v>266</v>
      </c>
      <c r="E880">
        <v>3815.4175873599902</v>
      </c>
      <c r="F880">
        <v>3761.6</v>
      </c>
      <c r="G880">
        <v>7.6906270190318402</v>
      </c>
      <c r="H880">
        <v>-4.5868138285460702</v>
      </c>
      <c r="I880">
        <v>50.184104275280497</v>
      </c>
      <c r="J880">
        <v>-1.8440591618215001</v>
      </c>
      <c r="K880">
        <v>3854.4455679863099</v>
      </c>
      <c r="L880">
        <v>3343.8591970643502</v>
      </c>
      <c r="M880">
        <v>42.593257700703802</v>
      </c>
      <c r="N880">
        <v>0.18991948722987601</v>
      </c>
      <c r="O880">
        <v>19.629944704381099</v>
      </c>
      <c r="P880">
        <v>74.471243042671603</v>
      </c>
      <c r="Q880">
        <v>0.10810684871505</v>
      </c>
    </row>
    <row r="881" spans="1:17" hidden="1" x14ac:dyDescent="0.3">
      <c r="A881" t="s">
        <v>1910</v>
      </c>
      <c r="B881" t="s">
        <v>1911</v>
      </c>
      <c r="C881" t="s">
        <v>3149</v>
      </c>
      <c r="D881" t="s">
        <v>196</v>
      </c>
      <c r="E881">
        <v>3798.7858346399998</v>
      </c>
      <c r="F881">
        <v>1214.0999999999999</v>
      </c>
      <c r="G881">
        <v>47.421161784773098</v>
      </c>
      <c r="H881">
        <v>32.093381611735602</v>
      </c>
      <c r="I881">
        <v>92.698922789591293</v>
      </c>
      <c r="J881">
        <v>18.158903495581299</v>
      </c>
      <c r="K881">
        <v>1031.2670344481901</v>
      </c>
      <c r="L881">
        <v>844.93982709863599</v>
      </c>
      <c r="M881">
        <v>66.955619452243297</v>
      </c>
      <c r="N881">
        <v>1.4177851545687199</v>
      </c>
      <c r="O881">
        <v>5.0943085413063196</v>
      </c>
      <c r="P881">
        <v>119.925731364912</v>
      </c>
      <c r="Q881">
        <v>0.107584312571827</v>
      </c>
    </row>
    <row r="882" spans="1:17" x14ac:dyDescent="0.3">
      <c r="A882" t="s">
        <v>1912</v>
      </c>
      <c r="B882" t="s">
        <v>1913</v>
      </c>
      <c r="C882" t="s">
        <v>3134</v>
      </c>
      <c r="D882" t="s">
        <v>24</v>
      </c>
      <c r="E882">
        <v>3786.6998193599902</v>
      </c>
      <c r="F882">
        <v>120.76</v>
      </c>
      <c r="G882">
        <v>-20.026883529867401</v>
      </c>
      <c r="H882">
        <v>4.2133452476345301</v>
      </c>
      <c r="I882">
        <v>-19.229014664575899</v>
      </c>
      <c r="J882">
        <v>2.6105701324836801</v>
      </c>
      <c r="K882">
        <v>119.600871551311</v>
      </c>
      <c r="L882">
        <v>124.372468600703</v>
      </c>
      <c r="M882">
        <v>59.965793548403902</v>
      </c>
      <c r="N882">
        <v>1.5028574349603501</v>
      </c>
      <c r="O882">
        <v>35.351109638953197</v>
      </c>
      <c r="P882">
        <v>11.104977458827801</v>
      </c>
      <c r="Q882">
        <v>1.2046242152208999E-2</v>
      </c>
    </row>
    <row r="883" spans="1:17" hidden="1" x14ac:dyDescent="0.3">
      <c r="A883" t="s">
        <v>1914</v>
      </c>
      <c r="B883" t="s">
        <v>1915</v>
      </c>
      <c r="C883" t="s">
        <v>3149</v>
      </c>
      <c r="D883" t="s">
        <v>464</v>
      </c>
      <c r="E883">
        <v>3779.2457962499998</v>
      </c>
      <c r="F883">
        <v>274.64999999999998</v>
      </c>
      <c r="G883">
        <v>59.476164659233099</v>
      </c>
      <c r="H883">
        <v>5.5736996260850198</v>
      </c>
      <c r="I883">
        <v>40.568838883468501</v>
      </c>
      <c r="J883">
        <v>2.44888498353267</v>
      </c>
      <c r="K883">
        <v>270.724670119851</v>
      </c>
      <c r="L883">
        <v>222.89980832673899</v>
      </c>
      <c r="M883">
        <v>48.073307880145698</v>
      </c>
      <c r="N883">
        <v>0.46349433711607202</v>
      </c>
      <c r="O883">
        <v>10.9411978882213</v>
      </c>
      <c r="P883">
        <v>94.373673036093294</v>
      </c>
      <c r="Q883">
        <v>0.24347268443784301</v>
      </c>
    </row>
    <row r="884" spans="1:17" hidden="1" x14ac:dyDescent="0.3">
      <c r="A884" t="s">
        <v>1916</v>
      </c>
      <c r="B884" t="s">
        <v>1917</v>
      </c>
      <c r="C884" t="s">
        <v>3149</v>
      </c>
      <c r="D884" t="s">
        <v>86</v>
      </c>
      <c r="E884">
        <v>3769.33383099</v>
      </c>
      <c r="F884">
        <v>352.95</v>
      </c>
      <c r="G884">
        <v>150.913261401406</v>
      </c>
      <c r="H884">
        <v>2.4382072692847299</v>
      </c>
      <c r="I884">
        <v>99.217811873280993</v>
      </c>
      <c r="J884">
        <v>-2.5000456393158399</v>
      </c>
      <c r="K884">
        <v>335.10231439849099</v>
      </c>
      <c r="L884">
        <v>246.33222175614799</v>
      </c>
      <c r="M884">
        <v>47.984636406485798</v>
      </c>
      <c r="N884">
        <v>0.273735771544175</v>
      </c>
      <c r="O884">
        <v>14.803796571752301</v>
      </c>
      <c r="P884">
        <v>179.01185770750899</v>
      </c>
      <c r="Q884">
        <v>7.4965494704342994E-2</v>
      </c>
    </row>
    <row r="885" spans="1:17" hidden="1" x14ac:dyDescent="0.3">
      <c r="A885" t="s">
        <v>1918</v>
      </c>
      <c r="B885" t="s">
        <v>1919</v>
      </c>
      <c r="C885" t="s">
        <v>3149</v>
      </c>
      <c r="D885" t="s">
        <v>141</v>
      </c>
      <c r="E885">
        <v>3766.934072</v>
      </c>
      <c r="F885">
        <v>418</v>
      </c>
      <c r="G885">
        <v>-25.332789665796401</v>
      </c>
      <c r="H885">
        <v>3.5027663140449898</v>
      </c>
      <c r="I885">
        <v>-14.2911555739325</v>
      </c>
      <c r="J885">
        <v>1.6853385982540501</v>
      </c>
      <c r="K885">
        <v>420.08183403375</v>
      </c>
      <c r="L885">
        <v>422.34873309769699</v>
      </c>
      <c r="M885">
        <v>54.471588072577198</v>
      </c>
      <c r="N885">
        <v>4.6694977291255699E-2</v>
      </c>
      <c r="O885">
        <v>14.5933014354066</v>
      </c>
      <c r="P885">
        <v>6.4561314147459603</v>
      </c>
      <c r="Q885">
        <v>-1.8375904046614999E-2</v>
      </c>
    </row>
    <row r="886" spans="1:17" hidden="1" x14ac:dyDescent="0.3">
      <c r="A886" t="s">
        <v>1920</v>
      </c>
      <c r="B886" t="s">
        <v>1921</v>
      </c>
      <c r="C886" t="s">
        <v>3149</v>
      </c>
      <c r="D886" t="s">
        <v>1614</v>
      </c>
      <c r="E886">
        <v>3757.9050000000002</v>
      </c>
      <c r="F886">
        <v>338.55</v>
      </c>
      <c r="G886">
        <v>-47.141073035951699</v>
      </c>
      <c r="H886">
        <v>0.83270190676988098</v>
      </c>
      <c r="I886">
        <v>-3.8806039341121799</v>
      </c>
      <c r="J886">
        <v>3.5404737594201001</v>
      </c>
      <c r="K886">
        <v>343.12186326166602</v>
      </c>
      <c r="L886">
        <v>344.211511554281</v>
      </c>
      <c r="M886">
        <v>46.778861714517397</v>
      </c>
      <c r="N886">
        <v>0.62329646023003504</v>
      </c>
      <c r="O886">
        <v>36.360951115049403</v>
      </c>
      <c r="P886">
        <v>16.580578512396698</v>
      </c>
      <c r="Q886">
        <v>-2.2765367150166999E-2</v>
      </c>
    </row>
    <row r="887" spans="1:17" hidden="1" x14ac:dyDescent="0.3">
      <c r="A887" t="s">
        <v>1922</v>
      </c>
      <c r="B887" t="s">
        <v>1923</v>
      </c>
      <c r="C887" t="s">
        <v>3149</v>
      </c>
      <c r="D887" t="s">
        <v>987</v>
      </c>
      <c r="E887">
        <v>3756.3930522300002</v>
      </c>
      <c r="F887">
        <v>464.1</v>
      </c>
      <c r="G887">
        <v>-26.828286797719699</v>
      </c>
      <c r="H887">
        <v>-16.5279668454444</v>
      </c>
      <c r="I887">
        <v>10.7834923955593</v>
      </c>
      <c r="J887">
        <v>2.3665296012982302</v>
      </c>
      <c r="K887">
        <v>478.19984720929199</v>
      </c>
      <c r="L887">
        <v>434.52648930111701</v>
      </c>
      <c r="M887">
        <v>44.9365719140864</v>
      </c>
      <c r="N887">
        <v>0.30787903918043202</v>
      </c>
      <c r="O887">
        <v>26.050420168067198</v>
      </c>
      <c r="P887">
        <v>37.287383523147398</v>
      </c>
      <c r="Q887">
        <v>1.1023902118324E-2</v>
      </c>
    </row>
    <row r="888" spans="1:17" x14ac:dyDescent="0.3">
      <c r="A888" t="s">
        <v>1924</v>
      </c>
      <c r="B888" t="s">
        <v>1925</v>
      </c>
      <c r="C888" t="s">
        <v>3153</v>
      </c>
      <c r="D888" t="s">
        <v>1414</v>
      </c>
      <c r="E888">
        <v>3747.2847953800001</v>
      </c>
      <c r="F888">
        <v>567.35</v>
      </c>
      <c r="G888">
        <v>-48.191089928166697</v>
      </c>
      <c r="H888">
        <v>-4.7292844178214803</v>
      </c>
      <c r="I888">
        <v>-21.872246338188202</v>
      </c>
      <c r="J888">
        <v>0.164591058613974</v>
      </c>
      <c r="K888">
        <v>596.55711392451997</v>
      </c>
      <c r="L888">
        <v>622.47333618272705</v>
      </c>
      <c r="M888">
        <v>43.5268906212819</v>
      </c>
      <c r="N888">
        <v>0.71913139534482995</v>
      </c>
      <c r="O888">
        <v>43.650304045121999</v>
      </c>
      <c r="P888">
        <v>4.5035918216982997</v>
      </c>
      <c r="Q888">
        <v>9.3634136129414E-2</v>
      </c>
    </row>
    <row r="889" spans="1:17" x14ac:dyDescent="0.3">
      <c r="A889" t="s">
        <v>1926</v>
      </c>
      <c r="B889" t="s">
        <v>1927</v>
      </c>
      <c r="C889" t="s">
        <v>3145</v>
      </c>
      <c r="D889" t="s">
        <v>556</v>
      </c>
      <c r="E889">
        <v>3735.3438294449902</v>
      </c>
      <c r="F889">
        <v>335.35</v>
      </c>
      <c r="G889">
        <v>-7.4957199877596103</v>
      </c>
      <c r="H889">
        <v>7.3661556766056</v>
      </c>
      <c r="I889">
        <v>-4.83063471249464</v>
      </c>
      <c r="J889">
        <v>6.5114906795682996</v>
      </c>
      <c r="K889">
        <v>329.56366037767498</v>
      </c>
      <c r="L889">
        <v>330.39641298355099</v>
      </c>
      <c r="M889">
        <v>58.194003938237401</v>
      </c>
      <c r="N889">
        <v>0.83395895567414802</v>
      </c>
      <c r="O889">
        <v>34.754733860145997</v>
      </c>
      <c r="P889">
        <v>42.520186995325098</v>
      </c>
      <c r="Q889">
        <v>1.1604014350177E-2</v>
      </c>
    </row>
    <row r="890" spans="1:17" hidden="1" x14ac:dyDescent="0.3">
      <c r="A890" t="s">
        <v>1928</v>
      </c>
      <c r="B890" t="s">
        <v>1929</v>
      </c>
      <c r="C890" t="s">
        <v>3149</v>
      </c>
      <c r="D890" t="s">
        <v>1054</v>
      </c>
      <c r="E890">
        <v>3730.8735000000001</v>
      </c>
      <c r="F890">
        <v>59.75</v>
      </c>
      <c r="G890">
        <v>-39.926673248522199</v>
      </c>
      <c r="H890">
        <v>0.99194714189352196</v>
      </c>
      <c r="I890">
        <v>-21.4237826688179</v>
      </c>
      <c r="J890">
        <v>-1.69700084986049</v>
      </c>
      <c r="K890">
        <v>62.226772087994497</v>
      </c>
      <c r="L890">
        <v>64.975758652773393</v>
      </c>
      <c r="M890">
        <v>80.428401478298795</v>
      </c>
      <c r="N890">
        <v>1.1250313212171199</v>
      </c>
      <c r="O890">
        <v>19.581589958158901</v>
      </c>
      <c r="P890">
        <v>0.74186477828359598</v>
      </c>
      <c r="Q890">
        <v>-6.679688381315E-3</v>
      </c>
    </row>
    <row r="891" spans="1:17" x14ac:dyDescent="0.3">
      <c r="A891" t="s">
        <v>1930</v>
      </c>
      <c r="B891" t="s">
        <v>1931</v>
      </c>
      <c r="C891" t="s">
        <v>3143</v>
      </c>
      <c r="D891" t="s">
        <v>438</v>
      </c>
      <c r="E891">
        <v>3729.1946432999998</v>
      </c>
      <c r="F891">
        <v>971.65</v>
      </c>
      <c r="G891">
        <v>-52.990943432497303</v>
      </c>
      <c r="H891">
        <v>-6.7069158263669104</v>
      </c>
      <c r="I891">
        <v>-14.851646896490401</v>
      </c>
      <c r="J891">
        <v>0.27810341540411998</v>
      </c>
      <c r="K891">
        <v>1049.08447603944</v>
      </c>
      <c r="L891">
        <v>1149.81393718508</v>
      </c>
      <c r="M891">
        <v>34.426709544743296</v>
      </c>
      <c r="N891">
        <v>0.64712554734090899</v>
      </c>
      <c r="O891">
        <v>48.999125199402997</v>
      </c>
      <c r="P891">
        <v>0.89823468328140699</v>
      </c>
      <c r="Q891">
        <v>-0.12687653573727001</v>
      </c>
    </row>
    <row r="892" spans="1:17" hidden="1" x14ac:dyDescent="0.3">
      <c r="A892" t="s">
        <v>1932</v>
      </c>
      <c r="B892" t="s">
        <v>1933</v>
      </c>
      <c r="C892" t="s">
        <v>3149</v>
      </c>
      <c r="D892" t="s">
        <v>291</v>
      </c>
      <c r="E892">
        <v>3728.5081803749999</v>
      </c>
      <c r="F892">
        <v>3078.75</v>
      </c>
      <c r="G892">
        <v>8.8300982996264104</v>
      </c>
      <c r="H892">
        <v>-1.6555664498068099</v>
      </c>
      <c r="I892">
        <v>41.531574678218497</v>
      </c>
      <c r="J892">
        <v>5.6081140274775603</v>
      </c>
      <c r="K892">
        <v>3136.8735436079101</v>
      </c>
      <c r="L892">
        <v>2647.74799291319</v>
      </c>
      <c r="M892">
        <v>45.645606697498998</v>
      </c>
      <c r="N892">
        <v>0.25567808953985699</v>
      </c>
      <c r="O892">
        <v>21.297604547300001</v>
      </c>
      <c r="P892">
        <v>104.07317800682701</v>
      </c>
      <c r="Q892">
        <v>0.120293857688997</v>
      </c>
    </row>
    <row r="893" spans="1:17" hidden="1" x14ac:dyDescent="0.3">
      <c r="A893" t="s">
        <v>1934</v>
      </c>
      <c r="B893" t="s">
        <v>1935</v>
      </c>
      <c r="C893" t="s">
        <v>3149</v>
      </c>
      <c r="D893" t="s">
        <v>739</v>
      </c>
      <c r="E893">
        <v>3724.7253936799998</v>
      </c>
      <c r="F893">
        <v>164.42</v>
      </c>
      <c r="G893">
        <v>7.9604370865312504</v>
      </c>
      <c r="H893">
        <v>3.3315265574666899</v>
      </c>
      <c r="I893">
        <v>5.1335139071602001</v>
      </c>
      <c r="J893">
        <v>-0.68928404542940003</v>
      </c>
      <c r="K893">
        <v>162.90237345390699</v>
      </c>
      <c r="L893">
        <v>152.64114592821099</v>
      </c>
      <c r="M893">
        <v>58.331342908403499</v>
      </c>
      <c r="N893">
        <v>0.557347621350746</v>
      </c>
      <c r="O893">
        <v>6.4347402992336704</v>
      </c>
      <c r="P893">
        <v>40.409906063193802</v>
      </c>
      <c r="Q893">
        <v>8.2626113561340003E-3</v>
      </c>
    </row>
    <row r="894" spans="1:17" x14ac:dyDescent="0.3">
      <c r="A894" t="s">
        <v>1936</v>
      </c>
      <c r="B894" t="s">
        <v>1937</v>
      </c>
      <c r="C894" t="s">
        <v>3141</v>
      </c>
      <c r="D894" t="s">
        <v>117</v>
      </c>
      <c r="E894">
        <v>3709.8843285599901</v>
      </c>
      <c r="F894">
        <v>672.7</v>
      </c>
      <c r="G894">
        <v>28.1314081975645</v>
      </c>
      <c r="H894">
        <v>-1.60102933764838</v>
      </c>
      <c r="I894">
        <v>-14.661675160189301</v>
      </c>
      <c r="J894">
        <v>4.3220363565835598</v>
      </c>
      <c r="K894">
        <v>680.46854955987305</v>
      </c>
      <c r="L894">
        <v>648.01211419154299</v>
      </c>
      <c r="M894">
        <v>56.108933913615502</v>
      </c>
      <c r="N894">
        <v>0.83753055828692502</v>
      </c>
      <c r="O894">
        <v>30.816114166790499</v>
      </c>
      <c r="P894">
        <v>56.042681512410098</v>
      </c>
      <c r="Q894">
        <v>7.1887281172916997E-2</v>
      </c>
    </row>
    <row r="895" spans="1:17" x14ac:dyDescent="0.3">
      <c r="A895" t="s">
        <v>1938</v>
      </c>
      <c r="B895" t="s">
        <v>1939</v>
      </c>
      <c r="C895" t="s">
        <v>3145</v>
      </c>
      <c r="D895" t="s">
        <v>117</v>
      </c>
      <c r="E895">
        <v>3708.2703750000001</v>
      </c>
      <c r="F895">
        <v>643.75</v>
      </c>
      <c r="G895">
        <v>-1.93337826553423</v>
      </c>
      <c r="H895">
        <v>4.7263338008067599</v>
      </c>
      <c r="I895">
        <v>5.9964054024646698</v>
      </c>
      <c r="J895">
        <v>2.3815202274582501</v>
      </c>
      <c r="K895">
        <v>632.84991567580698</v>
      </c>
      <c r="L895">
        <v>589.72124036130504</v>
      </c>
      <c r="M895">
        <v>46.647336656163802</v>
      </c>
      <c r="N895">
        <v>0.53026960609381901</v>
      </c>
      <c r="O895">
        <v>13.3669902912621</v>
      </c>
      <c r="P895">
        <v>39.945652173912997</v>
      </c>
      <c r="Q895">
        <v>0.10672241004072899</v>
      </c>
    </row>
    <row r="896" spans="1:17" hidden="1" x14ac:dyDescent="0.3">
      <c r="A896" t="s">
        <v>1940</v>
      </c>
      <c r="B896" t="s">
        <v>1941</v>
      </c>
      <c r="C896" t="s">
        <v>3149</v>
      </c>
      <c r="D896" t="s">
        <v>364</v>
      </c>
      <c r="E896">
        <v>3701.3765748300002</v>
      </c>
      <c r="F896">
        <v>1118.7</v>
      </c>
      <c r="G896">
        <v>80.035976466813807</v>
      </c>
      <c r="H896">
        <v>-0.65911434984650596</v>
      </c>
      <c r="I896">
        <v>54.153792243483601</v>
      </c>
      <c r="J896">
        <v>-0.35199848915207499</v>
      </c>
      <c r="K896">
        <v>1036.3127549776</v>
      </c>
      <c r="L896">
        <v>855.60723793074806</v>
      </c>
      <c r="M896">
        <v>64.1847522006547</v>
      </c>
      <c r="N896">
        <v>0.32976527941896799</v>
      </c>
      <c r="O896">
        <v>21.5696790918029</v>
      </c>
      <c r="P896">
        <v>112.801978314628</v>
      </c>
      <c r="Q896">
        <v>4.2024567622530998E-2</v>
      </c>
    </row>
    <row r="897" spans="1:17" hidden="1" x14ac:dyDescent="0.3">
      <c r="A897" t="s">
        <v>1942</v>
      </c>
      <c r="B897" t="s">
        <v>1943</v>
      </c>
      <c r="C897" t="s">
        <v>3149</v>
      </c>
      <c r="D897" t="s">
        <v>469</v>
      </c>
      <c r="E897">
        <v>3697.1991902699901</v>
      </c>
      <c r="F897">
        <v>583.95000000000005</v>
      </c>
      <c r="G897">
        <v>35.491058689475601</v>
      </c>
      <c r="I897">
        <v>28.325154818081899</v>
      </c>
      <c r="K897">
        <v>555.13151102030702</v>
      </c>
      <c r="L897">
        <v>481.76224515429197</v>
      </c>
      <c r="M897">
        <v>64.780785260819798</v>
      </c>
      <c r="N897">
        <v>1.76703119832195</v>
      </c>
      <c r="O897">
        <v>5.9851014641664397</v>
      </c>
      <c r="P897">
        <v>77.492401215805501</v>
      </c>
      <c r="Q897">
        <v>-3.9150349227047E-2</v>
      </c>
    </row>
    <row r="898" spans="1:17" hidden="1" x14ac:dyDescent="0.3">
      <c r="A898" t="s">
        <v>1944</v>
      </c>
      <c r="B898" t="s">
        <v>1945</v>
      </c>
      <c r="C898" t="s">
        <v>3149</v>
      </c>
      <c r="D898" t="s">
        <v>1946</v>
      </c>
      <c r="E898">
        <v>3688.75</v>
      </c>
      <c r="F898">
        <v>737.75</v>
      </c>
      <c r="G898">
        <v>225.39925579916499</v>
      </c>
      <c r="H898">
        <v>23.2069679348741</v>
      </c>
      <c r="I898">
        <v>17.237941994501401</v>
      </c>
      <c r="J898">
        <v>13.8173551080757</v>
      </c>
      <c r="K898">
        <v>571.13159966588705</v>
      </c>
      <c r="M898">
        <v>82.955619332358395</v>
      </c>
      <c r="N898">
        <v>1.44917489382385</v>
      </c>
      <c r="O898">
        <v>1.3893595391392699</v>
      </c>
      <c r="P898">
        <v>268.875</v>
      </c>
    </row>
    <row r="899" spans="1:17" hidden="1" x14ac:dyDescent="0.3">
      <c r="A899" t="s">
        <v>1947</v>
      </c>
      <c r="B899" t="s">
        <v>1948</v>
      </c>
      <c r="C899" t="s">
        <v>3149</v>
      </c>
      <c r="D899" t="s">
        <v>512</v>
      </c>
      <c r="E899">
        <v>3672.4796041499999</v>
      </c>
      <c r="F899">
        <v>3023.3</v>
      </c>
      <c r="G899">
        <v>23.887824396429501</v>
      </c>
      <c r="H899">
        <v>0.307495922381329</v>
      </c>
      <c r="I899">
        <v>18.356115359186798</v>
      </c>
      <c r="J899">
        <v>5.7778731704234598</v>
      </c>
      <c r="K899">
        <v>3058.6409701866501</v>
      </c>
      <c r="L899">
        <v>2782.3605474558399</v>
      </c>
      <c r="M899">
        <v>54.299968313588401</v>
      </c>
      <c r="N899">
        <v>0.82421298072297</v>
      </c>
      <c r="O899">
        <v>14.775245592564399</v>
      </c>
      <c r="P899">
        <v>51.0894552723638</v>
      </c>
      <c r="Q899">
        <v>6.6054477492839006E-2</v>
      </c>
    </row>
    <row r="900" spans="1:17" hidden="1" x14ac:dyDescent="0.3">
      <c r="A900" t="s">
        <v>1949</v>
      </c>
      <c r="B900" t="s">
        <v>1950</v>
      </c>
      <c r="C900" t="s">
        <v>3149</v>
      </c>
      <c r="D900" t="s">
        <v>517</v>
      </c>
      <c r="E900">
        <v>3660.2027576999999</v>
      </c>
      <c r="F900">
        <v>466.5</v>
      </c>
      <c r="G900">
        <v>98.638468451735307</v>
      </c>
      <c r="H900">
        <v>16.708660307445498</v>
      </c>
      <c r="I900">
        <v>59.309359067151497</v>
      </c>
      <c r="J900">
        <v>8.9316955321109699</v>
      </c>
      <c r="K900">
        <v>405.16086384415797</v>
      </c>
      <c r="L900">
        <v>329.78636236802703</v>
      </c>
      <c r="M900">
        <v>70.490324997105901</v>
      </c>
      <c r="N900">
        <v>0.46651191129131497</v>
      </c>
      <c r="O900">
        <v>6.9667738478027701</v>
      </c>
      <c r="P900">
        <v>128.08947561422801</v>
      </c>
      <c r="Q900">
        <v>0.16137703615551799</v>
      </c>
    </row>
    <row r="901" spans="1:17" hidden="1" x14ac:dyDescent="0.3">
      <c r="A901" t="s">
        <v>1951</v>
      </c>
      <c r="B901" t="s">
        <v>1952</v>
      </c>
      <c r="C901" t="s">
        <v>3149</v>
      </c>
      <c r="D901" t="s">
        <v>141</v>
      </c>
      <c r="E901">
        <v>3655.4495668199902</v>
      </c>
      <c r="F901">
        <v>282.60000000000002</v>
      </c>
      <c r="G901">
        <v>300.33407588104399</v>
      </c>
      <c r="H901">
        <v>-3.3191620937663102</v>
      </c>
      <c r="I901">
        <v>106.68548430145501</v>
      </c>
      <c r="J901">
        <v>1.46380943039588</v>
      </c>
      <c r="K901">
        <v>267.72535236010799</v>
      </c>
      <c r="L901">
        <v>200.119445711103</v>
      </c>
      <c r="M901">
        <v>60.999420777017001</v>
      </c>
      <c r="N901">
        <v>0.54732121324047001</v>
      </c>
      <c r="O901">
        <v>21.832979476291499</v>
      </c>
      <c r="P901">
        <v>350.35856573705098</v>
      </c>
      <c r="Q901">
        <v>0.162242327520256</v>
      </c>
    </row>
    <row r="902" spans="1:17" x14ac:dyDescent="0.3">
      <c r="A902" t="s">
        <v>1953</v>
      </c>
      <c r="B902" t="s">
        <v>1954</v>
      </c>
      <c r="C902" t="s">
        <v>3136</v>
      </c>
      <c r="D902" t="s">
        <v>237</v>
      </c>
      <c r="E902">
        <v>3603.8641582999999</v>
      </c>
      <c r="F902">
        <v>427</v>
      </c>
      <c r="G902">
        <v>-36.429966250090203</v>
      </c>
      <c r="H902">
        <v>-4.9331536839178796</v>
      </c>
      <c r="I902">
        <v>-29.2448638615029</v>
      </c>
      <c r="J902">
        <v>1.3587652030000801</v>
      </c>
      <c r="K902">
        <v>450.19733896247999</v>
      </c>
      <c r="L902">
        <v>485.28821691502702</v>
      </c>
      <c r="M902">
        <v>55.925159298847802</v>
      </c>
      <c r="N902">
        <v>0.88561214186650605</v>
      </c>
      <c r="O902">
        <v>63.700234192037399</v>
      </c>
      <c r="P902">
        <v>5.4972205064854798</v>
      </c>
    </row>
    <row r="903" spans="1:17" hidden="1" x14ac:dyDescent="0.3">
      <c r="A903" t="s">
        <v>1955</v>
      </c>
      <c r="B903" t="s">
        <v>1956</v>
      </c>
      <c r="C903" t="s">
        <v>3149</v>
      </c>
      <c r="D903" t="s">
        <v>705</v>
      </c>
      <c r="E903">
        <v>3580.66633645</v>
      </c>
      <c r="F903">
        <v>769.7</v>
      </c>
      <c r="G903">
        <v>-43.979350984439002</v>
      </c>
      <c r="H903">
        <v>-1.62167074428534</v>
      </c>
      <c r="I903">
        <v>-19.648818671026699</v>
      </c>
      <c r="J903">
        <v>3.56794570633584</v>
      </c>
      <c r="K903">
        <v>801.08702444238395</v>
      </c>
      <c r="L903">
        <v>859.47233025172704</v>
      </c>
      <c r="M903">
        <v>50.411557709856403</v>
      </c>
      <c r="N903">
        <v>0.164725791659598</v>
      </c>
      <c r="O903">
        <v>35.1175782772508</v>
      </c>
      <c r="P903">
        <v>7.0812465219810896</v>
      </c>
      <c r="Q903">
        <v>-8.0193183046158995E-2</v>
      </c>
    </row>
    <row r="904" spans="1:17" hidden="1" x14ac:dyDescent="0.3">
      <c r="A904" t="s">
        <v>1957</v>
      </c>
      <c r="B904" t="s">
        <v>1958</v>
      </c>
      <c r="C904" t="s">
        <v>3149</v>
      </c>
      <c r="D904" t="s">
        <v>636</v>
      </c>
      <c r="E904">
        <v>3573.1606111999999</v>
      </c>
      <c r="F904">
        <v>1408.25</v>
      </c>
      <c r="G904">
        <v>87889.714731989603</v>
      </c>
      <c r="H904">
        <v>56.273981429627703</v>
      </c>
      <c r="I904">
        <v>1118.4342652871401</v>
      </c>
      <c r="J904">
        <v>11.435328045150801</v>
      </c>
      <c r="K904">
        <v>951.465335137838</v>
      </c>
      <c r="L904">
        <v>471.40456418084102</v>
      </c>
      <c r="M904">
        <v>99.999999885424003</v>
      </c>
      <c r="N904">
        <v>2.7401347641168301</v>
      </c>
      <c r="O904">
        <v>0</v>
      </c>
      <c r="P904">
        <v>93783.333333333299</v>
      </c>
      <c r="Q904">
        <v>0.34900457130030499</v>
      </c>
    </row>
    <row r="905" spans="1:17" hidden="1" x14ac:dyDescent="0.3">
      <c r="A905" t="s">
        <v>1959</v>
      </c>
      <c r="B905" t="s">
        <v>1960</v>
      </c>
      <c r="C905" t="s">
        <v>3149</v>
      </c>
      <c r="D905" t="s">
        <v>291</v>
      </c>
      <c r="E905">
        <v>3573.0260277249999</v>
      </c>
      <c r="F905">
        <v>521.15</v>
      </c>
      <c r="G905">
        <v>34.7649285365815</v>
      </c>
      <c r="H905">
        <v>-2.6774319962019999</v>
      </c>
      <c r="I905">
        <v>-14.4512565556119</v>
      </c>
      <c r="J905">
        <v>2.1212560603811901</v>
      </c>
      <c r="K905">
        <v>548.76539117916002</v>
      </c>
      <c r="L905">
        <v>513.934155997586</v>
      </c>
      <c r="M905">
        <v>44.657211713598002</v>
      </c>
      <c r="N905">
        <v>0.54014481315067697</v>
      </c>
      <c r="O905">
        <v>25.683584380696502</v>
      </c>
      <c r="P905">
        <v>65.4444444444444</v>
      </c>
      <c r="Q905">
        <v>7.9161562643283001E-2</v>
      </c>
    </row>
    <row r="906" spans="1:17" x14ac:dyDescent="0.3">
      <c r="A906" t="s">
        <v>1961</v>
      </c>
      <c r="B906" t="s">
        <v>1962</v>
      </c>
      <c r="C906" t="s">
        <v>3145</v>
      </c>
      <c r="D906" t="s">
        <v>291</v>
      </c>
      <c r="E906">
        <v>3566.02672089</v>
      </c>
      <c r="F906">
        <v>1135.95</v>
      </c>
      <c r="G906">
        <v>-18.7300066526191</v>
      </c>
      <c r="H906">
        <v>2.07799827601474</v>
      </c>
      <c r="I906">
        <v>19.5826756358727</v>
      </c>
      <c r="J906">
        <v>1.57929062316326</v>
      </c>
      <c r="K906">
        <v>1147.4866769586499</v>
      </c>
      <c r="L906">
        <v>1091.49530687268</v>
      </c>
      <c r="M906">
        <v>50.099642985867597</v>
      </c>
      <c r="N906">
        <v>0.367583992582173</v>
      </c>
      <c r="O906">
        <v>21.044060037853701</v>
      </c>
      <c r="P906">
        <v>51.127519457194097</v>
      </c>
      <c r="Q906">
        <v>-4.6527187201689003E-2</v>
      </c>
    </row>
    <row r="907" spans="1:17" hidden="1" x14ac:dyDescent="0.3">
      <c r="A907" t="s">
        <v>1963</v>
      </c>
      <c r="B907" t="s">
        <v>1964</v>
      </c>
      <c r="C907" t="s">
        <v>3149</v>
      </c>
      <c r="D907" t="s">
        <v>160</v>
      </c>
      <c r="E907">
        <v>3565.9899519000001</v>
      </c>
      <c r="F907">
        <v>544.20000000000005</v>
      </c>
      <c r="G907">
        <v>39.903260326021702</v>
      </c>
      <c r="H907">
        <v>31.588127355477098</v>
      </c>
      <c r="I907">
        <v>67.563630983141294</v>
      </c>
      <c r="J907">
        <v>8.7056228458789402</v>
      </c>
      <c r="K907">
        <v>447.56068054623597</v>
      </c>
      <c r="L907">
        <v>391.14985404661701</v>
      </c>
      <c r="M907">
        <v>84.902644322446406</v>
      </c>
      <c r="N907">
        <v>2.1723753840573798</v>
      </c>
      <c r="O907">
        <v>2.5358324145534601</v>
      </c>
      <c r="P907">
        <v>120.323886639676</v>
      </c>
      <c r="Q907">
        <v>0.12788187476235399</v>
      </c>
    </row>
    <row r="908" spans="1:17" x14ac:dyDescent="0.3">
      <c r="A908" t="s">
        <v>1965</v>
      </c>
      <c r="B908" t="s">
        <v>1966</v>
      </c>
      <c r="C908" t="s">
        <v>3134</v>
      </c>
      <c r="D908" t="s">
        <v>1967</v>
      </c>
      <c r="E908">
        <v>3562.9437061399999</v>
      </c>
      <c r="F908">
        <v>212.66</v>
      </c>
      <c r="G908">
        <v>-46.007957283324799</v>
      </c>
      <c r="H908">
        <v>-7.2051494371535103</v>
      </c>
      <c r="I908">
        <v>-20.823881166029999</v>
      </c>
      <c r="J908">
        <v>1.02151525671953</v>
      </c>
      <c r="K908">
        <v>218.779932706415</v>
      </c>
      <c r="L908">
        <v>228.43211500347999</v>
      </c>
      <c r="M908">
        <v>59.173115229177398</v>
      </c>
      <c r="N908">
        <v>0.72998508566644704</v>
      </c>
      <c r="O908">
        <v>32.135803630207803</v>
      </c>
      <c r="P908">
        <v>8.1688708036622604</v>
      </c>
    </row>
    <row r="909" spans="1:17" hidden="1" x14ac:dyDescent="0.3">
      <c r="A909" t="s">
        <v>1968</v>
      </c>
      <c r="B909" t="s">
        <v>1969</v>
      </c>
      <c r="C909" t="s">
        <v>3149</v>
      </c>
      <c r="D909" t="s">
        <v>517</v>
      </c>
      <c r="E909">
        <v>3546.4134949199902</v>
      </c>
      <c r="F909">
        <v>127.1</v>
      </c>
      <c r="G909">
        <v>97.623734273219299</v>
      </c>
      <c r="H909">
        <v>-9.2449466063543007</v>
      </c>
      <c r="I909">
        <v>28.855791292418299</v>
      </c>
      <c r="J909">
        <v>2.1513937249274599</v>
      </c>
      <c r="K909">
        <v>128.97167715748799</v>
      </c>
      <c r="L909">
        <v>102.03925513851701</v>
      </c>
      <c r="M909">
        <v>45.283583628379098</v>
      </c>
      <c r="N909">
        <v>0.23537212954369499</v>
      </c>
      <c r="O909">
        <v>25.3880987975515</v>
      </c>
      <c r="P909">
        <v>130.656409219083</v>
      </c>
      <c r="Q909">
        <v>6.1320179054262E-2</v>
      </c>
    </row>
    <row r="910" spans="1:17" hidden="1" x14ac:dyDescent="0.3">
      <c r="A910" t="s">
        <v>1970</v>
      </c>
      <c r="B910" t="s">
        <v>1971</v>
      </c>
      <c r="C910" t="s">
        <v>3149</v>
      </c>
      <c r="D910" t="s">
        <v>196</v>
      </c>
      <c r="E910">
        <v>3544.5414485249999</v>
      </c>
      <c r="F910">
        <v>520.04999999999995</v>
      </c>
      <c r="G910">
        <v>16.335355622026601</v>
      </c>
      <c r="H910">
        <v>-5.3502978025852803</v>
      </c>
      <c r="I910">
        <v>3.0600735003361699</v>
      </c>
      <c r="J910">
        <v>4.6466268813707003</v>
      </c>
      <c r="K910">
        <v>538.99342379478105</v>
      </c>
      <c r="L910">
        <v>500.82655439688301</v>
      </c>
      <c r="M910">
        <v>46.281927139789303</v>
      </c>
      <c r="N910">
        <v>0.68403447620822799</v>
      </c>
      <c r="O910">
        <v>17.2867993462167</v>
      </c>
      <c r="P910">
        <v>46.906779661016898</v>
      </c>
      <c r="Q910">
        <v>0.148864881256634</v>
      </c>
    </row>
    <row r="911" spans="1:17" x14ac:dyDescent="0.3">
      <c r="A911" t="s">
        <v>1972</v>
      </c>
      <c r="B911" t="s">
        <v>1973</v>
      </c>
      <c r="C911" t="s">
        <v>3145</v>
      </c>
      <c r="D911" t="s">
        <v>117</v>
      </c>
      <c r="E911">
        <v>3530.4412275</v>
      </c>
      <c r="F911">
        <v>808.75</v>
      </c>
      <c r="G911">
        <v>50.557111435419301</v>
      </c>
      <c r="H911">
        <v>-5.0743205138705898</v>
      </c>
      <c r="I911">
        <v>-11.157367458497999</v>
      </c>
      <c r="J911">
        <v>6.2149777244030098</v>
      </c>
      <c r="K911">
        <v>812.93640585590094</v>
      </c>
      <c r="L911">
        <v>782.75427816733895</v>
      </c>
      <c r="M911">
        <v>57.977154736028197</v>
      </c>
      <c r="N911">
        <v>0.47807566616804398</v>
      </c>
      <c r="O911">
        <v>33.9103554868624</v>
      </c>
      <c r="P911">
        <v>89.269833840393105</v>
      </c>
      <c r="Q911">
        <v>9.5276547515131996E-2</v>
      </c>
    </row>
    <row r="912" spans="1:17" hidden="1" x14ac:dyDescent="0.3">
      <c r="A912" t="s">
        <v>1974</v>
      </c>
      <c r="B912" t="s">
        <v>1975</v>
      </c>
      <c r="C912" t="s">
        <v>3149</v>
      </c>
      <c r="D912" t="s">
        <v>51</v>
      </c>
      <c r="E912">
        <v>3524.4814964249999</v>
      </c>
      <c r="F912">
        <v>323.45</v>
      </c>
      <c r="G912">
        <v>116.011945901384</v>
      </c>
      <c r="H912">
        <v>-12.275964112371</v>
      </c>
      <c r="I912">
        <v>6.9547282250620297</v>
      </c>
      <c r="J912">
        <v>1.81323383837305</v>
      </c>
      <c r="K912">
        <v>325.12203894743499</v>
      </c>
      <c r="L912">
        <v>287.25929885892998</v>
      </c>
      <c r="M912">
        <v>63.623694260232298</v>
      </c>
      <c r="N912">
        <v>1.2472297684460301</v>
      </c>
      <c r="O912">
        <v>20.575050239604199</v>
      </c>
      <c r="P912">
        <v>198.93715341959299</v>
      </c>
      <c r="Q912">
        <v>0.14733358123003101</v>
      </c>
    </row>
    <row r="913" spans="1:17" x14ac:dyDescent="0.3">
      <c r="A913" t="s">
        <v>1976</v>
      </c>
      <c r="B913" t="s">
        <v>1977</v>
      </c>
      <c r="C913" t="s">
        <v>3145</v>
      </c>
      <c r="D913" t="s">
        <v>464</v>
      </c>
      <c r="E913">
        <v>3524.0760799999998</v>
      </c>
      <c r="F913">
        <v>407.05</v>
      </c>
      <c r="G913">
        <v>-20.892208154837299</v>
      </c>
      <c r="H913">
        <v>9.2631472010982705</v>
      </c>
      <c r="I913">
        <v>-47.644682011094297</v>
      </c>
      <c r="J913">
        <v>5.3463142050107697</v>
      </c>
      <c r="K913">
        <v>421.09526420260698</v>
      </c>
      <c r="L913">
        <v>460.94459570788302</v>
      </c>
      <c r="M913">
        <v>50.141498390944498</v>
      </c>
      <c r="N913">
        <v>0.45171607223587501</v>
      </c>
      <c r="O913">
        <v>83.6322319125414</v>
      </c>
      <c r="P913">
        <v>13.8442175919451</v>
      </c>
      <c r="Q913">
        <v>0.14614577203583701</v>
      </c>
    </row>
    <row r="914" spans="1:17" x14ac:dyDescent="0.3">
      <c r="A914" t="s">
        <v>1978</v>
      </c>
      <c r="B914" t="s">
        <v>1979</v>
      </c>
      <c r="C914" t="s">
        <v>3134</v>
      </c>
      <c r="D914" t="s">
        <v>517</v>
      </c>
      <c r="E914">
        <v>3509.83110566</v>
      </c>
      <c r="F914">
        <v>60.26</v>
      </c>
      <c r="G914">
        <v>20.886321514611002</v>
      </c>
      <c r="H914">
        <v>18.187740791178399</v>
      </c>
      <c r="I914">
        <v>13.761638298225</v>
      </c>
      <c r="J914">
        <v>4.3270405533093097</v>
      </c>
      <c r="K914">
        <v>57.1018935915261</v>
      </c>
      <c r="L914">
        <v>50.9630073388197</v>
      </c>
      <c r="M914">
        <v>56.620069393576799</v>
      </c>
      <c r="N914">
        <v>0.63984895157245802</v>
      </c>
      <c r="O914">
        <v>14.503816793893099</v>
      </c>
      <c r="P914">
        <v>81.233082706766893</v>
      </c>
      <c r="Q914">
        <v>-3.4224284856804003E-2</v>
      </c>
    </row>
    <row r="915" spans="1:17" hidden="1" x14ac:dyDescent="0.3">
      <c r="A915" t="s">
        <v>1980</v>
      </c>
      <c r="B915" t="s">
        <v>1981</v>
      </c>
      <c r="C915" t="s">
        <v>3149</v>
      </c>
      <c r="D915" t="s">
        <v>46</v>
      </c>
      <c r="E915">
        <v>3502.7271221249998</v>
      </c>
      <c r="F915">
        <v>641.29999999999995</v>
      </c>
      <c r="G915">
        <v>-33.577102651493</v>
      </c>
      <c r="H915">
        <v>3.7205706350249899</v>
      </c>
      <c r="I915">
        <v>-7.69129866758961</v>
      </c>
      <c r="J915">
        <v>4.8317197369421701</v>
      </c>
      <c r="K915">
        <v>679.74492818482895</v>
      </c>
      <c r="M915">
        <v>40.528697856190803</v>
      </c>
      <c r="N915">
        <v>1.1193520110353801</v>
      </c>
      <c r="O915">
        <v>39.911118041478197</v>
      </c>
      <c r="P915">
        <v>16.599999999999898</v>
      </c>
    </row>
    <row r="916" spans="1:17" hidden="1" x14ac:dyDescent="0.3">
      <c r="A916" t="s">
        <v>1982</v>
      </c>
      <c r="B916" t="s">
        <v>1983</v>
      </c>
      <c r="C916" t="s">
        <v>3149</v>
      </c>
      <c r="D916" t="s">
        <v>1619</v>
      </c>
      <c r="E916">
        <v>3498.4006418849999</v>
      </c>
      <c r="F916">
        <v>2062.65</v>
      </c>
      <c r="G916">
        <v>10.8657009561877</v>
      </c>
      <c r="H916">
        <v>6.9926378171990002</v>
      </c>
      <c r="I916">
        <v>17.328059136541601</v>
      </c>
      <c r="J916">
        <v>2.6415405628601198</v>
      </c>
      <c r="K916">
        <v>2125.8982432316002</v>
      </c>
      <c r="L916">
        <v>1926.11968879807</v>
      </c>
      <c r="M916">
        <v>40.428083743200297</v>
      </c>
      <c r="N916">
        <v>0.68273486156158503</v>
      </c>
      <c r="O916">
        <v>19.700385426514401</v>
      </c>
      <c r="P916">
        <v>45.662229441050798</v>
      </c>
      <c r="Q916">
        <v>0.10905263377346899</v>
      </c>
    </row>
    <row r="917" spans="1:17" hidden="1" x14ac:dyDescent="0.3">
      <c r="A917" t="s">
        <v>1984</v>
      </c>
      <c r="B917" t="s">
        <v>1985</v>
      </c>
      <c r="C917" t="s">
        <v>3149</v>
      </c>
      <c r="D917" t="s">
        <v>141</v>
      </c>
      <c r="E917">
        <v>3486.8041899549999</v>
      </c>
      <c r="F917">
        <v>963.35</v>
      </c>
      <c r="G917">
        <v>144.938528077353</v>
      </c>
      <c r="H917">
        <v>44.2799047795909</v>
      </c>
      <c r="I917">
        <v>17.8632685710303</v>
      </c>
      <c r="J917">
        <v>4.2095468751648601</v>
      </c>
      <c r="K917">
        <v>775.39646577439601</v>
      </c>
      <c r="L917">
        <v>662.10422207599697</v>
      </c>
      <c r="M917">
        <v>69.886424816507102</v>
      </c>
      <c r="N917">
        <v>1.5008364661218501</v>
      </c>
      <c r="O917">
        <v>1.17818030829917</v>
      </c>
      <c r="P917">
        <v>173.61690485275901</v>
      </c>
      <c r="Q917">
        <v>0.115634623573307</v>
      </c>
    </row>
    <row r="918" spans="1:17" x14ac:dyDescent="0.3">
      <c r="A918" t="s">
        <v>1986</v>
      </c>
      <c r="B918" t="s">
        <v>1987</v>
      </c>
      <c r="C918" t="s">
        <v>3150</v>
      </c>
      <c r="D918" t="s">
        <v>438</v>
      </c>
      <c r="E918">
        <v>3461.6301110999998</v>
      </c>
      <c r="F918">
        <v>22.45</v>
      </c>
      <c r="G918">
        <v>-32.756741039404098</v>
      </c>
      <c r="H918">
        <v>9.7333578543800598</v>
      </c>
      <c r="I918">
        <v>-7.9525194078681496</v>
      </c>
      <c r="J918">
        <v>1.66664682739547</v>
      </c>
      <c r="K918">
        <v>22.951504230948299</v>
      </c>
      <c r="L918">
        <v>23.705292016494202</v>
      </c>
      <c r="M918">
        <v>46.723035265727297</v>
      </c>
      <c r="N918">
        <v>0.38590090171167402</v>
      </c>
      <c r="O918">
        <v>101.113585746102</v>
      </c>
      <c r="P918">
        <v>34.431137724550901</v>
      </c>
    </row>
    <row r="919" spans="1:17" hidden="1" x14ac:dyDescent="0.3">
      <c r="A919" t="s">
        <v>1988</v>
      </c>
      <c r="B919" t="s">
        <v>1989</v>
      </c>
      <c r="C919" t="s">
        <v>3149</v>
      </c>
      <c r="E919">
        <v>3455.5650000000001</v>
      </c>
      <c r="F919">
        <v>645.9</v>
      </c>
      <c r="G919">
        <v>758.76306440985695</v>
      </c>
      <c r="H919">
        <v>-2.52285502330668</v>
      </c>
      <c r="I919">
        <v>13.919575683739099</v>
      </c>
      <c r="J919">
        <v>-1.7325294383726</v>
      </c>
      <c r="K919">
        <v>643.06698862092503</v>
      </c>
      <c r="L919">
        <v>542.99355414207298</v>
      </c>
      <c r="M919">
        <v>51.812195371350498</v>
      </c>
      <c r="N919">
        <v>9.8484369032197497E-2</v>
      </c>
      <c r="O919">
        <v>22.720235330546501</v>
      </c>
      <c r="P919">
        <v>784.67333242021596</v>
      </c>
      <c r="Q919">
        <v>0.16716459996786301</v>
      </c>
    </row>
    <row r="920" spans="1:17" hidden="1" x14ac:dyDescent="0.3">
      <c r="A920" t="s">
        <v>1990</v>
      </c>
      <c r="B920" t="s">
        <v>1991</v>
      </c>
      <c r="C920" t="s">
        <v>3149</v>
      </c>
      <c r="D920" t="s">
        <v>51</v>
      </c>
      <c r="E920">
        <v>3445.7553499320002</v>
      </c>
      <c r="F920">
        <v>134.19</v>
      </c>
      <c r="G920">
        <v>42.247626726483603</v>
      </c>
      <c r="H920">
        <v>-3.3785017799869999</v>
      </c>
      <c r="I920">
        <v>39.327237060929399</v>
      </c>
      <c r="J920">
        <v>8.2840884655849898</v>
      </c>
      <c r="K920">
        <v>135.67205411613</v>
      </c>
      <c r="L920">
        <v>120.734449973376</v>
      </c>
      <c r="M920">
        <v>63.5293310486257</v>
      </c>
      <c r="N920">
        <v>0.54278879683959402</v>
      </c>
      <c r="O920">
        <v>25.940830166182199</v>
      </c>
      <c r="P920">
        <v>72.259306803594299</v>
      </c>
      <c r="Q920">
        <v>1.6593499672988999E-2</v>
      </c>
    </row>
    <row r="921" spans="1:17" hidden="1" x14ac:dyDescent="0.3">
      <c r="A921" t="s">
        <v>1992</v>
      </c>
      <c r="B921" t="s">
        <v>1993</v>
      </c>
      <c r="C921" t="s">
        <v>3149</v>
      </c>
      <c r="D921" t="s">
        <v>242</v>
      </c>
      <c r="E921">
        <v>3422.0148531499999</v>
      </c>
      <c r="F921">
        <v>191.54</v>
      </c>
      <c r="G921">
        <v>33.5734955200328</v>
      </c>
      <c r="H921">
        <v>1.26751145033164</v>
      </c>
      <c r="I921">
        <v>34.203752462371803</v>
      </c>
      <c r="J921">
        <v>2.5526694235397902</v>
      </c>
      <c r="K921">
        <v>190.057293873417</v>
      </c>
      <c r="L921">
        <v>159.394750425084</v>
      </c>
      <c r="M921">
        <v>46.946756415653098</v>
      </c>
      <c r="N921">
        <v>0.304884998061141</v>
      </c>
      <c r="O921">
        <v>15.380599352615601</v>
      </c>
      <c r="P921">
        <v>84.973442781265007</v>
      </c>
      <c r="Q921">
        <v>0.142892046253767</v>
      </c>
    </row>
    <row r="922" spans="1:17" x14ac:dyDescent="0.3">
      <c r="A922" t="s">
        <v>1994</v>
      </c>
      <c r="B922" t="s">
        <v>1995</v>
      </c>
      <c r="C922" t="s">
        <v>3133</v>
      </c>
      <c r="D922" t="s">
        <v>21</v>
      </c>
      <c r="E922">
        <v>3411.9628474799902</v>
      </c>
      <c r="F922">
        <v>577.29999999999995</v>
      </c>
      <c r="G922">
        <v>-25.571343877222098</v>
      </c>
      <c r="H922">
        <v>1.46985146589882</v>
      </c>
      <c r="I922">
        <v>-9.9325672178329505</v>
      </c>
      <c r="J922">
        <v>5.7149222958064803</v>
      </c>
      <c r="K922">
        <v>599.74158017665002</v>
      </c>
      <c r="L922">
        <v>600.73672307416803</v>
      </c>
      <c r="M922">
        <v>45.312163616154301</v>
      </c>
      <c r="N922">
        <v>0.25257972584599397</v>
      </c>
      <c r="O922">
        <v>37.103758877533302</v>
      </c>
      <c r="P922">
        <v>28.288888888888799</v>
      </c>
      <c r="Q922">
        <v>6.2029605055109002E-2</v>
      </c>
    </row>
    <row r="923" spans="1:17" x14ac:dyDescent="0.3">
      <c r="A923" t="s">
        <v>1996</v>
      </c>
      <c r="B923" t="s">
        <v>1997</v>
      </c>
      <c r="C923" t="s">
        <v>3151</v>
      </c>
      <c r="D923" t="s">
        <v>1998</v>
      </c>
      <c r="E923">
        <v>3405.6810580000001</v>
      </c>
      <c r="F923">
        <v>19.239999999999998</v>
      </c>
      <c r="G923">
        <v>-25.7019346770251</v>
      </c>
      <c r="H923">
        <v>-2.0650604063131799</v>
      </c>
      <c r="I923">
        <v>-18.0333274886762</v>
      </c>
      <c r="J923">
        <v>2.5813187834923599</v>
      </c>
      <c r="K923">
        <v>20.150692016922299</v>
      </c>
      <c r="L923">
        <v>20.8785680070559</v>
      </c>
      <c r="M923">
        <v>48.490664824949299</v>
      </c>
      <c r="N923">
        <v>0.45976951777266201</v>
      </c>
      <c r="O923">
        <v>45.270270270270203</v>
      </c>
      <c r="P923">
        <v>7.6062639821029103</v>
      </c>
      <c r="Q923">
        <v>-2.9627100229758001E-2</v>
      </c>
    </row>
    <row r="924" spans="1:17" hidden="1" x14ac:dyDescent="0.3">
      <c r="A924" t="s">
        <v>1999</v>
      </c>
      <c r="B924" t="s">
        <v>2000</v>
      </c>
      <c r="C924" t="s">
        <v>3149</v>
      </c>
      <c r="D924" t="s">
        <v>1355</v>
      </c>
      <c r="E924">
        <v>3386.4411814199998</v>
      </c>
      <c r="F924">
        <v>773.4</v>
      </c>
      <c r="G924">
        <v>-4.9625785897626802</v>
      </c>
      <c r="H924">
        <v>3.0832892423768801</v>
      </c>
      <c r="I924">
        <v>32.696393690432103</v>
      </c>
      <c r="J924">
        <v>4.6045181022781501</v>
      </c>
      <c r="K924">
        <v>768.82260320116802</v>
      </c>
      <c r="L924">
        <v>708.58410964515804</v>
      </c>
      <c r="M924">
        <v>56.966301246039301</v>
      </c>
      <c r="N924">
        <v>0.265728224205459</v>
      </c>
      <c r="O924">
        <v>27.101111973105699</v>
      </c>
      <c r="P924">
        <v>72.172751558325899</v>
      </c>
      <c r="Q924">
        <v>-3.2118078727684997E-2</v>
      </c>
    </row>
    <row r="925" spans="1:17" hidden="1" x14ac:dyDescent="0.3">
      <c r="A925" t="s">
        <v>2001</v>
      </c>
      <c r="B925" t="s">
        <v>2002</v>
      </c>
      <c r="C925" t="s">
        <v>3149</v>
      </c>
      <c r="D925" t="s">
        <v>2003</v>
      </c>
      <c r="E925">
        <v>3374.4059999999999</v>
      </c>
      <c r="F925">
        <v>1321.15</v>
      </c>
      <c r="G925">
        <v>57.825216309229802</v>
      </c>
      <c r="H925">
        <v>-2.6976678952824802</v>
      </c>
      <c r="I925">
        <v>18.472119588485999</v>
      </c>
      <c r="J925">
        <v>3.4788233019154502</v>
      </c>
      <c r="K925">
        <v>1391.3383960880401</v>
      </c>
      <c r="L925">
        <v>1261.0423732817701</v>
      </c>
      <c r="M925">
        <v>45.076180772866699</v>
      </c>
      <c r="N925">
        <v>0.42060351527709999</v>
      </c>
      <c r="O925">
        <v>26.401241342769499</v>
      </c>
      <c r="P925">
        <v>92.167272727272703</v>
      </c>
      <c r="Q925">
        <v>2.3341747210755999E-2</v>
      </c>
    </row>
    <row r="926" spans="1:17" x14ac:dyDescent="0.3">
      <c r="A926" t="s">
        <v>2004</v>
      </c>
      <c r="B926" t="s">
        <v>2005</v>
      </c>
      <c r="C926" t="s">
        <v>3140</v>
      </c>
      <c r="D926" t="s">
        <v>196</v>
      </c>
      <c r="E926">
        <v>3364.5647279999998</v>
      </c>
      <c r="F926">
        <v>214.4</v>
      </c>
      <c r="G926">
        <v>-50.123771014953697</v>
      </c>
      <c r="H926">
        <v>-0.40048599589461298</v>
      </c>
      <c r="I926">
        <v>-11.522085383985599</v>
      </c>
      <c r="J926">
        <v>7.8904668033822496</v>
      </c>
      <c r="K926">
        <v>211.99916428698299</v>
      </c>
      <c r="L926">
        <v>224.056138493025</v>
      </c>
      <c r="M926">
        <v>66.570345996292104</v>
      </c>
      <c r="N926">
        <v>0.77643434682326795</v>
      </c>
      <c r="O926">
        <v>38.945895522388</v>
      </c>
      <c r="P926">
        <v>13.529256023298901</v>
      </c>
      <c r="Q926">
        <v>8.4878526905880006E-3</v>
      </c>
    </row>
    <row r="927" spans="1:17" hidden="1" x14ac:dyDescent="0.3">
      <c r="A927" t="s">
        <v>2006</v>
      </c>
      <c r="B927" t="s">
        <v>2007</v>
      </c>
      <c r="C927" t="s">
        <v>3149</v>
      </c>
      <c r="D927" t="s">
        <v>105</v>
      </c>
      <c r="E927">
        <v>3345.0737045400001</v>
      </c>
      <c r="F927">
        <v>848</v>
      </c>
      <c r="G927">
        <v>10.643677239238899</v>
      </c>
      <c r="H927">
        <v>-15.293475011669599</v>
      </c>
      <c r="I927">
        <v>-6.88596373339238</v>
      </c>
      <c r="J927">
        <v>8.3780722886143195</v>
      </c>
      <c r="K927">
        <v>897.75871145207395</v>
      </c>
      <c r="L927">
        <v>811.84912258399095</v>
      </c>
      <c r="M927">
        <v>48.032941196474198</v>
      </c>
      <c r="N927">
        <v>0.24819778374364801</v>
      </c>
      <c r="O927">
        <v>33.1485849056603</v>
      </c>
      <c r="P927">
        <v>52.162210658532203</v>
      </c>
      <c r="Q927">
        <v>7.6097766849582998E-2</v>
      </c>
    </row>
    <row r="928" spans="1:17" hidden="1" x14ac:dyDescent="0.3">
      <c r="A928" t="s">
        <v>2008</v>
      </c>
      <c r="B928" t="s">
        <v>2009</v>
      </c>
      <c r="C928" t="s">
        <v>3149</v>
      </c>
      <c r="D928" t="s">
        <v>242</v>
      </c>
      <c r="E928">
        <v>3338.8027355499999</v>
      </c>
      <c r="F928">
        <v>519.25</v>
      </c>
      <c r="G928">
        <v>137.00112439470399</v>
      </c>
      <c r="H928">
        <v>-3.6254995731141602</v>
      </c>
      <c r="I928">
        <v>19.1636422082934</v>
      </c>
      <c r="J928">
        <v>5.7230093178067998</v>
      </c>
      <c r="K928">
        <v>543.84855894521695</v>
      </c>
      <c r="L928">
        <v>461.35855219837202</v>
      </c>
      <c r="M928">
        <v>49.680524103589597</v>
      </c>
      <c r="N928">
        <v>0.57464264570805901</v>
      </c>
      <c r="O928">
        <v>33.654309099662903</v>
      </c>
      <c r="P928">
        <v>166.21379133555499</v>
      </c>
      <c r="Q928">
        <v>0.18739746521769399</v>
      </c>
    </row>
    <row r="929" spans="1:17" hidden="1" x14ac:dyDescent="0.3">
      <c r="A929" t="s">
        <v>2010</v>
      </c>
      <c r="B929" t="s">
        <v>2011</v>
      </c>
      <c r="C929" t="s">
        <v>3149</v>
      </c>
      <c r="D929" t="s">
        <v>364</v>
      </c>
      <c r="E929">
        <v>3325.0217026750001</v>
      </c>
      <c r="F929">
        <v>302.64999999999998</v>
      </c>
      <c r="G929">
        <v>7.4157231790687996</v>
      </c>
      <c r="H929">
        <v>6.1311786806013897</v>
      </c>
      <c r="I929">
        <v>31.515159451115</v>
      </c>
      <c r="J929">
        <v>2.86388634361214</v>
      </c>
      <c r="K929">
        <v>279.31888189042002</v>
      </c>
      <c r="L929">
        <v>242.23210503897599</v>
      </c>
      <c r="M929">
        <v>57.589366198794501</v>
      </c>
      <c r="N929">
        <v>0.41035960500776097</v>
      </c>
      <c r="O929">
        <v>7.2195605484883503</v>
      </c>
      <c r="P929">
        <v>69.078212290502705</v>
      </c>
      <c r="Q929">
        <v>6.7662304477546995E-2</v>
      </c>
    </row>
    <row r="930" spans="1:17" hidden="1" x14ac:dyDescent="0.3">
      <c r="A930" t="s">
        <v>2012</v>
      </c>
      <c r="B930" t="s">
        <v>2013</v>
      </c>
      <c r="C930" t="s">
        <v>3149</v>
      </c>
      <c r="D930" t="s">
        <v>80</v>
      </c>
      <c r="E930">
        <v>3322.5467960000001</v>
      </c>
      <c r="F930">
        <v>40.01</v>
      </c>
      <c r="G930">
        <v>197.54719565422201</v>
      </c>
      <c r="H930">
        <v>58.581970032413601</v>
      </c>
      <c r="I930">
        <v>42.6832366489405</v>
      </c>
      <c r="J930">
        <v>21.439550211948799</v>
      </c>
      <c r="K930">
        <v>30.7006871383308</v>
      </c>
      <c r="L930">
        <v>25.961298547531701</v>
      </c>
      <c r="M930">
        <v>66.868235863440205</v>
      </c>
      <c r="N930">
        <v>2.1803414033872599</v>
      </c>
      <c r="O930">
        <v>0</v>
      </c>
      <c r="P930">
        <v>223.45746366457999</v>
      </c>
      <c r="Q930">
        <v>7.8484755426531994E-2</v>
      </c>
    </row>
    <row r="931" spans="1:17" hidden="1" x14ac:dyDescent="0.3">
      <c r="A931" t="s">
        <v>2014</v>
      </c>
      <c r="B931" t="s">
        <v>2015</v>
      </c>
      <c r="C931" t="s">
        <v>3149</v>
      </c>
      <c r="D931" t="s">
        <v>2016</v>
      </c>
      <c r="E931">
        <v>3320.9670668200001</v>
      </c>
      <c r="F931">
        <v>695.15</v>
      </c>
      <c r="G931">
        <v>81.907370255710205</v>
      </c>
      <c r="H931">
        <v>-6.6339103276186604</v>
      </c>
      <c r="I931">
        <v>53.632284058550901</v>
      </c>
      <c r="J931">
        <v>2.5611150329841998</v>
      </c>
      <c r="K931">
        <v>731.52356561362399</v>
      </c>
      <c r="L931">
        <v>524.20172108297697</v>
      </c>
      <c r="M931">
        <v>35.939648862560503</v>
      </c>
      <c r="N931">
        <v>0.52052060620809304</v>
      </c>
      <c r="O931">
        <v>21.844206286413002</v>
      </c>
      <c r="P931">
        <v>171.75527756059401</v>
      </c>
    </row>
    <row r="932" spans="1:17" x14ac:dyDescent="0.3">
      <c r="A932" t="s">
        <v>2017</v>
      </c>
      <c r="B932" t="s">
        <v>2018</v>
      </c>
      <c r="C932" t="s">
        <v>3148</v>
      </c>
      <c r="D932" t="s">
        <v>291</v>
      </c>
      <c r="E932">
        <v>3304.8403487999999</v>
      </c>
      <c r="F932">
        <v>132.80000000000001</v>
      </c>
      <c r="G932">
        <v>24.913127787483599</v>
      </c>
      <c r="H932">
        <v>-6.7830374791183097</v>
      </c>
      <c r="I932">
        <v>25.938550323161301</v>
      </c>
      <c r="J932">
        <v>1.1500226537739699</v>
      </c>
      <c r="K932">
        <v>145.730875382173</v>
      </c>
      <c r="L932">
        <v>128.59724429646801</v>
      </c>
      <c r="M932">
        <v>37.651103496113002</v>
      </c>
      <c r="N932">
        <v>0.49154829795030403</v>
      </c>
      <c r="O932">
        <v>33.283132530120398</v>
      </c>
      <c r="P932">
        <v>62.745098039215698</v>
      </c>
      <c r="Q932">
        <v>2.1626165803622002E-2</v>
      </c>
    </row>
    <row r="933" spans="1:17" hidden="1" x14ac:dyDescent="0.3">
      <c r="A933" t="s">
        <v>2019</v>
      </c>
      <c r="B933" t="s">
        <v>2020</v>
      </c>
      <c r="C933" t="s">
        <v>3149</v>
      </c>
      <c r="D933" t="s">
        <v>75</v>
      </c>
      <c r="E933">
        <v>3302.3910599999999</v>
      </c>
      <c r="F933">
        <v>1065.1500000000001</v>
      </c>
      <c r="G933">
        <v>75.0235180677399</v>
      </c>
      <c r="H933">
        <v>8.1734785094459994</v>
      </c>
      <c r="I933">
        <v>120.89172470746399</v>
      </c>
      <c r="J933">
        <v>4.4678408985176397</v>
      </c>
      <c r="K933">
        <v>1005.20461718921</v>
      </c>
      <c r="L933">
        <v>771.06380178290203</v>
      </c>
      <c r="M933">
        <v>54.101766570912297</v>
      </c>
      <c r="N933">
        <v>0.2568190565422</v>
      </c>
      <c r="O933">
        <v>7.7782471952307004</v>
      </c>
      <c r="P933">
        <v>152.91463848984901</v>
      </c>
      <c r="Q933">
        <v>5.8725059484531002E-2</v>
      </c>
    </row>
    <row r="934" spans="1:17" hidden="1" x14ac:dyDescent="0.3">
      <c r="A934" t="s">
        <v>2021</v>
      </c>
      <c r="B934" t="s">
        <v>2022</v>
      </c>
      <c r="C934" t="s">
        <v>3149</v>
      </c>
      <c r="D934" t="s">
        <v>21</v>
      </c>
      <c r="E934">
        <v>3248.44175589</v>
      </c>
      <c r="F934">
        <v>602.65</v>
      </c>
      <c r="G934">
        <v>60.409101289378697</v>
      </c>
      <c r="H934">
        <v>-9.9180580275223296</v>
      </c>
      <c r="I934">
        <v>18.399882805982301</v>
      </c>
      <c r="J934">
        <v>-1.1121373632843901</v>
      </c>
      <c r="K934">
        <v>650.50284219704702</v>
      </c>
      <c r="L934">
        <v>547.77086972620896</v>
      </c>
      <c r="M934">
        <v>36.204354570186901</v>
      </c>
      <c r="N934">
        <v>0.48841138368281001</v>
      </c>
      <c r="O934">
        <v>36.895378743881203</v>
      </c>
      <c r="P934">
        <v>91.743557111040303</v>
      </c>
      <c r="Q934">
        <v>0.10244917675027</v>
      </c>
    </row>
    <row r="935" spans="1:17" x14ac:dyDescent="0.3">
      <c r="A935" t="s">
        <v>2023</v>
      </c>
      <c r="B935" t="s">
        <v>2024</v>
      </c>
      <c r="C935" t="s">
        <v>3132</v>
      </c>
      <c r="D935" t="s">
        <v>291</v>
      </c>
      <c r="E935">
        <v>3233.2721150000002</v>
      </c>
      <c r="F935">
        <v>1902.5</v>
      </c>
      <c r="G935">
        <v>32.308368939202801</v>
      </c>
      <c r="H935">
        <v>-10.5895400142344</v>
      </c>
      <c r="I935">
        <v>-2.7531962641649299</v>
      </c>
      <c r="J935">
        <v>3.1985493050812899</v>
      </c>
      <c r="K935">
        <v>2133.6892615225702</v>
      </c>
      <c r="L935">
        <v>1982.8314125925999</v>
      </c>
      <c r="M935">
        <v>39.581336777981598</v>
      </c>
      <c r="N935">
        <v>0.57056944733215498</v>
      </c>
      <c r="O935">
        <v>47.174770039421801</v>
      </c>
      <c r="P935">
        <v>64.008620689655103</v>
      </c>
      <c r="Q935">
        <v>2.09844195679E-3</v>
      </c>
    </row>
    <row r="936" spans="1:17" hidden="1" x14ac:dyDescent="0.3">
      <c r="A936" t="s">
        <v>2025</v>
      </c>
      <c r="B936" t="s">
        <v>2026</v>
      </c>
      <c r="C936" t="s">
        <v>3149</v>
      </c>
      <c r="D936" t="s">
        <v>214</v>
      </c>
      <c r="E936">
        <v>3224.2776848799999</v>
      </c>
      <c r="F936">
        <v>6421.2</v>
      </c>
      <c r="G936">
        <v>126.470590788894</v>
      </c>
      <c r="H936">
        <v>34.565910191242402</v>
      </c>
      <c r="I936">
        <v>72.364781976872095</v>
      </c>
      <c r="J936">
        <v>9.8701984418003299</v>
      </c>
      <c r="K936">
        <v>5442.9044643082098</v>
      </c>
      <c r="L936">
        <v>4275.0025203334999</v>
      </c>
      <c r="M936">
        <v>51.806715727533501</v>
      </c>
      <c r="N936">
        <v>1.5310240748186501</v>
      </c>
      <c r="O936">
        <v>31.983897090886401</v>
      </c>
      <c r="P936">
        <v>156.82745380369499</v>
      </c>
      <c r="Q936">
        <v>0.13484435966560401</v>
      </c>
    </row>
    <row r="937" spans="1:17" x14ac:dyDescent="0.3">
      <c r="A937" t="s">
        <v>2027</v>
      </c>
      <c r="B937" t="s">
        <v>2028</v>
      </c>
      <c r="C937" t="s">
        <v>3146</v>
      </c>
      <c r="D937" t="s">
        <v>271</v>
      </c>
      <c r="E937">
        <v>3205.094549166</v>
      </c>
      <c r="F937">
        <v>150.21</v>
      </c>
      <c r="G937">
        <v>-52.115131680218397</v>
      </c>
      <c r="H937">
        <v>-0.91909422960701004</v>
      </c>
      <c r="I937">
        <v>-27.873837855502298</v>
      </c>
      <c r="J937">
        <v>6.6797963514437297</v>
      </c>
      <c r="K937">
        <v>162.672379983745</v>
      </c>
      <c r="M937">
        <v>42.184596522375799</v>
      </c>
      <c r="N937">
        <v>0.95803113694555797</v>
      </c>
      <c r="O937">
        <v>56.447639970707598</v>
      </c>
      <c r="P937">
        <v>5.0419580419580301</v>
      </c>
    </row>
    <row r="938" spans="1:17" hidden="1" x14ac:dyDescent="0.3">
      <c r="A938" t="s">
        <v>2029</v>
      </c>
      <c r="B938" t="s">
        <v>2030</v>
      </c>
      <c r="C938" t="s">
        <v>3149</v>
      </c>
      <c r="D938" t="s">
        <v>274</v>
      </c>
      <c r="E938">
        <v>3197.07678717</v>
      </c>
      <c r="F938">
        <v>1200.3499999999999</v>
      </c>
      <c r="G938">
        <v>-51.672529127310597</v>
      </c>
      <c r="H938">
        <v>0.63433574922114599</v>
      </c>
      <c r="I938">
        <v>-18.398601122536601</v>
      </c>
      <c r="J938">
        <v>3.0201574009466801</v>
      </c>
      <c r="K938">
        <v>1259.54572407657</v>
      </c>
      <c r="L938">
        <v>1295.2997707381501</v>
      </c>
      <c r="M938">
        <v>53.902957504678398</v>
      </c>
      <c r="N938">
        <v>0.20174408517710199</v>
      </c>
      <c r="O938">
        <v>51.868205106843803</v>
      </c>
      <c r="P938">
        <v>8.7175074721492507</v>
      </c>
      <c r="Q938">
        <v>7.4872380637090993E-2</v>
      </c>
    </row>
    <row r="939" spans="1:17" hidden="1" x14ac:dyDescent="0.3">
      <c r="A939" t="s">
        <v>2031</v>
      </c>
      <c r="B939" t="s">
        <v>2032</v>
      </c>
      <c r="C939" t="s">
        <v>3149</v>
      </c>
      <c r="D939" t="s">
        <v>86</v>
      </c>
      <c r="E939">
        <v>3194.123016</v>
      </c>
      <c r="F939">
        <v>2597</v>
      </c>
      <c r="G939">
        <v>-15.6857444332607</v>
      </c>
      <c r="H939">
        <v>-10.992111575663101</v>
      </c>
      <c r="I939">
        <v>-6.5241632443743303</v>
      </c>
      <c r="J939">
        <v>3.9307143193450802</v>
      </c>
      <c r="K939">
        <v>2870.23091145744</v>
      </c>
      <c r="L939">
        <v>2790.1474661950201</v>
      </c>
      <c r="M939">
        <v>45.030626971863597</v>
      </c>
      <c r="N939">
        <v>0.59341795410078302</v>
      </c>
      <c r="O939">
        <v>46.909896033885197</v>
      </c>
      <c r="P939">
        <v>24.136612413661201</v>
      </c>
      <c r="Q939">
        <v>0.15030870095666701</v>
      </c>
    </row>
    <row r="940" spans="1:17" hidden="1" x14ac:dyDescent="0.3">
      <c r="A940" t="s">
        <v>2033</v>
      </c>
      <c r="B940" t="s">
        <v>2034</v>
      </c>
      <c r="C940" t="s">
        <v>3149</v>
      </c>
      <c r="D940" t="s">
        <v>1355</v>
      </c>
      <c r="E940">
        <v>3181.04884128</v>
      </c>
      <c r="F940">
        <v>216.2</v>
      </c>
      <c r="K940">
        <v>198.53034696656701</v>
      </c>
      <c r="L940">
        <v>172.215069946667</v>
      </c>
      <c r="M940">
        <v>81.1750791682543</v>
      </c>
      <c r="N940">
        <v>1</v>
      </c>
      <c r="Q940">
        <v>0.14788253940821999</v>
      </c>
    </row>
    <row r="941" spans="1:17" hidden="1" x14ac:dyDescent="0.3">
      <c r="A941" t="s">
        <v>2035</v>
      </c>
      <c r="B941" t="s">
        <v>2036</v>
      </c>
      <c r="C941" t="s">
        <v>3149</v>
      </c>
      <c r="D941" t="s">
        <v>57</v>
      </c>
      <c r="E941">
        <v>3177.0312039400001</v>
      </c>
      <c r="F941">
        <v>210.05</v>
      </c>
      <c r="G941">
        <v>12.325993917907301</v>
      </c>
      <c r="H941">
        <v>-6.9127997765433999</v>
      </c>
      <c r="I941">
        <v>6.55153088834754</v>
      </c>
      <c r="J941">
        <v>3.1321524011154098</v>
      </c>
      <c r="K941">
        <v>221.33931672515899</v>
      </c>
      <c r="L941">
        <v>206.84121822088201</v>
      </c>
      <c r="M941">
        <v>45.096691583212397</v>
      </c>
      <c r="N941">
        <v>0.59440632512680902</v>
      </c>
      <c r="O941">
        <v>28.493215900975901</v>
      </c>
      <c r="P941">
        <v>48.655343241330499</v>
      </c>
      <c r="Q941">
        <v>0.10733596033801</v>
      </c>
    </row>
    <row r="942" spans="1:17" hidden="1" x14ac:dyDescent="0.3">
      <c r="A942" t="s">
        <v>2037</v>
      </c>
      <c r="B942" t="s">
        <v>2038</v>
      </c>
      <c r="C942" t="s">
        <v>3149</v>
      </c>
      <c r="D942" t="s">
        <v>21</v>
      </c>
      <c r="E942">
        <v>3168.9593131000001</v>
      </c>
      <c r="F942">
        <v>798.35</v>
      </c>
      <c r="G942">
        <v>128.543915256573</v>
      </c>
      <c r="H942">
        <v>3.2098350133101401</v>
      </c>
      <c r="I942">
        <v>36.337193565955602</v>
      </c>
      <c r="J942">
        <v>3.865920847131</v>
      </c>
      <c r="K942">
        <v>749.76309275773599</v>
      </c>
      <c r="L942">
        <v>641.01213411303502</v>
      </c>
      <c r="M942">
        <v>60.284744380267497</v>
      </c>
      <c r="N942">
        <v>1.74442910784671</v>
      </c>
      <c r="O942">
        <v>7.2023548568923301</v>
      </c>
      <c r="P942">
        <v>167.40914419695099</v>
      </c>
      <c r="Q942">
        <v>0.103524409918317</v>
      </c>
    </row>
    <row r="943" spans="1:17" hidden="1" x14ac:dyDescent="0.3">
      <c r="A943" t="s">
        <v>2039</v>
      </c>
      <c r="B943" t="s">
        <v>2040</v>
      </c>
      <c r="C943" t="s">
        <v>3149</v>
      </c>
      <c r="D943" t="s">
        <v>1619</v>
      </c>
      <c r="E943">
        <v>3159.1454378610001</v>
      </c>
      <c r="F943">
        <v>142.81</v>
      </c>
      <c r="G943">
        <v>-25.692724150709299</v>
      </c>
      <c r="H943">
        <v>0.92589654349933104</v>
      </c>
      <c r="I943">
        <v>-9.4101594920142499</v>
      </c>
      <c r="J943">
        <v>4.5829180526205198</v>
      </c>
      <c r="K943">
        <v>145.811961773311</v>
      </c>
      <c r="L943">
        <v>148.827903918576</v>
      </c>
      <c r="M943">
        <v>55.501527859688402</v>
      </c>
      <c r="N943">
        <v>0.35414543523770198</v>
      </c>
      <c r="O943">
        <v>25.404383446537299</v>
      </c>
      <c r="P943">
        <v>10.705426356589101</v>
      </c>
      <c r="Q943">
        <v>1.8567919348703998E-2</v>
      </c>
    </row>
    <row r="944" spans="1:17" hidden="1" x14ac:dyDescent="0.3">
      <c r="A944" t="s">
        <v>2041</v>
      </c>
      <c r="B944" t="s">
        <v>2042</v>
      </c>
      <c r="C944" t="s">
        <v>3149</v>
      </c>
      <c r="D944" t="s">
        <v>271</v>
      </c>
      <c r="E944">
        <v>3157.4549032199998</v>
      </c>
      <c r="F944">
        <v>176.79</v>
      </c>
      <c r="G944">
        <v>51.0566989566084</v>
      </c>
      <c r="H944">
        <v>3.3056019829873899</v>
      </c>
      <c r="I944">
        <v>13.6080693208743</v>
      </c>
      <c r="J944">
        <v>8.3911231212991009</v>
      </c>
      <c r="K944">
        <v>166.79918930107999</v>
      </c>
      <c r="L944">
        <v>143.85931215067399</v>
      </c>
      <c r="M944">
        <v>55.162031413268501</v>
      </c>
      <c r="N944">
        <v>0.52651428613193896</v>
      </c>
      <c r="O944">
        <v>8.7165563663103001</v>
      </c>
      <c r="P944">
        <v>78.9372469635627</v>
      </c>
      <c r="Q944">
        <v>0.169875801615472</v>
      </c>
    </row>
    <row r="945" spans="1:17" hidden="1" x14ac:dyDescent="0.3">
      <c r="A945" t="s">
        <v>2043</v>
      </c>
      <c r="B945" t="s">
        <v>2044</v>
      </c>
      <c r="C945" t="s">
        <v>3149</v>
      </c>
      <c r="D945" t="s">
        <v>242</v>
      </c>
      <c r="E945">
        <v>3151.34004645</v>
      </c>
      <c r="F945">
        <v>228.45</v>
      </c>
      <c r="G945">
        <v>159.83082016975399</v>
      </c>
      <c r="H945">
        <v>-5.2996143944114902</v>
      </c>
      <c r="I945">
        <v>125.144320551357</v>
      </c>
      <c r="J945">
        <v>7.1728855025692502</v>
      </c>
      <c r="K945">
        <v>225.38009228897201</v>
      </c>
      <c r="L945">
        <v>179.350966971741</v>
      </c>
      <c r="M945">
        <v>60.0985856518503</v>
      </c>
      <c r="N945">
        <v>1.38856874287865</v>
      </c>
      <c r="O945">
        <v>34.821623987743401</v>
      </c>
      <c r="P945">
        <v>203.58803986710899</v>
      </c>
      <c r="Q945">
        <v>0.17044781279347601</v>
      </c>
    </row>
    <row r="946" spans="1:17" hidden="1" x14ac:dyDescent="0.3">
      <c r="A946" t="s">
        <v>2045</v>
      </c>
      <c r="B946" t="s">
        <v>2046</v>
      </c>
      <c r="C946" t="s">
        <v>3149</v>
      </c>
      <c r="D946" t="s">
        <v>24</v>
      </c>
      <c r="E946">
        <v>3150.4934737200001</v>
      </c>
      <c r="F946">
        <v>378.6</v>
      </c>
      <c r="G946">
        <v>3.17258231354195</v>
      </c>
      <c r="H946">
        <v>-5.6747195247731304</v>
      </c>
      <c r="I946">
        <v>24.232059036034101</v>
      </c>
      <c r="J946">
        <v>1.88661731852151</v>
      </c>
      <c r="K946">
        <v>386.82931871846802</v>
      </c>
      <c r="L946">
        <v>341.61825968487301</v>
      </c>
      <c r="M946">
        <v>45.1599154099614</v>
      </c>
      <c r="N946">
        <v>0.32006377040079298</v>
      </c>
      <c r="O946">
        <v>23.349181193872099</v>
      </c>
      <c r="P946">
        <v>51.804330392943001</v>
      </c>
      <c r="Q946">
        <v>-3.5186990680801E-2</v>
      </c>
    </row>
    <row r="947" spans="1:17" x14ac:dyDescent="0.3">
      <c r="A947" t="s">
        <v>2047</v>
      </c>
      <c r="B947" t="s">
        <v>2048</v>
      </c>
      <c r="C947" t="s">
        <v>3148</v>
      </c>
      <c r="D947" t="s">
        <v>291</v>
      </c>
      <c r="E947">
        <v>3146.8988681999999</v>
      </c>
      <c r="F947">
        <v>307.35000000000002</v>
      </c>
      <c r="G947">
        <v>35.640323316842498</v>
      </c>
      <c r="H947">
        <v>-2.5572187748006701</v>
      </c>
      <c r="I947">
        <v>6.2507894080866997</v>
      </c>
      <c r="J947">
        <v>0.51041681707713105</v>
      </c>
      <c r="K947">
        <v>314.85181015402799</v>
      </c>
      <c r="L947">
        <v>289.42101238842298</v>
      </c>
      <c r="M947">
        <v>51.736887243461801</v>
      </c>
      <c r="N947">
        <v>0.69689960944557205</v>
      </c>
      <c r="O947">
        <v>18.057589067837899</v>
      </c>
      <c r="P947">
        <v>62.619047619047599</v>
      </c>
      <c r="Q947">
        <v>1.4806118888190001E-2</v>
      </c>
    </row>
    <row r="948" spans="1:17" x14ac:dyDescent="0.3">
      <c r="A948" t="s">
        <v>2049</v>
      </c>
      <c r="B948" t="s">
        <v>2050</v>
      </c>
      <c r="C948" t="s">
        <v>3146</v>
      </c>
      <c r="D948" t="s">
        <v>1469</v>
      </c>
      <c r="E948">
        <v>3146.5781608470002</v>
      </c>
      <c r="F948">
        <v>117.51</v>
      </c>
      <c r="G948">
        <v>-43.010797110887502</v>
      </c>
      <c r="H948">
        <v>-6.1795821366904002</v>
      </c>
      <c r="I948">
        <v>-11.3316097369174</v>
      </c>
      <c r="J948">
        <v>1.2725826255578101</v>
      </c>
      <c r="K948">
        <v>123.40297381325</v>
      </c>
      <c r="L948">
        <v>133.14198782275301</v>
      </c>
      <c r="M948">
        <v>50.244088645982103</v>
      </c>
      <c r="N948">
        <v>0.402947150863806</v>
      </c>
      <c r="O948">
        <v>35.988426516892098</v>
      </c>
      <c r="P948">
        <v>12.503590234561999</v>
      </c>
      <c r="Q948">
        <v>-0.115678431938319</v>
      </c>
    </row>
    <row r="949" spans="1:17" hidden="1" x14ac:dyDescent="0.3">
      <c r="A949" t="s">
        <v>2051</v>
      </c>
      <c r="B949" t="s">
        <v>2052</v>
      </c>
      <c r="C949" t="s">
        <v>3149</v>
      </c>
      <c r="D949" t="s">
        <v>2003</v>
      </c>
      <c r="E949">
        <v>3127.68</v>
      </c>
      <c r="F949">
        <v>488.7</v>
      </c>
      <c r="G949">
        <v>65.286915088233002</v>
      </c>
      <c r="H949">
        <v>13.909401012844301</v>
      </c>
      <c r="I949">
        <v>64.0447467510851</v>
      </c>
      <c r="J949">
        <v>7.8961069965224597</v>
      </c>
      <c r="K949">
        <v>435.83494399403099</v>
      </c>
      <c r="L949">
        <v>346.26353745687697</v>
      </c>
      <c r="M949">
        <v>63.851063512893703</v>
      </c>
      <c r="N949">
        <v>0.46858248936855101</v>
      </c>
      <c r="O949">
        <v>4.2561898915490097</v>
      </c>
      <c r="P949">
        <v>115.23893415547199</v>
      </c>
      <c r="Q949">
        <v>0.19433733641520501</v>
      </c>
    </row>
    <row r="950" spans="1:17" hidden="1" x14ac:dyDescent="0.3">
      <c r="A950" t="s">
        <v>2053</v>
      </c>
      <c r="B950" t="s">
        <v>2054</v>
      </c>
      <c r="C950" t="s">
        <v>3149</v>
      </c>
      <c r="D950" t="s">
        <v>141</v>
      </c>
      <c r="E950">
        <v>3119.2863127099999</v>
      </c>
      <c r="F950">
        <v>310.3</v>
      </c>
      <c r="G950">
        <v>9.2967036672014096</v>
      </c>
      <c r="H950">
        <v>0.86999592238131895</v>
      </c>
      <c r="I950">
        <v>-25.716288992174199</v>
      </c>
      <c r="J950">
        <v>1.1013513645575099</v>
      </c>
      <c r="K950">
        <v>323.716727145069</v>
      </c>
      <c r="L950">
        <v>328.147641598657</v>
      </c>
      <c r="M950">
        <v>53.224972786973701</v>
      </c>
      <c r="N950">
        <v>0.71667263994868502</v>
      </c>
      <c r="O950">
        <v>51.144054141153703</v>
      </c>
      <c r="P950">
        <v>39.837764758900398</v>
      </c>
      <c r="Q950">
        <v>5.3405250775672999E-2</v>
      </c>
    </row>
    <row r="951" spans="1:17" hidden="1" x14ac:dyDescent="0.3">
      <c r="A951" t="s">
        <v>2055</v>
      </c>
      <c r="B951" t="s">
        <v>2056</v>
      </c>
      <c r="C951" t="s">
        <v>3149</v>
      </c>
      <c r="D951" t="s">
        <v>117</v>
      </c>
      <c r="E951">
        <v>3104.2654233799999</v>
      </c>
      <c r="F951">
        <v>948.2</v>
      </c>
      <c r="G951">
        <v>-18.781130059844401</v>
      </c>
      <c r="H951">
        <v>-12.8280608788144</v>
      </c>
      <c r="I951">
        <v>0.11774649042322299</v>
      </c>
      <c r="J951">
        <v>3.5155032890798599</v>
      </c>
      <c r="K951">
        <v>1036.0478897815501</v>
      </c>
      <c r="L951">
        <v>958.86983480554602</v>
      </c>
      <c r="M951">
        <v>41.0232549031346</v>
      </c>
      <c r="N951">
        <v>0.65137841725705403</v>
      </c>
      <c r="O951">
        <v>40.265766715882698</v>
      </c>
      <c r="P951">
        <v>31.6944444444444</v>
      </c>
      <c r="Q951">
        <v>0.125712436028249</v>
      </c>
    </row>
    <row r="952" spans="1:17" hidden="1" x14ac:dyDescent="0.3">
      <c r="A952" t="s">
        <v>2057</v>
      </c>
      <c r="B952" t="s">
        <v>2058</v>
      </c>
      <c r="C952" t="s">
        <v>3149</v>
      </c>
      <c r="D952" t="s">
        <v>291</v>
      </c>
      <c r="E952">
        <v>3102.3743836869999</v>
      </c>
      <c r="F952">
        <v>105.11</v>
      </c>
      <c r="G952">
        <v>64.3340758810442</v>
      </c>
      <c r="H952">
        <v>5.0072508243421101</v>
      </c>
      <c r="I952">
        <v>86.020854888086802</v>
      </c>
      <c r="J952">
        <v>12.5722829508939</v>
      </c>
      <c r="K952">
        <v>94.107657227172098</v>
      </c>
      <c r="L952">
        <v>73.559844007413503</v>
      </c>
      <c r="M952">
        <v>61.788333949125096</v>
      </c>
      <c r="N952">
        <v>0.54510675458246804</v>
      </c>
      <c r="O952">
        <v>6.9355912853201502</v>
      </c>
      <c r="P952">
        <v>128.74863982589699</v>
      </c>
      <c r="Q952">
        <v>9.3849514962580996E-2</v>
      </c>
    </row>
    <row r="953" spans="1:17" hidden="1" x14ac:dyDescent="0.3">
      <c r="A953" t="s">
        <v>2059</v>
      </c>
      <c r="B953" t="s">
        <v>2060</v>
      </c>
      <c r="C953" t="s">
        <v>3149</v>
      </c>
      <c r="D953" t="s">
        <v>46</v>
      </c>
      <c r="E953">
        <v>3091.8547514349998</v>
      </c>
      <c r="F953">
        <v>365.45</v>
      </c>
      <c r="G953">
        <v>43.869058354333703</v>
      </c>
      <c r="H953">
        <v>-0.75421235088998495</v>
      </c>
      <c r="I953">
        <v>15.3997567227098</v>
      </c>
      <c r="J953">
        <v>1.3923182114793899</v>
      </c>
      <c r="K953">
        <v>368.43063204000799</v>
      </c>
      <c r="L953">
        <v>321.296878766021</v>
      </c>
      <c r="M953">
        <v>47.251361878990501</v>
      </c>
      <c r="N953">
        <v>0.81313039868736603</v>
      </c>
      <c r="O953">
        <v>13.558626351074</v>
      </c>
      <c r="P953">
        <v>75.950890707751498</v>
      </c>
      <c r="Q953">
        <v>8.1293453757875E-2</v>
      </c>
    </row>
    <row r="954" spans="1:17" x14ac:dyDescent="0.3">
      <c r="A954" t="s">
        <v>2061</v>
      </c>
      <c r="B954" t="s">
        <v>2062</v>
      </c>
      <c r="C954" t="s">
        <v>3136</v>
      </c>
      <c r="D954" t="s">
        <v>199</v>
      </c>
      <c r="E954">
        <v>3076.8354273499999</v>
      </c>
      <c r="F954">
        <v>224.5</v>
      </c>
      <c r="G954">
        <v>-32.310101239460003</v>
      </c>
      <c r="H954">
        <v>-3.5177918986099099</v>
      </c>
      <c r="I954">
        <v>-20.188866107462999</v>
      </c>
      <c r="J954">
        <v>2.9248870932373201</v>
      </c>
      <c r="K954">
        <v>240.23913630824001</v>
      </c>
      <c r="L954">
        <v>242.721062147591</v>
      </c>
      <c r="M954">
        <v>44.880169757942397</v>
      </c>
      <c r="N954">
        <v>0.52104835469337396</v>
      </c>
      <c r="O954">
        <v>28.708240534521099</v>
      </c>
      <c r="P954">
        <v>12.3904881101376</v>
      </c>
      <c r="Q954">
        <v>-1.9935129777771E-2</v>
      </c>
    </row>
    <row r="955" spans="1:17" hidden="1" x14ac:dyDescent="0.3">
      <c r="A955" t="s">
        <v>2063</v>
      </c>
      <c r="B955" t="s">
        <v>2064</v>
      </c>
      <c r="C955" t="s">
        <v>3149</v>
      </c>
      <c r="D955" t="s">
        <v>141</v>
      </c>
      <c r="E955">
        <v>3076.1366620399999</v>
      </c>
      <c r="F955">
        <v>66.5</v>
      </c>
      <c r="G955">
        <v>23.864506764416198</v>
      </c>
      <c r="H955">
        <v>0.28362122651757898</v>
      </c>
      <c r="I955">
        <v>-7.0489951417397902</v>
      </c>
      <c r="J955">
        <v>9.8920866811582098</v>
      </c>
      <c r="K955">
        <v>71.097970483276498</v>
      </c>
      <c r="M955">
        <v>55.688759900461399</v>
      </c>
      <c r="N955">
        <v>0.68312965347801902</v>
      </c>
      <c r="O955">
        <v>63.233082706766901</v>
      </c>
      <c r="P955">
        <v>84.7222222222222</v>
      </c>
    </row>
    <row r="956" spans="1:17" hidden="1" x14ac:dyDescent="0.3">
      <c r="A956" t="s">
        <v>2065</v>
      </c>
      <c r="B956" t="s">
        <v>2066</v>
      </c>
      <c r="C956" t="s">
        <v>3149</v>
      </c>
      <c r="D956" t="s">
        <v>364</v>
      </c>
      <c r="E956">
        <v>3073.4778200000001</v>
      </c>
      <c r="F956">
        <v>11977.7</v>
      </c>
      <c r="G956">
        <v>-51.355782367031402</v>
      </c>
      <c r="H956">
        <v>-3.0565656211138998</v>
      </c>
      <c r="I956">
        <v>-6.3133197040302198</v>
      </c>
      <c r="J956">
        <v>-2.3810393951333499</v>
      </c>
      <c r="K956">
        <v>12404.2901008974</v>
      </c>
      <c r="L956">
        <v>12309.8756916814</v>
      </c>
      <c r="M956">
        <v>41.411115173494302</v>
      </c>
      <c r="N956">
        <v>0.26165806579644701</v>
      </c>
      <c r="O956">
        <v>40.461023401821699</v>
      </c>
      <c r="P956">
        <v>31.623076923076901</v>
      </c>
      <c r="Q956">
        <v>-3.5954798631059E-2</v>
      </c>
    </row>
    <row r="957" spans="1:17" hidden="1" x14ac:dyDescent="0.3">
      <c r="A957" t="s">
        <v>2067</v>
      </c>
      <c r="B957" t="s">
        <v>2068</v>
      </c>
      <c r="C957" t="s">
        <v>3149</v>
      </c>
      <c r="D957" t="s">
        <v>131</v>
      </c>
      <c r="E957">
        <v>3059.99176704</v>
      </c>
      <c r="F957">
        <v>99.84</v>
      </c>
      <c r="G957">
        <v>-29.1660819638468</v>
      </c>
      <c r="H957">
        <v>1.10508432974152</v>
      </c>
      <c r="I957">
        <v>-13.318949667915399</v>
      </c>
      <c r="J957">
        <v>1.5901772766954501</v>
      </c>
      <c r="K957">
        <v>102.44368105604001</v>
      </c>
      <c r="L957">
        <v>102.960385419107</v>
      </c>
      <c r="M957">
        <v>48.518936024166599</v>
      </c>
      <c r="N957">
        <v>1.10118285024059</v>
      </c>
      <c r="O957">
        <v>61.959134615384599</v>
      </c>
      <c r="P957">
        <v>13.4674394817593</v>
      </c>
      <c r="Q957">
        <v>0.18897622379043699</v>
      </c>
    </row>
    <row r="958" spans="1:17" hidden="1" x14ac:dyDescent="0.3">
      <c r="A958" t="s">
        <v>2069</v>
      </c>
      <c r="B958" t="s">
        <v>2070</v>
      </c>
      <c r="C958" t="s">
        <v>3149</v>
      </c>
      <c r="D958" t="s">
        <v>117</v>
      </c>
      <c r="E958">
        <v>3055.4943370179999</v>
      </c>
      <c r="F958">
        <v>170.62</v>
      </c>
      <c r="G958">
        <v>-16.783309263956099</v>
      </c>
      <c r="H958">
        <v>-3.2385970898943999</v>
      </c>
      <c r="I958">
        <v>-5.1017257570744903</v>
      </c>
      <c r="J958">
        <v>9.2047791095964993</v>
      </c>
      <c r="K958">
        <v>175.69586855238401</v>
      </c>
      <c r="L958">
        <v>173.43290941580901</v>
      </c>
      <c r="M958">
        <v>59.944784196960299</v>
      </c>
      <c r="N958">
        <v>0.45057938015348398</v>
      </c>
      <c r="O958">
        <v>38.9051693822529</v>
      </c>
      <c r="P958">
        <v>33.1408505657432</v>
      </c>
      <c r="Q958">
        <v>9.7860268105376999E-2</v>
      </c>
    </row>
    <row r="959" spans="1:17" hidden="1" x14ac:dyDescent="0.3">
      <c r="A959" t="s">
        <v>2071</v>
      </c>
      <c r="B959" t="s">
        <v>2072</v>
      </c>
      <c r="C959" t="s">
        <v>3149</v>
      </c>
      <c r="D959" t="s">
        <v>237</v>
      </c>
      <c r="E959">
        <v>3053.2330320000001</v>
      </c>
      <c r="F959">
        <v>1057.5999999999999</v>
      </c>
      <c r="G959">
        <v>-0.46100640072680499</v>
      </c>
      <c r="H959">
        <v>-8.4588861836850509</v>
      </c>
      <c r="I959">
        <v>27.176265732907499</v>
      </c>
      <c r="J959">
        <v>3.7067770779848201</v>
      </c>
      <c r="K959">
        <v>1077.43433886206</v>
      </c>
      <c r="L959">
        <v>952.95955787406297</v>
      </c>
      <c r="M959">
        <v>49.317733701099897</v>
      </c>
      <c r="N959">
        <v>0.326961589495121</v>
      </c>
      <c r="O959">
        <v>29.514939485627799</v>
      </c>
      <c r="P959">
        <v>59.927415696355602</v>
      </c>
      <c r="Q959">
        <v>-1.093659643323E-2</v>
      </c>
    </row>
    <row r="960" spans="1:17" hidden="1" x14ac:dyDescent="0.3">
      <c r="A960" t="s">
        <v>2073</v>
      </c>
      <c r="B960" t="s">
        <v>2074</v>
      </c>
      <c r="C960" t="s">
        <v>3149</v>
      </c>
      <c r="D960" t="s">
        <v>196</v>
      </c>
      <c r="E960">
        <v>3040.0216491750002</v>
      </c>
      <c r="F960">
        <v>320.05</v>
      </c>
      <c r="G960">
        <v>-1.69136639964627</v>
      </c>
      <c r="H960">
        <v>34.945264739585603</v>
      </c>
      <c r="I960">
        <v>50.906629704068997</v>
      </c>
      <c r="J960">
        <v>12.418118318533701</v>
      </c>
      <c r="K960">
        <v>262.80823455364498</v>
      </c>
      <c r="L960">
        <v>229.07323333766499</v>
      </c>
      <c r="M960">
        <v>72.087962254186095</v>
      </c>
      <c r="N960">
        <v>0.87810816321143004</v>
      </c>
      <c r="O960">
        <v>6.6083424464927303</v>
      </c>
      <c r="P960">
        <v>85.375036200405404</v>
      </c>
      <c r="Q960">
        <v>0.111624569448463</v>
      </c>
    </row>
    <row r="961" spans="1:17" hidden="1" x14ac:dyDescent="0.3">
      <c r="A961" t="s">
        <v>2075</v>
      </c>
      <c r="B961" t="s">
        <v>2076</v>
      </c>
      <c r="C961" t="s">
        <v>3149</v>
      </c>
      <c r="D961" t="s">
        <v>117</v>
      </c>
      <c r="E961">
        <v>3039.1157103999999</v>
      </c>
      <c r="F961">
        <v>17.600000000000001</v>
      </c>
      <c r="G961">
        <v>62.930933706379697</v>
      </c>
      <c r="H961">
        <v>-7.7253521193494699</v>
      </c>
      <c r="I961">
        <v>-19.730297185645899</v>
      </c>
      <c r="J961">
        <v>1.61567441249773</v>
      </c>
      <c r="K961">
        <v>18.6197204061998</v>
      </c>
      <c r="L961">
        <v>18.332805420567698</v>
      </c>
      <c r="M961">
        <v>46.100018191809198</v>
      </c>
      <c r="N961">
        <v>0.39911164583907699</v>
      </c>
      <c r="O961">
        <v>92.897727272727195</v>
      </c>
      <c r="P961">
        <v>95.121951219512198</v>
      </c>
      <c r="Q961">
        <v>0.108626312518741</v>
      </c>
    </row>
    <row r="962" spans="1:17" x14ac:dyDescent="0.3">
      <c r="A962" t="s">
        <v>2077</v>
      </c>
      <c r="B962" t="s">
        <v>2078</v>
      </c>
      <c r="C962" t="s">
        <v>3141</v>
      </c>
      <c r="D962" t="s">
        <v>117</v>
      </c>
      <c r="E962">
        <v>3035.3157607500002</v>
      </c>
      <c r="F962">
        <v>1026.05</v>
      </c>
      <c r="G962">
        <v>-30.325937114648401</v>
      </c>
      <c r="H962">
        <v>-6.3439885915106196</v>
      </c>
      <c r="I962">
        <v>-26.397809373034399</v>
      </c>
      <c r="J962">
        <v>2.5098698345843502</v>
      </c>
      <c r="K962">
        <v>1082.31260318471</v>
      </c>
      <c r="L962">
        <v>1112.65123788453</v>
      </c>
      <c r="M962">
        <v>52.546471162961097</v>
      </c>
      <c r="N962">
        <v>0.53000494246408503</v>
      </c>
      <c r="O962">
        <v>32.449685687831902</v>
      </c>
      <c r="P962">
        <v>7.4397905759162102</v>
      </c>
      <c r="Q962">
        <v>-1.0743791422556E-2</v>
      </c>
    </row>
    <row r="963" spans="1:17" hidden="1" x14ac:dyDescent="0.3">
      <c r="A963" t="s">
        <v>2079</v>
      </c>
      <c r="B963" t="s">
        <v>2080</v>
      </c>
      <c r="C963" t="s">
        <v>3149</v>
      </c>
      <c r="D963" t="s">
        <v>274</v>
      </c>
      <c r="E963">
        <v>3033.247824</v>
      </c>
      <c r="F963">
        <v>139.05000000000001</v>
      </c>
      <c r="G963">
        <v>44.703228922156804</v>
      </c>
      <c r="H963">
        <v>-7.6962716039721597</v>
      </c>
      <c r="I963">
        <v>16.632461064957699</v>
      </c>
      <c r="J963">
        <v>2.7537904977390699</v>
      </c>
      <c r="K963">
        <v>165.42223696640099</v>
      </c>
      <c r="L963">
        <v>143.24627210468799</v>
      </c>
      <c r="M963">
        <v>37.659893963474303</v>
      </c>
      <c r="N963">
        <v>0.78230217425692805</v>
      </c>
      <c r="O963">
        <v>87.702265372168199</v>
      </c>
      <c r="P963">
        <v>201.7578125</v>
      </c>
      <c r="Q963">
        <v>0.19481183094863599</v>
      </c>
    </row>
    <row r="964" spans="1:17" hidden="1" x14ac:dyDescent="0.3">
      <c r="A964" t="s">
        <v>2081</v>
      </c>
      <c r="B964" t="s">
        <v>2082</v>
      </c>
      <c r="C964" t="s">
        <v>3149</v>
      </c>
      <c r="D964" t="s">
        <v>266</v>
      </c>
      <c r="E964">
        <v>3032.32</v>
      </c>
      <c r="F964">
        <v>15161.6</v>
      </c>
      <c r="G964">
        <v>-4.6863232110045301</v>
      </c>
      <c r="H964">
        <v>7.22579181811067</v>
      </c>
      <c r="I964">
        <v>2.44574060161903</v>
      </c>
      <c r="J964">
        <v>3.26807646169439</v>
      </c>
      <c r="K964">
        <v>14989.697583891801</v>
      </c>
      <c r="L964">
        <v>14214.115997994701</v>
      </c>
      <c r="M964">
        <v>50.614193121690803</v>
      </c>
      <c r="N964">
        <v>0.74773908348518603</v>
      </c>
      <c r="O964">
        <v>12.1256991346559</v>
      </c>
      <c r="P964">
        <v>45.770598980867199</v>
      </c>
      <c r="Q964">
        <v>0.14639291742976401</v>
      </c>
    </row>
    <row r="965" spans="1:17" hidden="1" x14ac:dyDescent="0.3">
      <c r="A965" t="s">
        <v>2083</v>
      </c>
      <c r="B965" t="s">
        <v>2084</v>
      </c>
      <c r="C965" t="s">
        <v>3149</v>
      </c>
      <c r="D965" t="s">
        <v>27</v>
      </c>
      <c r="E965">
        <v>3032.19</v>
      </c>
      <c r="F965">
        <v>48.13</v>
      </c>
      <c r="G965">
        <v>41.790080421697198</v>
      </c>
      <c r="H965">
        <v>-7.3820457209077297</v>
      </c>
      <c r="I965">
        <v>23.772435054791199</v>
      </c>
      <c r="J965">
        <v>0.14492368563765101</v>
      </c>
      <c r="K965">
        <v>52.6696094262998</v>
      </c>
      <c r="L965">
        <v>47.769237507698499</v>
      </c>
      <c r="M965">
        <v>43.337556651646402</v>
      </c>
      <c r="N965">
        <v>0.36520504060957698</v>
      </c>
      <c r="O965">
        <v>111.780594223976</v>
      </c>
      <c r="P965">
        <v>79.589552238805894</v>
      </c>
      <c r="Q965">
        <v>9.2221139158172996E-2</v>
      </c>
    </row>
    <row r="966" spans="1:17" hidden="1" x14ac:dyDescent="0.3">
      <c r="A966" t="s">
        <v>2085</v>
      </c>
      <c r="B966" t="s">
        <v>2086</v>
      </c>
      <c r="C966" t="s">
        <v>3149</v>
      </c>
      <c r="D966" t="s">
        <v>46</v>
      </c>
      <c r="E966">
        <v>3030.8512126249998</v>
      </c>
      <c r="F966">
        <v>484.45</v>
      </c>
      <c r="G966">
        <v>46.811494682168501</v>
      </c>
      <c r="H966">
        <v>15.680560585404899</v>
      </c>
      <c r="I966">
        <v>11.712982974121299</v>
      </c>
      <c r="J966">
        <v>0.71949322749994404</v>
      </c>
      <c r="K966">
        <v>464.508826084406</v>
      </c>
      <c r="L966">
        <v>412.15003047789799</v>
      </c>
      <c r="M966">
        <v>46.526530410212402</v>
      </c>
      <c r="N966">
        <v>0.91616596834584496</v>
      </c>
      <c r="O966">
        <v>12.2922902260295</v>
      </c>
      <c r="P966">
        <v>87.705839048393898</v>
      </c>
      <c r="Q966">
        <v>0.17458333815485</v>
      </c>
    </row>
    <row r="967" spans="1:17" hidden="1" x14ac:dyDescent="0.3">
      <c r="A967" t="s">
        <v>2087</v>
      </c>
      <c r="B967" t="s">
        <v>2088</v>
      </c>
      <c r="C967" t="s">
        <v>3149</v>
      </c>
      <c r="D967" t="s">
        <v>291</v>
      </c>
      <c r="E967">
        <v>3020.9064490000001</v>
      </c>
      <c r="F967">
        <v>1424.85</v>
      </c>
      <c r="G967">
        <v>98.723186191123403</v>
      </c>
      <c r="H967">
        <v>24.776723751127498</v>
      </c>
      <c r="I967">
        <v>121.62181549041</v>
      </c>
      <c r="J967">
        <v>1.0061239834207401</v>
      </c>
      <c r="K967">
        <v>1189.6082448831701</v>
      </c>
      <c r="L967">
        <v>924.368135799524</v>
      </c>
      <c r="M967">
        <v>54.969204823911802</v>
      </c>
      <c r="N967">
        <v>0.81667105626876002</v>
      </c>
      <c r="O967">
        <v>1.06326981787556</v>
      </c>
      <c r="P967">
        <v>167.82894736842101</v>
      </c>
    </row>
    <row r="968" spans="1:17" hidden="1" x14ac:dyDescent="0.3">
      <c r="A968" t="s">
        <v>2089</v>
      </c>
      <c r="B968" t="s">
        <v>2090</v>
      </c>
      <c r="C968" t="s">
        <v>3149</v>
      </c>
      <c r="D968" t="s">
        <v>46</v>
      </c>
      <c r="E968">
        <v>3013.2129918599999</v>
      </c>
      <c r="F968">
        <v>838.55</v>
      </c>
      <c r="G968">
        <v>-20.729960703992798</v>
      </c>
      <c r="H968">
        <v>3.0308436790775399</v>
      </c>
      <c r="I968">
        <v>-16.33022088721</v>
      </c>
      <c r="J968">
        <v>13.6277001501321</v>
      </c>
      <c r="K968">
        <v>849.97164663418903</v>
      </c>
      <c r="L968">
        <v>880.25323440247303</v>
      </c>
      <c r="M968">
        <v>29.796532157862401</v>
      </c>
      <c r="N968">
        <v>0.89322721681647199</v>
      </c>
      <c r="O968">
        <v>64.092779202194194</v>
      </c>
      <c r="P968">
        <v>18.288898293130199</v>
      </c>
    </row>
    <row r="969" spans="1:17" hidden="1" x14ac:dyDescent="0.3">
      <c r="A969" t="s">
        <v>2091</v>
      </c>
      <c r="B969" t="s">
        <v>2092</v>
      </c>
      <c r="C969" t="s">
        <v>3149</v>
      </c>
      <c r="D969" t="s">
        <v>2093</v>
      </c>
      <c r="E969">
        <v>2992.0767156799998</v>
      </c>
      <c r="F969">
        <v>601.1</v>
      </c>
      <c r="G969">
        <v>110.650141277323</v>
      </c>
      <c r="H969">
        <v>27.638625856939001</v>
      </c>
      <c r="I969">
        <v>42.657493657486398</v>
      </c>
      <c r="J969">
        <v>9.0139517212548999</v>
      </c>
      <c r="K969">
        <v>502.647859299277</v>
      </c>
      <c r="L969">
        <v>449.13385012669301</v>
      </c>
      <c r="M969">
        <v>82.114530969027399</v>
      </c>
      <c r="N969">
        <v>2.0191354979990201</v>
      </c>
      <c r="O969">
        <v>2.9612377308268099</v>
      </c>
      <c r="P969">
        <v>161.40465318547501</v>
      </c>
      <c r="Q969">
        <v>0.30936184693920399</v>
      </c>
    </row>
    <row r="970" spans="1:17" hidden="1" x14ac:dyDescent="0.3">
      <c r="A970" t="s">
        <v>2094</v>
      </c>
      <c r="B970" t="s">
        <v>2095</v>
      </c>
      <c r="C970" t="s">
        <v>3149</v>
      </c>
      <c r="D970" t="s">
        <v>196</v>
      </c>
      <c r="E970">
        <v>2988.4686522000002</v>
      </c>
      <c r="F970">
        <v>496.5</v>
      </c>
      <c r="G970">
        <v>-0.40470683745658298</v>
      </c>
      <c r="H970">
        <v>-12.216386628917199</v>
      </c>
      <c r="I970">
        <v>-7.18351711274192</v>
      </c>
      <c r="J970">
        <v>0.82299388988979105</v>
      </c>
      <c r="K970">
        <v>550.29261715772702</v>
      </c>
      <c r="L970">
        <v>536.55476490363401</v>
      </c>
      <c r="M970">
        <v>40.149824436863298</v>
      </c>
      <c r="N970">
        <v>0.88871404006883303</v>
      </c>
      <c r="O970">
        <v>40.483383685800597</v>
      </c>
      <c r="P970">
        <v>27.634961439588601</v>
      </c>
      <c r="Q970">
        <v>6.4392005982855993E-2</v>
      </c>
    </row>
    <row r="971" spans="1:17" hidden="1" x14ac:dyDescent="0.3">
      <c r="A971" t="s">
        <v>2096</v>
      </c>
      <c r="B971" t="s">
        <v>2097</v>
      </c>
      <c r="C971" t="s">
        <v>3149</v>
      </c>
      <c r="D971" t="s">
        <v>54</v>
      </c>
      <c r="E971">
        <v>2979.48486525</v>
      </c>
      <c r="F971">
        <v>476.25</v>
      </c>
      <c r="G971">
        <v>-11.4133332826267</v>
      </c>
      <c r="H971">
        <v>-5.8303443110124098</v>
      </c>
      <c r="I971">
        <v>-15.020544411653299</v>
      </c>
      <c r="J971">
        <v>1.6907227670723599</v>
      </c>
      <c r="K971">
        <v>505.23821390209599</v>
      </c>
      <c r="L971">
        <v>482.19907909536801</v>
      </c>
      <c r="M971">
        <v>34.6469111303361</v>
      </c>
      <c r="N971">
        <v>0.72498193052844895</v>
      </c>
      <c r="O971">
        <v>24.934383202099699</v>
      </c>
      <c r="P971">
        <v>29.945429740791202</v>
      </c>
      <c r="Q971">
        <v>5.2841991633388E-2</v>
      </c>
    </row>
    <row r="972" spans="1:17" hidden="1" x14ac:dyDescent="0.3">
      <c r="A972" t="s">
        <v>2098</v>
      </c>
      <c r="B972" t="s">
        <v>2099</v>
      </c>
      <c r="C972" t="s">
        <v>3149</v>
      </c>
      <c r="D972" t="s">
        <v>1355</v>
      </c>
      <c r="E972">
        <v>2977.5151954349999</v>
      </c>
      <c r="F972">
        <v>3279.65</v>
      </c>
      <c r="G972">
        <v>26.930164462378901</v>
      </c>
      <c r="H972">
        <v>-0.94566056835748802</v>
      </c>
      <c r="I972">
        <v>42.152023496208599</v>
      </c>
      <c r="J972">
        <v>7.5648129217197901</v>
      </c>
      <c r="K972">
        <v>3213.9026971201602</v>
      </c>
      <c r="L972">
        <v>2721.0252058289998</v>
      </c>
      <c r="M972">
        <v>61.487011199319902</v>
      </c>
      <c r="N972">
        <v>0.66011127674405301</v>
      </c>
      <c r="O972">
        <v>11.946396719161999</v>
      </c>
      <c r="P972">
        <v>62.761786600496201</v>
      </c>
      <c r="Q972">
        <v>0.190238335272012</v>
      </c>
    </row>
    <row r="973" spans="1:17" hidden="1" x14ac:dyDescent="0.3">
      <c r="A973" t="s">
        <v>2100</v>
      </c>
      <c r="B973" t="s">
        <v>2101</v>
      </c>
      <c r="C973" t="s">
        <v>3149</v>
      </c>
      <c r="D973" t="s">
        <v>520</v>
      </c>
      <c r="E973">
        <v>2970.5687289299999</v>
      </c>
      <c r="F973">
        <v>281.85000000000002</v>
      </c>
      <c r="G973">
        <v>-63.401951310424998</v>
      </c>
      <c r="H973">
        <v>-2.47221067396891</v>
      </c>
      <c r="I973">
        <v>-10.7913461968239</v>
      </c>
      <c r="J973">
        <v>2.0040420721994598</v>
      </c>
      <c r="K973">
        <v>295.38969982555898</v>
      </c>
      <c r="L973">
        <v>304.94039609066601</v>
      </c>
      <c r="M973">
        <v>41.370605637876501</v>
      </c>
      <c r="N973">
        <v>1.51180317240502</v>
      </c>
      <c r="O973">
        <v>82.508426467979405</v>
      </c>
      <c r="P973">
        <v>14.5266151970743</v>
      </c>
    </row>
    <row r="974" spans="1:17" hidden="1" x14ac:dyDescent="0.3">
      <c r="A974" t="s">
        <v>2102</v>
      </c>
      <c r="B974" t="s">
        <v>2103</v>
      </c>
      <c r="C974" t="s">
        <v>3149</v>
      </c>
      <c r="D974" t="s">
        <v>247</v>
      </c>
      <c r="E974">
        <v>2968.8822590350001</v>
      </c>
      <c r="F974">
        <v>919.45</v>
      </c>
      <c r="G974">
        <v>10.3146375382006</v>
      </c>
      <c r="H974">
        <v>9.6853495047545799</v>
      </c>
      <c r="I974">
        <v>46.708268364030701</v>
      </c>
      <c r="J974">
        <v>10.224844289460201</v>
      </c>
      <c r="K974">
        <v>819.63332886687601</v>
      </c>
      <c r="L974">
        <v>711.33875489803199</v>
      </c>
      <c r="M974">
        <v>63.827677031805401</v>
      </c>
      <c r="N974">
        <v>1.28133511069275</v>
      </c>
      <c r="O974">
        <v>4.4102452553156803</v>
      </c>
      <c r="P974">
        <v>74.121768771896598</v>
      </c>
      <c r="Q974">
        <v>2.8020056491697001E-2</v>
      </c>
    </row>
    <row r="975" spans="1:17" hidden="1" x14ac:dyDescent="0.3">
      <c r="A975" t="s">
        <v>2104</v>
      </c>
      <c r="B975" t="s">
        <v>2105</v>
      </c>
      <c r="C975" t="s">
        <v>3149</v>
      </c>
      <c r="D975" t="s">
        <v>141</v>
      </c>
      <c r="E975">
        <v>2955.9898815000001</v>
      </c>
      <c r="F975">
        <v>577.25</v>
      </c>
      <c r="G975">
        <v>8.64684154675105</v>
      </c>
      <c r="H975">
        <v>-10.167882865497401</v>
      </c>
      <c r="I975">
        <v>26.357972268477099</v>
      </c>
      <c r="J975">
        <v>2.5904742042111502</v>
      </c>
      <c r="K975">
        <v>607.14470514646803</v>
      </c>
      <c r="L975">
        <v>537.87145086821397</v>
      </c>
      <c r="M975">
        <v>38.407371748438699</v>
      </c>
      <c r="N975">
        <v>0.35746839291472798</v>
      </c>
      <c r="O975">
        <v>27.656994369856999</v>
      </c>
      <c r="P975">
        <v>70.935741782647298</v>
      </c>
      <c r="Q975">
        <v>0.18554215825373599</v>
      </c>
    </row>
    <row r="976" spans="1:17" x14ac:dyDescent="0.3">
      <c r="A976" t="s">
        <v>2106</v>
      </c>
      <c r="B976" t="s">
        <v>2107</v>
      </c>
      <c r="C976" t="s">
        <v>3138</v>
      </c>
      <c r="D976" t="s">
        <v>165</v>
      </c>
      <c r="E976">
        <v>2946.7382705250002</v>
      </c>
      <c r="F976">
        <v>187.95</v>
      </c>
      <c r="G976">
        <v>0.31538679152194798</v>
      </c>
      <c r="H976">
        <v>7.9837057531476203</v>
      </c>
      <c r="I976">
        <v>-23.3721284244251</v>
      </c>
      <c r="J976">
        <v>5.1278789647786098</v>
      </c>
      <c r="K976">
        <v>185.43095107500099</v>
      </c>
      <c r="L976">
        <v>185.60861403781399</v>
      </c>
      <c r="M976">
        <v>54.2662648476717</v>
      </c>
      <c r="N976">
        <v>0.433699453725436</v>
      </c>
      <c r="O976">
        <v>50.571960627826499</v>
      </c>
      <c r="P976">
        <v>41.315789473684099</v>
      </c>
      <c r="Q976">
        <v>-7.6772333269860002E-3</v>
      </c>
    </row>
    <row r="977" spans="1:17" hidden="1" x14ac:dyDescent="0.3">
      <c r="A977" t="s">
        <v>2108</v>
      </c>
      <c r="B977" t="s">
        <v>2109</v>
      </c>
      <c r="C977" t="s">
        <v>3149</v>
      </c>
      <c r="D977" t="s">
        <v>291</v>
      </c>
      <c r="E977">
        <v>2945.9806240799999</v>
      </c>
      <c r="F977">
        <v>284.7</v>
      </c>
      <c r="G977">
        <v>10.049617376460899</v>
      </c>
      <c r="H977">
        <v>-5.9457430411503402</v>
      </c>
      <c r="I977">
        <v>27.230594020801099</v>
      </c>
      <c r="J977">
        <v>-0.26691445928788099</v>
      </c>
      <c r="K977">
        <v>314.712980901398</v>
      </c>
      <c r="L977">
        <v>294.83310730680898</v>
      </c>
      <c r="M977">
        <v>39.151903464384702</v>
      </c>
      <c r="N977">
        <v>0.47704107630467701</v>
      </c>
      <c r="O977">
        <v>61.046715841236399</v>
      </c>
      <c r="P977">
        <v>77.9375</v>
      </c>
      <c r="Q977">
        <v>0.200571994050837</v>
      </c>
    </row>
    <row r="978" spans="1:17" hidden="1" x14ac:dyDescent="0.3">
      <c r="A978" t="s">
        <v>2110</v>
      </c>
      <c r="B978" t="s">
        <v>2111</v>
      </c>
      <c r="C978" t="s">
        <v>3149</v>
      </c>
      <c r="D978" t="s">
        <v>588</v>
      </c>
      <c r="E978">
        <v>2942.4770572399998</v>
      </c>
      <c r="F978">
        <v>648.54999999999995</v>
      </c>
      <c r="G978">
        <v>-5.6525264935774802</v>
      </c>
      <c r="H978">
        <v>30.0085133742087</v>
      </c>
      <c r="I978">
        <v>32.968260141612902</v>
      </c>
      <c r="J978">
        <v>16.100701854094702</v>
      </c>
      <c r="K978">
        <v>519.91345737384995</v>
      </c>
      <c r="L978">
        <v>503.37019970934898</v>
      </c>
      <c r="M978">
        <v>90.518123721684006</v>
      </c>
      <c r="N978">
        <v>2.81277089294022</v>
      </c>
      <c r="O978">
        <v>1.14871636728086</v>
      </c>
      <c r="P978">
        <v>58.337402343749901</v>
      </c>
      <c r="Q978">
        <v>3.6603487399257999E-2</v>
      </c>
    </row>
    <row r="979" spans="1:17" hidden="1" x14ac:dyDescent="0.3">
      <c r="A979" t="s">
        <v>2112</v>
      </c>
      <c r="B979" t="s">
        <v>2113</v>
      </c>
      <c r="C979" t="s">
        <v>3149</v>
      </c>
      <c r="D979" t="s">
        <v>2114</v>
      </c>
      <c r="E979">
        <v>2940.9505014900001</v>
      </c>
      <c r="F979">
        <v>254.55</v>
      </c>
      <c r="G979">
        <v>8.0634162001678202</v>
      </c>
      <c r="H979">
        <v>-5.7842373517453698</v>
      </c>
      <c r="I979">
        <v>-12.339628270525001</v>
      </c>
      <c r="J979">
        <v>4.5305437238696902</v>
      </c>
      <c r="K979">
        <v>264.20770293273898</v>
      </c>
      <c r="L979">
        <v>245.053181568941</v>
      </c>
      <c r="M979">
        <v>44.8440643501091</v>
      </c>
      <c r="N979">
        <v>0.51650565666991899</v>
      </c>
      <c r="O979">
        <v>29.640542133176101</v>
      </c>
      <c r="P979">
        <v>135.15011547344099</v>
      </c>
    </row>
    <row r="980" spans="1:17" x14ac:dyDescent="0.3">
      <c r="A980" t="s">
        <v>2115</v>
      </c>
      <c r="B980" t="s">
        <v>2116</v>
      </c>
      <c r="C980" t="s">
        <v>3143</v>
      </c>
      <c r="D980" t="s">
        <v>438</v>
      </c>
      <c r="E980">
        <v>2937.1321508649999</v>
      </c>
      <c r="F980">
        <v>412.65</v>
      </c>
      <c r="G980">
        <v>-12.5137305000534</v>
      </c>
      <c r="H980">
        <v>-13.2980871748802</v>
      </c>
      <c r="I980">
        <v>-18.1211766644732</v>
      </c>
      <c r="J980">
        <v>1.40113049060103</v>
      </c>
      <c r="K980">
        <v>466.82918706717197</v>
      </c>
      <c r="L980">
        <v>460.07852830598699</v>
      </c>
      <c r="M980">
        <v>22.055066940438</v>
      </c>
      <c r="N980">
        <v>1.4373923542199101</v>
      </c>
      <c r="O980">
        <v>34.423845874227503</v>
      </c>
      <c r="P980">
        <v>16.6996606334841</v>
      </c>
      <c r="Q980">
        <v>-9.9591407445942998E-2</v>
      </c>
    </row>
    <row r="981" spans="1:17" hidden="1" x14ac:dyDescent="0.3">
      <c r="A981" t="s">
        <v>2117</v>
      </c>
      <c r="B981" t="s">
        <v>2118</v>
      </c>
      <c r="C981" t="s">
        <v>3149</v>
      </c>
      <c r="D981" t="s">
        <v>402</v>
      </c>
      <c r="E981">
        <v>2932.5000003750001</v>
      </c>
      <c r="F981">
        <v>1965.15</v>
      </c>
      <c r="G981">
        <v>-35.800906981401802</v>
      </c>
      <c r="H981">
        <v>6.1006824555973802</v>
      </c>
      <c r="I981">
        <v>-4.3448805189792497</v>
      </c>
      <c r="J981">
        <v>-0.84703955066526504</v>
      </c>
      <c r="K981">
        <v>1905.3828480836301</v>
      </c>
      <c r="L981">
        <v>1951.1760806412001</v>
      </c>
      <c r="M981">
        <v>64.278617640796895</v>
      </c>
      <c r="N981">
        <v>1.39297997114071</v>
      </c>
      <c r="O981">
        <v>18.820446276365601</v>
      </c>
      <c r="P981">
        <v>16.281065088757298</v>
      </c>
      <c r="Q981">
        <v>-5.5880155945750999E-2</v>
      </c>
    </row>
    <row r="982" spans="1:17" hidden="1" x14ac:dyDescent="0.3">
      <c r="A982" t="s">
        <v>2119</v>
      </c>
      <c r="B982" t="s">
        <v>2120</v>
      </c>
      <c r="C982" t="s">
        <v>3149</v>
      </c>
      <c r="D982" t="s">
        <v>75</v>
      </c>
      <c r="E982">
        <v>2930.9860563520001</v>
      </c>
      <c r="F982">
        <v>224.24</v>
      </c>
      <c r="G982">
        <v>-37.5572341254097</v>
      </c>
      <c r="H982">
        <v>0.52183244591986799</v>
      </c>
      <c r="I982">
        <v>-2.18075611715921</v>
      </c>
      <c r="J982">
        <v>6.5222814451268096</v>
      </c>
      <c r="K982">
        <v>226.144710358547</v>
      </c>
      <c r="L982">
        <v>232.28314857327001</v>
      </c>
      <c r="M982">
        <v>55.242832480469197</v>
      </c>
      <c r="N982">
        <v>1.16838105500941</v>
      </c>
      <c r="O982">
        <v>36.0149839457723</v>
      </c>
      <c r="P982">
        <v>15.587628865979299</v>
      </c>
      <c r="Q982">
        <v>-4.8601964795182001E-2</v>
      </c>
    </row>
    <row r="983" spans="1:17" hidden="1" x14ac:dyDescent="0.3">
      <c r="A983" t="s">
        <v>2121</v>
      </c>
      <c r="B983" t="s">
        <v>2122</v>
      </c>
      <c r="C983" t="s">
        <v>3149</v>
      </c>
      <c r="D983" t="s">
        <v>469</v>
      </c>
      <c r="E983">
        <v>2928.2532756000001</v>
      </c>
      <c r="F983">
        <v>516.29999999999995</v>
      </c>
      <c r="G983">
        <v>-4.4136213460450504</v>
      </c>
      <c r="H983">
        <v>-3.4069347829614198</v>
      </c>
      <c r="I983">
        <v>-18.7053812446165</v>
      </c>
      <c r="J983">
        <v>2.1129755241174899</v>
      </c>
      <c r="K983">
        <v>516.15101307833902</v>
      </c>
      <c r="L983">
        <v>510.06299447047098</v>
      </c>
      <c r="M983">
        <v>54.017571452474499</v>
      </c>
      <c r="N983">
        <v>0.38218426145334899</v>
      </c>
      <c r="O983">
        <v>27.822971140809599</v>
      </c>
      <c r="P983">
        <v>23.5019734481521</v>
      </c>
      <c r="Q983">
        <v>5.9938067383290003E-3</v>
      </c>
    </row>
    <row r="984" spans="1:17" hidden="1" x14ac:dyDescent="0.3">
      <c r="A984" t="s">
        <v>2123</v>
      </c>
      <c r="B984" t="s">
        <v>2124</v>
      </c>
      <c r="C984" t="s">
        <v>3149</v>
      </c>
      <c r="D984" t="s">
        <v>2125</v>
      </c>
      <c r="E984">
        <v>2919.28</v>
      </c>
      <c r="F984">
        <v>1042.5999999999999</v>
      </c>
      <c r="G984">
        <v>81.841052105213805</v>
      </c>
      <c r="H984">
        <v>2.7108865448419102</v>
      </c>
      <c r="I984">
        <v>30.106826029584099</v>
      </c>
      <c r="J984">
        <v>8.4803643641438597</v>
      </c>
      <c r="K984">
        <v>1003.44125980974</v>
      </c>
      <c r="L984">
        <v>906.43208051332601</v>
      </c>
      <c r="M984">
        <v>62.479752357771602</v>
      </c>
      <c r="N984">
        <v>0.59252906661170301</v>
      </c>
      <c r="O984">
        <v>39.837905236907702</v>
      </c>
      <c r="P984">
        <v>120.88983050847401</v>
      </c>
      <c r="Q984">
        <v>0.107475393658455</v>
      </c>
    </row>
    <row r="985" spans="1:17" hidden="1" x14ac:dyDescent="0.3">
      <c r="A985" t="s">
        <v>2126</v>
      </c>
      <c r="B985" t="s">
        <v>2127</v>
      </c>
      <c r="C985" t="s">
        <v>3149</v>
      </c>
      <c r="D985" t="s">
        <v>418</v>
      </c>
      <c r="E985">
        <v>2905.5441930000002</v>
      </c>
      <c r="F985">
        <v>3794.6</v>
      </c>
      <c r="G985">
        <v>-35.742983531696702</v>
      </c>
      <c r="H985">
        <v>-5.0340371194068201</v>
      </c>
      <c r="I985">
        <v>-17.505126583843602</v>
      </c>
      <c r="J985">
        <v>3.53155115435466</v>
      </c>
      <c r="K985">
        <v>4072.9088442976999</v>
      </c>
      <c r="L985">
        <v>4142.9794625759196</v>
      </c>
      <c r="M985">
        <v>44.587795026213399</v>
      </c>
      <c r="N985">
        <v>0.49870491409564699</v>
      </c>
      <c r="O985">
        <v>34.322458230116403</v>
      </c>
      <c r="P985">
        <v>7.3421875221000903</v>
      </c>
      <c r="Q985">
        <v>5.0798614536461E-2</v>
      </c>
    </row>
    <row r="986" spans="1:17" hidden="1" x14ac:dyDescent="0.3">
      <c r="A986" t="s">
        <v>2128</v>
      </c>
      <c r="B986" t="s">
        <v>2129</v>
      </c>
      <c r="C986" t="s">
        <v>3149</v>
      </c>
      <c r="D986" t="s">
        <v>475</v>
      </c>
      <c r="E986">
        <v>2894.6944740449999</v>
      </c>
      <c r="F986">
        <v>4532.55</v>
      </c>
      <c r="G986">
        <v>2.7274501675895699</v>
      </c>
      <c r="H986">
        <v>3.1682153549991998</v>
      </c>
      <c r="I986">
        <v>25.797962178904999</v>
      </c>
      <c r="J986">
        <v>5.3162419871980697</v>
      </c>
      <c r="K986">
        <v>4592.4858218405298</v>
      </c>
      <c r="L986">
        <v>4150.6757959515398</v>
      </c>
      <c r="M986">
        <v>48.4967283614615</v>
      </c>
      <c r="N986">
        <v>0.38998175027586701</v>
      </c>
      <c r="O986">
        <v>19.7118619761502</v>
      </c>
      <c r="P986">
        <v>58.922529408670897</v>
      </c>
      <c r="Q986">
        <v>0.135161356689662</v>
      </c>
    </row>
    <row r="987" spans="1:17" hidden="1" x14ac:dyDescent="0.3">
      <c r="A987" t="s">
        <v>2130</v>
      </c>
      <c r="B987" t="s">
        <v>2131</v>
      </c>
      <c r="C987" t="s">
        <v>3149</v>
      </c>
      <c r="D987" t="s">
        <v>214</v>
      </c>
      <c r="E987">
        <v>2894.5318733099998</v>
      </c>
      <c r="F987">
        <v>2655.1</v>
      </c>
      <c r="G987">
        <v>127.34230734256001</v>
      </c>
      <c r="H987">
        <v>4.01309910071231</v>
      </c>
      <c r="I987">
        <v>68.098317760878999</v>
      </c>
      <c r="J987">
        <v>0.73528560626110195</v>
      </c>
      <c r="K987">
        <v>2589.2847698821502</v>
      </c>
      <c r="L987">
        <v>1949.7325069071701</v>
      </c>
      <c r="M987">
        <v>42.683023304905497</v>
      </c>
      <c r="N987">
        <v>1.0036399994476899</v>
      </c>
      <c r="O987">
        <v>27.980113743361802</v>
      </c>
      <c r="P987">
        <v>159.02151114579701</v>
      </c>
      <c r="Q987">
        <v>0.151718710199062</v>
      </c>
    </row>
    <row r="988" spans="1:17" hidden="1" x14ac:dyDescent="0.3">
      <c r="A988" t="s">
        <v>2132</v>
      </c>
      <c r="B988" t="s">
        <v>2133</v>
      </c>
      <c r="C988" t="s">
        <v>3149</v>
      </c>
      <c r="D988" t="s">
        <v>705</v>
      </c>
      <c r="E988">
        <v>2894.278889104</v>
      </c>
      <c r="F988">
        <v>26.72</v>
      </c>
      <c r="G988">
        <v>16.5963986563081</v>
      </c>
      <c r="H988">
        <v>-12.317299427978799</v>
      </c>
      <c r="I988">
        <v>-2.94598346015573</v>
      </c>
      <c r="J988">
        <v>-1.1623351930796899</v>
      </c>
      <c r="K988">
        <v>26.543642641661702</v>
      </c>
      <c r="L988">
        <v>23.86040637156</v>
      </c>
      <c r="M988">
        <v>44.673497469264902</v>
      </c>
      <c r="N988">
        <v>0.35249444982508898</v>
      </c>
      <c r="O988">
        <v>41.055389221556801</v>
      </c>
      <c r="P988">
        <v>45.2173913043478</v>
      </c>
      <c r="Q988">
        <v>-5.1850000389639999E-3</v>
      </c>
    </row>
    <row r="989" spans="1:17" hidden="1" x14ac:dyDescent="0.3">
      <c r="A989" t="s">
        <v>2134</v>
      </c>
      <c r="B989" t="s">
        <v>2135</v>
      </c>
      <c r="C989" t="s">
        <v>3149</v>
      </c>
      <c r="D989" t="s">
        <v>51</v>
      </c>
      <c r="E989">
        <v>2877.394834875</v>
      </c>
      <c r="F989">
        <v>308.45</v>
      </c>
      <c r="G989">
        <v>-30.9002572295175</v>
      </c>
      <c r="H989">
        <v>-5.0916016198613798</v>
      </c>
      <c r="I989">
        <v>-15.8065898394978</v>
      </c>
      <c r="J989">
        <v>3.3584099393362599</v>
      </c>
      <c r="K989">
        <v>335.93216712607199</v>
      </c>
      <c r="L989">
        <v>341.044467447214</v>
      </c>
      <c r="M989">
        <v>41.924231173991501</v>
      </c>
      <c r="N989">
        <v>1.1240749415494999</v>
      </c>
      <c r="O989">
        <v>34.543686172799397</v>
      </c>
      <c r="P989">
        <v>7.6238660153523803</v>
      </c>
      <c r="Q989">
        <v>-7.1935962157464006E-2</v>
      </c>
    </row>
    <row r="990" spans="1:17" x14ac:dyDescent="0.3">
      <c r="A990" t="s">
        <v>2136</v>
      </c>
      <c r="B990" t="s">
        <v>2137</v>
      </c>
      <c r="C990" t="s">
        <v>3136</v>
      </c>
      <c r="D990" t="s">
        <v>545</v>
      </c>
      <c r="E990">
        <v>2877.3251871000002</v>
      </c>
      <c r="F990">
        <v>395.85</v>
      </c>
      <c r="G990">
        <v>-15.7377102591756</v>
      </c>
      <c r="H990">
        <v>-9.7742801906482608</v>
      </c>
      <c r="I990">
        <v>8.6619403915372502</v>
      </c>
      <c r="J990">
        <v>1.4992630996785501</v>
      </c>
      <c r="K990">
        <v>422.98981309123099</v>
      </c>
      <c r="L990">
        <v>394.66299827269302</v>
      </c>
      <c r="M990">
        <v>41.9999337892909</v>
      </c>
      <c r="N990">
        <v>0.34422819001632798</v>
      </c>
      <c r="O990">
        <v>27.573575849437901</v>
      </c>
      <c r="P990">
        <v>34.163701067615598</v>
      </c>
      <c r="Q990">
        <v>3.0104451782109998E-3</v>
      </c>
    </row>
    <row r="991" spans="1:17" hidden="1" x14ac:dyDescent="0.3">
      <c r="A991" t="s">
        <v>2138</v>
      </c>
      <c r="B991" t="s">
        <v>2139</v>
      </c>
      <c r="C991" t="s">
        <v>3149</v>
      </c>
      <c r="D991" t="s">
        <v>2140</v>
      </c>
      <c r="E991">
        <v>2872.6542800000002</v>
      </c>
      <c r="F991">
        <v>291.8</v>
      </c>
      <c r="G991">
        <v>155.88596569316601</v>
      </c>
      <c r="H991">
        <v>0.35281550032852499</v>
      </c>
      <c r="I991">
        <v>64.473892840910594</v>
      </c>
      <c r="J991">
        <v>-0.26021442802593298</v>
      </c>
      <c r="K991">
        <v>267.07918224579402</v>
      </c>
      <c r="L991">
        <v>198.579584305221</v>
      </c>
      <c r="M991">
        <v>53.018193629646397</v>
      </c>
      <c r="N991">
        <v>0.117685007114294</v>
      </c>
      <c r="O991">
        <v>13.039753255654499</v>
      </c>
      <c r="P991">
        <v>228.41868317388801</v>
      </c>
    </row>
    <row r="992" spans="1:17" hidden="1" x14ac:dyDescent="0.3">
      <c r="A992" t="s">
        <v>2141</v>
      </c>
      <c r="B992" t="s">
        <v>2142</v>
      </c>
      <c r="C992" t="s">
        <v>3149</v>
      </c>
      <c r="D992" t="s">
        <v>21</v>
      </c>
      <c r="E992">
        <v>2863.7577737500001</v>
      </c>
      <c r="F992">
        <v>225.7</v>
      </c>
      <c r="G992">
        <v>-53.403200418479798</v>
      </c>
      <c r="H992">
        <v>-6.2385954139757303</v>
      </c>
      <c r="I992">
        <v>-3.0068376459280302</v>
      </c>
      <c r="J992">
        <v>3.1987028063485199</v>
      </c>
      <c r="K992">
        <v>240.85325487769401</v>
      </c>
      <c r="L992">
        <v>234.93863692211701</v>
      </c>
      <c r="M992">
        <v>42.593913660636503</v>
      </c>
      <c r="N992">
        <v>0.26743886213254098</v>
      </c>
      <c r="O992">
        <v>41.7811253876827</v>
      </c>
      <c r="P992">
        <v>34.377232674446198</v>
      </c>
      <c r="Q992">
        <v>0.12919947417823199</v>
      </c>
    </row>
    <row r="993" spans="1:17" hidden="1" x14ac:dyDescent="0.3">
      <c r="A993" t="s">
        <v>2143</v>
      </c>
      <c r="B993" t="s">
        <v>2144</v>
      </c>
      <c r="C993" t="s">
        <v>3149</v>
      </c>
      <c r="D993" t="s">
        <v>2145</v>
      </c>
      <c r="E993">
        <v>2832.950175595</v>
      </c>
      <c r="F993">
        <v>1702.45</v>
      </c>
      <c r="G993">
        <v>16.470764021087501</v>
      </c>
      <c r="H993">
        <v>27.796091104317799</v>
      </c>
      <c r="I993">
        <v>34.650734845800002</v>
      </c>
      <c r="J993">
        <v>10.874176610935001</v>
      </c>
      <c r="K993">
        <v>1397.6344509803901</v>
      </c>
      <c r="M993">
        <v>59.878488256283198</v>
      </c>
      <c r="O993">
        <v>6.6110605304120398</v>
      </c>
      <c r="P993">
        <v>53.353150475161002</v>
      </c>
    </row>
    <row r="994" spans="1:17" hidden="1" x14ac:dyDescent="0.3">
      <c r="A994" t="s">
        <v>2146</v>
      </c>
      <c r="B994" t="s">
        <v>2147</v>
      </c>
      <c r="C994" t="s">
        <v>3149</v>
      </c>
      <c r="D994" t="s">
        <v>1609</v>
      </c>
      <c r="E994">
        <v>2826.355</v>
      </c>
      <c r="F994">
        <v>170</v>
      </c>
      <c r="G994">
        <v>138.80477403261801</v>
      </c>
      <c r="H994">
        <v>-4.59024631037276</v>
      </c>
      <c r="I994">
        <v>123.845782367548</v>
      </c>
      <c r="J994">
        <v>10.371298575679001</v>
      </c>
      <c r="K994">
        <v>159.903855667481</v>
      </c>
      <c r="L994">
        <v>114.886045042731</v>
      </c>
      <c r="M994">
        <v>54.709427438534298</v>
      </c>
      <c r="N994">
        <v>9.8089930023046001E-2</v>
      </c>
      <c r="O994">
        <v>22.205882352941099</v>
      </c>
      <c r="P994">
        <v>226.86021918861701</v>
      </c>
      <c r="Q994">
        <v>0.19814665885466701</v>
      </c>
    </row>
    <row r="995" spans="1:17" x14ac:dyDescent="0.3">
      <c r="A995" t="s">
        <v>2148</v>
      </c>
      <c r="B995" t="s">
        <v>2149</v>
      </c>
      <c r="C995" t="s">
        <v>3134</v>
      </c>
      <c r="D995" t="s">
        <v>54</v>
      </c>
      <c r="E995">
        <v>2824.75327956</v>
      </c>
      <c r="F995">
        <v>396.15</v>
      </c>
      <c r="G995">
        <v>-82.073817860972596</v>
      </c>
      <c r="H995">
        <v>-26.6063774481959</v>
      </c>
      <c r="I995">
        <v>-60.645255288694599</v>
      </c>
      <c r="J995">
        <v>-1.2483030957549299</v>
      </c>
      <c r="K995">
        <v>530.47535810162105</v>
      </c>
      <c r="L995">
        <v>689.75402635169996</v>
      </c>
      <c r="M995">
        <v>26.663452254540999</v>
      </c>
      <c r="N995">
        <v>2.2374290453709298</v>
      </c>
      <c r="O995">
        <v>213.820522529344</v>
      </c>
      <c r="P995">
        <v>6.3775510204081503</v>
      </c>
      <c r="Q995">
        <v>-2.9884192138357E-2</v>
      </c>
    </row>
    <row r="996" spans="1:17" hidden="1" x14ac:dyDescent="0.3">
      <c r="A996" t="s">
        <v>2150</v>
      </c>
      <c r="B996" t="s">
        <v>2151</v>
      </c>
      <c r="C996" t="s">
        <v>3149</v>
      </c>
      <c r="D996" t="s">
        <v>51</v>
      </c>
      <c r="E996">
        <v>2824.0546351500002</v>
      </c>
      <c r="F996">
        <v>129.5</v>
      </c>
      <c r="G996">
        <v>33.867646857007301</v>
      </c>
      <c r="H996">
        <v>-7.2433819648270203</v>
      </c>
      <c r="I996">
        <v>8.1015453903826895</v>
      </c>
      <c r="J996">
        <v>4.7852813918093098</v>
      </c>
      <c r="K996">
        <v>133.705312266031</v>
      </c>
      <c r="L996">
        <v>119.66310891592001</v>
      </c>
      <c r="M996">
        <v>55.667134052349397</v>
      </c>
      <c r="N996">
        <v>0.66014267019505202</v>
      </c>
      <c r="O996">
        <v>30.733590733590699</v>
      </c>
      <c r="P996">
        <v>73.825503355704697</v>
      </c>
      <c r="Q996">
        <v>3.6224368679429998E-2</v>
      </c>
    </row>
    <row r="997" spans="1:17" hidden="1" x14ac:dyDescent="0.3">
      <c r="A997" t="s">
        <v>2152</v>
      </c>
      <c r="B997" t="s">
        <v>2153</v>
      </c>
      <c r="C997" t="s">
        <v>3149</v>
      </c>
      <c r="D997" t="s">
        <v>138</v>
      </c>
      <c r="E997">
        <v>2822.8352573249999</v>
      </c>
      <c r="F997">
        <v>43.95</v>
      </c>
      <c r="G997">
        <v>10.5804152194551</v>
      </c>
      <c r="H997">
        <v>-5.92937711837103</v>
      </c>
      <c r="I997">
        <v>-4.0746368082874298</v>
      </c>
      <c r="J997">
        <v>3.1739557627432999</v>
      </c>
      <c r="K997">
        <v>47.819329836033504</v>
      </c>
      <c r="L997">
        <v>45.5828328190211</v>
      </c>
      <c r="M997">
        <v>46.801934243509201</v>
      </c>
      <c r="N997">
        <v>0.41325738414909302</v>
      </c>
      <c r="O997">
        <v>54.607508532423097</v>
      </c>
      <c r="P997">
        <v>39.082278481012601</v>
      </c>
      <c r="Q997">
        <v>8.8527323745312997E-2</v>
      </c>
    </row>
    <row r="998" spans="1:17" hidden="1" x14ac:dyDescent="0.3">
      <c r="A998" t="s">
        <v>2154</v>
      </c>
      <c r="B998" t="s">
        <v>2155</v>
      </c>
      <c r="C998" t="s">
        <v>3149</v>
      </c>
      <c r="D998" t="s">
        <v>75</v>
      </c>
      <c r="E998">
        <v>2817.5719518000001</v>
      </c>
      <c r="F998">
        <v>218.55</v>
      </c>
      <c r="G998">
        <v>37.247626726483603</v>
      </c>
      <c r="H998">
        <v>-11.872670744285299</v>
      </c>
      <c r="I998">
        <v>21.7808139254651</v>
      </c>
      <c r="J998">
        <v>4.0244155866306999</v>
      </c>
      <c r="K998">
        <v>228.76911546116301</v>
      </c>
      <c r="L998">
        <v>210.20266325388599</v>
      </c>
      <c r="M998">
        <v>52.100308462315297</v>
      </c>
      <c r="N998">
        <v>0.64544476238175996</v>
      </c>
      <c r="O998">
        <v>28.936170212765902</v>
      </c>
      <c r="P998">
        <v>67.151051625239006</v>
      </c>
      <c r="Q998">
        <v>4.7972969135931E-2</v>
      </c>
    </row>
    <row r="999" spans="1:17" hidden="1" x14ac:dyDescent="0.3">
      <c r="A999" t="s">
        <v>2156</v>
      </c>
      <c r="B999" t="s">
        <v>2157</v>
      </c>
      <c r="C999" t="s">
        <v>3149</v>
      </c>
      <c r="D999" t="s">
        <v>294</v>
      </c>
      <c r="E999">
        <v>2817.5446083400002</v>
      </c>
      <c r="F999">
        <v>2.2000000000000002</v>
      </c>
      <c r="G999">
        <v>83.613541513450997</v>
      </c>
      <c r="H999">
        <v>-5.84839488221637</v>
      </c>
      <c r="I999">
        <v>21.681467520236399</v>
      </c>
      <c r="J999">
        <v>9.2414283418437897</v>
      </c>
      <c r="K999">
        <v>2.3053164147190799</v>
      </c>
      <c r="L999">
        <v>2.1710017776865298</v>
      </c>
      <c r="M999">
        <v>58.800172026137901</v>
      </c>
      <c r="N999">
        <v>0.88156707144938895</v>
      </c>
      <c r="O999">
        <v>96.818181818181799</v>
      </c>
      <c r="P999">
        <v>131.57894736842101</v>
      </c>
      <c r="Q999">
        <v>5.8422032264522999E-2</v>
      </c>
    </row>
    <row r="1000" spans="1:17" hidden="1" x14ac:dyDescent="0.3">
      <c r="A1000" t="s">
        <v>2158</v>
      </c>
      <c r="B1000" t="s">
        <v>2159</v>
      </c>
      <c r="C1000" t="s">
        <v>3149</v>
      </c>
      <c r="D1000" t="s">
        <v>242</v>
      </c>
      <c r="E1000">
        <v>2784.304897</v>
      </c>
      <c r="F1000">
        <v>447.95</v>
      </c>
      <c r="G1000">
        <v>-32.3515052960161</v>
      </c>
      <c r="H1000">
        <v>3.7729070980197701</v>
      </c>
      <c r="I1000">
        <v>-14.171534471303501</v>
      </c>
      <c r="J1000">
        <v>4.0989961332362901</v>
      </c>
      <c r="M1000">
        <v>47.379414615037902</v>
      </c>
      <c r="O1000">
        <v>14.6333296126799</v>
      </c>
      <c r="P1000">
        <v>11.4026361601591</v>
      </c>
    </row>
    <row r="1001" spans="1:17" hidden="1" x14ac:dyDescent="0.3">
      <c r="A1001" t="s">
        <v>2160</v>
      </c>
      <c r="B1001" t="s">
        <v>2161</v>
      </c>
      <c r="C1001" t="s">
        <v>3149</v>
      </c>
      <c r="D1001" t="s">
        <v>125</v>
      </c>
      <c r="E1001">
        <v>2776.91030305</v>
      </c>
      <c r="F1001">
        <v>3863.35</v>
      </c>
      <c r="G1001">
        <v>30.900626173186499</v>
      </c>
      <c r="H1001">
        <v>0.14471957874323499</v>
      </c>
      <c r="I1001">
        <v>-25.569819111552899</v>
      </c>
      <c r="J1001">
        <v>6.7867820976079098</v>
      </c>
      <c r="K1001">
        <v>3975.29667455662</v>
      </c>
      <c r="L1001">
        <v>3877.7864007561602</v>
      </c>
      <c r="M1001">
        <v>54.570086089750802</v>
      </c>
      <c r="N1001">
        <v>0.36910029011762102</v>
      </c>
      <c r="O1001">
        <v>33.122807925763901</v>
      </c>
      <c r="P1001">
        <v>81.105850365647797</v>
      </c>
      <c r="Q1001">
        <v>0.14611105297261601</v>
      </c>
    </row>
    <row r="1002" spans="1:17" hidden="1" x14ac:dyDescent="0.3">
      <c r="A1002" t="s">
        <v>2162</v>
      </c>
      <c r="B1002" t="s">
        <v>2163</v>
      </c>
      <c r="C1002" t="s">
        <v>3149</v>
      </c>
      <c r="D1002" t="s">
        <v>464</v>
      </c>
      <c r="E1002">
        <v>2771.6623524000001</v>
      </c>
      <c r="F1002">
        <v>414</v>
      </c>
      <c r="G1002">
        <v>29.320328165119498</v>
      </c>
      <c r="H1002">
        <v>10.7684334223813</v>
      </c>
      <c r="I1002">
        <v>26.0554517237093</v>
      </c>
      <c r="J1002">
        <v>16.704180282332999</v>
      </c>
      <c r="K1002">
        <v>370.99525416432499</v>
      </c>
      <c r="L1002">
        <v>337.20588375463302</v>
      </c>
      <c r="M1002">
        <v>67.259868692699598</v>
      </c>
      <c r="N1002">
        <v>1.01573358180553</v>
      </c>
      <c r="O1002">
        <v>4.1062801932367101</v>
      </c>
      <c r="P1002">
        <v>69.325153374233096</v>
      </c>
    </row>
    <row r="1003" spans="1:17" x14ac:dyDescent="0.3">
      <c r="A1003" t="s">
        <v>2164</v>
      </c>
      <c r="B1003" t="s">
        <v>2165</v>
      </c>
      <c r="C1003" t="s">
        <v>3132</v>
      </c>
      <c r="D1003" t="s">
        <v>72</v>
      </c>
      <c r="E1003">
        <v>2770.4969045500002</v>
      </c>
      <c r="F1003">
        <v>209.5</v>
      </c>
      <c r="G1003">
        <v>0.94410680041957895</v>
      </c>
      <c r="H1003">
        <v>-11.926377857256</v>
      </c>
      <c r="I1003">
        <v>-2.6651015988856499</v>
      </c>
      <c r="J1003">
        <v>3.4910935501917</v>
      </c>
      <c r="K1003">
        <v>223.03371071632</v>
      </c>
      <c r="L1003">
        <v>214.085120071977</v>
      </c>
      <c r="M1003">
        <v>51.983576604442199</v>
      </c>
      <c r="N1003">
        <v>0.49547384273015999</v>
      </c>
      <c r="O1003">
        <v>40.119331742243403</v>
      </c>
      <c r="P1003">
        <v>33.652312599680997</v>
      </c>
      <c r="Q1003">
        <v>2.0451018734112002E-2</v>
      </c>
    </row>
    <row r="1004" spans="1:17" hidden="1" x14ac:dyDescent="0.3">
      <c r="A1004" t="s">
        <v>2166</v>
      </c>
      <c r="B1004" t="s">
        <v>2167</v>
      </c>
      <c r="C1004" t="s">
        <v>3149</v>
      </c>
      <c r="D1004" t="s">
        <v>242</v>
      </c>
      <c r="E1004">
        <v>2757.6844529999998</v>
      </c>
      <c r="F1004">
        <v>1767</v>
      </c>
      <c r="G1004">
        <v>46.8001219808447</v>
      </c>
      <c r="H1004">
        <v>14.9393541004351</v>
      </c>
      <c r="I1004">
        <v>17.588851750524199</v>
      </c>
      <c r="J1004">
        <v>9.4067820644264302</v>
      </c>
      <c r="K1004">
        <v>1724.0340735130401</v>
      </c>
      <c r="L1004">
        <v>1615.4813539532299</v>
      </c>
      <c r="M1004">
        <v>59.212487318052098</v>
      </c>
      <c r="N1004">
        <v>0.89548964548964505</v>
      </c>
      <c r="O1004">
        <v>42.6146010186757</v>
      </c>
      <c r="P1004">
        <v>76.876876876876807</v>
      </c>
      <c r="Q1004">
        <v>0.296952216168899</v>
      </c>
    </row>
    <row r="1005" spans="1:17" hidden="1" x14ac:dyDescent="0.3">
      <c r="A1005" t="s">
        <v>2168</v>
      </c>
      <c r="B1005" t="s">
        <v>2169</v>
      </c>
      <c r="C1005" t="s">
        <v>3149</v>
      </c>
      <c r="D1005" t="s">
        <v>801</v>
      </c>
      <c r="E1005">
        <v>2749.1564091199998</v>
      </c>
      <c r="F1005">
        <v>670.4</v>
      </c>
      <c r="G1005">
        <v>-24.164934879382599</v>
      </c>
      <c r="H1005">
        <v>-8.2199936453603009</v>
      </c>
      <c r="I1005">
        <v>-2.1638063581520202</v>
      </c>
      <c r="J1005">
        <v>-3.7955712083136302</v>
      </c>
      <c r="K1005">
        <v>698.91062110124005</v>
      </c>
      <c r="L1005">
        <v>701.83742613290497</v>
      </c>
      <c r="M1005">
        <v>49.687071694211198</v>
      </c>
      <c r="N1005">
        <v>1.0271091597197</v>
      </c>
      <c r="O1005">
        <v>30.1610978520286</v>
      </c>
      <c r="P1005">
        <v>19.458303635067701</v>
      </c>
      <c r="Q1005">
        <v>-5.2146164987029002E-2</v>
      </c>
    </row>
    <row r="1006" spans="1:17" x14ac:dyDescent="0.3">
      <c r="A1006" t="s">
        <v>2170</v>
      </c>
      <c r="B1006" t="s">
        <v>2171</v>
      </c>
      <c r="C1006" t="s">
        <v>3147</v>
      </c>
      <c r="D1006" t="s">
        <v>141</v>
      </c>
      <c r="E1006">
        <v>2747.1793633049901</v>
      </c>
      <c r="F1006">
        <v>361.45</v>
      </c>
      <c r="G1006">
        <v>-56.440731204669397</v>
      </c>
      <c r="H1006">
        <v>-3.5200092296021701</v>
      </c>
      <c r="I1006">
        <v>-39.234939975109597</v>
      </c>
      <c r="J1006">
        <v>0.32338541228456402</v>
      </c>
      <c r="K1006">
        <v>390.72487473274703</v>
      </c>
      <c r="L1006">
        <v>426.24697213764898</v>
      </c>
      <c r="M1006">
        <v>36.285072205537297</v>
      </c>
      <c r="N1006">
        <v>0.38325065920595403</v>
      </c>
      <c r="O1006">
        <v>61.848111772029299</v>
      </c>
      <c r="P1006">
        <v>4.7681159420289703</v>
      </c>
      <c r="Q1006">
        <v>7.3379136391910002E-3</v>
      </c>
    </row>
    <row r="1007" spans="1:17" hidden="1" x14ac:dyDescent="0.3">
      <c r="A1007" t="s">
        <v>2172</v>
      </c>
      <c r="B1007" t="s">
        <v>2173</v>
      </c>
      <c r="C1007" t="s">
        <v>3149</v>
      </c>
      <c r="D1007" t="s">
        <v>214</v>
      </c>
      <c r="E1007">
        <v>2717.3156788799902</v>
      </c>
      <c r="F1007">
        <v>6224.8</v>
      </c>
      <c r="G1007">
        <v>110.477534366886</v>
      </c>
      <c r="H1007">
        <v>2.93573939078005</v>
      </c>
      <c r="I1007">
        <v>37.7293466896637</v>
      </c>
      <c r="J1007">
        <v>-5.0468066651812402E-2</v>
      </c>
      <c r="K1007">
        <v>6450.2098924747197</v>
      </c>
      <c r="L1007">
        <v>5257.3446764702903</v>
      </c>
      <c r="M1007">
        <v>33.607589047659502</v>
      </c>
      <c r="N1007">
        <v>2.96741186382754</v>
      </c>
      <c r="O1007">
        <v>32.236377072355701</v>
      </c>
      <c r="P1007">
        <v>141.739805825242</v>
      </c>
      <c r="Q1007">
        <v>0.130429212403986</v>
      </c>
    </row>
    <row r="1008" spans="1:17" hidden="1" x14ac:dyDescent="0.3">
      <c r="A1008" t="s">
        <v>2174</v>
      </c>
      <c r="B1008" t="s">
        <v>2175</v>
      </c>
      <c r="C1008" t="s">
        <v>3149</v>
      </c>
      <c r="D1008" t="s">
        <v>21</v>
      </c>
      <c r="E1008">
        <v>2717.2513268900002</v>
      </c>
      <c r="F1008">
        <v>589.70000000000005</v>
      </c>
      <c r="G1008">
        <v>95.573300064758897</v>
      </c>
      <c r="H1008">
        <v>52.382816435201804</v>
      </c>
      <c r="I1008">
        <v>36.910369971577502</v>
      </c>
      <c r="J1008">
        <v>22.726323144454501</v>
      </c>
      <c r="K1008">
        <v>450.62302769083698</v>
      </c>
      <c r="L1008">
        <v>397.19210638067398</v>
      </c>
      <c r="M1008">
        <v>73.319501746443194</v>
      </c>
      <c r="N1008">
        <v>1.5170117425826299</v>
      </c>
      <c r="O1008">
        <v>17.1358317788706</v>
      </c>
      <c r="P1008">
        <v>124.77606251191099</v>
      </c>
      <c r="Q1008">
        <v>0.14600835831147099</v>
      </c>
    </row>
    <row r="1009" spans="1:17" hidden="1" x14ac:dyDescent="0.3">
      <c r="A1009" t="s">
        <v>2176</v>
      </c>
      <c r="B1009" t="s">
        <v>2177</v>
      </c>
      <c r="C1009" t="s">
        <v>3149</v>
      </c>
      <c r="D1009" t="s">
        <v>108</v>
      </c>
      <c r="E1009">
        <v>2714.30485331</v>
      </c>
      <c r="F1009">
        <v>476.05</v>
      </c>
      <c r="G1009">
        <v>-25.6364396796581</v>
      </c>
      <c r="H1009">
        <v>3.0670609118991501</v>
      </c>
      <c r="I1009">
        <v>-7.45646885494555</v>
      </c>
      <c r="J1009">
        <v>2.82048817090363</v>
      </c>
      <c r="K1009">
        <v>493.38799115921199</v>
      </c>
      <c r="M1009">
        <v>47.076037601186997</v>
      </c>
      <c r="N1009">
        <v>0.68702392109794796</v>
      </c>
      <c r="O1009">
        <v>31.813885096103299</v>
      </c>
      <c r="P1009">
        <v>8.3902550091074808</v>
      </c>
    </row>
    <row r="1010" spans="1:17" hidden="1" x14ac:dyDescent="0.3">
      <c r="A1010" t="s">
        <v>2178</v>
      </c>
      <c r="B1010" t="s">
        <v>2179</v>
      </c>
      <c r="C1010" t="s">
        <v>3149</v>
      </c>
      <c r="D1010" t="s">
        <v>117</v>
      </c>
      <c r="E1010">
        <v>2711.4252550000001</v>
      </c>
      <c r="F1010">
        <v>534.04999999999995</v>
      </c>
      <c r="G1010">
        <v>-52.677494613032401</v>
      </c>
      <c r="H1010">
        <v>0.34853173656104902</v>
      </c>
      <c r="I1010">
        <v>-20.245654708784599</v>
      </c>
      <c r="J1010">
        <v>1.6218134052017401</v>
      </c>
      <c r="K1010">
        <v>561.64151637086604</v>
      </c>
      <c r="L1010">
        <v>609.92792209577203</v>
      </c>
      <c r="M1010">
        <v>40.072532925090698</v>
      </c>
      <c r="N1010">
        <v>0.93253577782219799</v>
      </c>
      <c r="O1010">
        <v>53.515588428049803</v>
      </c>
      <c r="P1010">
        <v>6.59680638722552</v>
      </c>
      <c r="Q1010">
        <v>1.4939807339082E-2</v>
      </c>
    </row>
    <row r="1011" spans="1:17" hidden="1" x14ac:dyDescent="0.3">
      <c r="A1011" t="s">
        <v>2180</v>
      </c>
      <c r="B1011" t="s">
        <v>2181</v>
      </c>
      <c r="C1011" t="s">
        <v>3149</v>
      </c>
      <c r="D1011" t="s">
        <v>266</v>
      </c>
      <c r="E1011">
        <v>2710.3981761750001</v>
      </c>
      <c r="F1011">
        <v>18700</v>
      </c>
      <c r="G1011">
        <v>13.7649683918464</v>
      </c>
      <c r="H1011">
        <v>2.9550636475748702</v>
      </c>
      <c r="I1011">
        <v>23.440242051530699</v>
      </c>
      <c r="J1011">
        <v>3.7632612290997498</v>
      </c>
      <c r="K1011">
        <v>18019.143382141101</v>
      </c>
      <c r="L1011">
        <v>16437.418724107101</v>
      </c>
      <c r="M1011">
        <v>66.289556572415293</v>
      </c>
      <c r="N1011">
        <v>0.43024405474319599</v>
      </c>
      <c r="O1011">
        <v>11.764705882352899</v>
      </c>
      <c r="P1011">
        <v>48.412698412698397</v>
      </c>
      <c r="Q1011">
        <v>0.15189962537950799</v>
      </c>
    </row>
    <row r="1012" spans="1:17" hidden="1" x14ac:dyDescent="0.3">
      <c r="A1012" t="s">
        <v>2182</v>
      </c>
      <c r="B1012" t="s">
        <v>2183</v>
      </c>
      <c r="C1012" t="s">
        <v>3149</v>
      </c>
      <c r="D1012" t="s">
        <v>196</v>
      </c>
      <c r="E1012">
        <v>2708.5948391249999</v>
      </c>
      <c r="F1012">
        <v>1792.35</v>
      </c>
      <c r="G1012">
        <v>-47.759447194556898</v>
      </c>
      <c r="H1012">
        <v>-3.6195874109520001</v>
      </c>
      <c r="I1012">
        <v>-16.909420570495101</v>
      </c>
      <c r="J1012">
        <v>1.2407418428236401</v>
      </c>
      <c r="K1012">
        <v>1883.35564986039</v>
      </c>
      <c r="L1012">
        <v>1974.80495396939</v>
      </c>
      <c r="M1012">
        <v>35.053981612690301</v>
      </c>
      <c r="N1012">
        <v>0.72393237887388195</v>
      </c>
      <c r="O1012">
        <v>37.249979077747099</v>
      </c>
      <c r="P1012">
        <v>2.88149700083228</v>
      </c>
      <c r="Q1012">
        <v>2.0575993698348002E-2</v>
      </c>
    </row>
    <row r="1013" spans="1:17" hidden="1" x14ac:dyDescent="0.3">
      <c r="A1013" t="s">
        <v>2184</v>
      </c>
      <c r="B1013" t="s">
        <v>2185</v>
      </c>
      <c r="C1013" t="s">
        <v>3149</v>
      </c>
      <c r="D1013" t="s">
        <v>274</v>
      </c>
      <c r="E1013">
        <v>2703.8084438849901</v>
      </c>
      <c r="F1013">
        <v>1789.85</v>
      </c>
      <c r="G1013">
        <v>26.638099841000901</v>
      </c>
      <c r="H1013">
        <v>21.337956384709699</v>
      </c>
      <c r="I1013">
        <v>13.817358242013499</v>
      </c>
      <c r="J1013">
        <v>4.8310893813349196</v>
      </c>
      <c r="K1013">
        <v>1629.17460163854</v>
      </c>
      <c r="L1013">
        <v>1536.58955540189</v>
      </c>
      <c r="M1013">
        <v>66.570253571265994</v>
      </c>
      <c r="N1013">
        <v>1.68686561024823</v>
      </c>
      <c r="O1013">
        <v>9.2382043187976706</v>
      </c>
      <c r="P1013">
        <v>57.974404236540103</v>
      </c>
      <c r="Q1013">
        <v>3.3048210457798002E-2</v>
      </c>
    </row>
    <row r="1014" spans="1:17" hidden="1" x14ac:dyDescent="0.3">
      <c r="A1014" t="s">
        <v>2186</v>
      </c>
      <c r="B1014" t="s">
        <v>2187</v>
      </c>
      <c r="C1014" t="s">
        <v>3149</v>
      </c>
      <c r="D1014" t="s">
        <v>955</v>
      </c>
      <c r="E1014">
        <v>2674.2084057000002</v>
      </c>
      <c r="F1014">
        <v>405.8</v>
      </c>
      <c r="G1014">
        <v>0.31057180301631598</v>
      </c>
      <c r="H1014">
        <v>11.060183823184</v>
      </c>
      <c r="I1014">
        <v>12.7030015233613</v>
      </c>
      <c r="J1014">
        <v>10.4535241028681</v>
      </c>
      <c r="K1014">
        <v>389.73847375163302</v>
      </c>
      <c r="M1014">
        <v>62.420026625350502</v>
      </c>
      <c r="N1014">
        <v>1.1380189303953301</v>
      </c>
      <c r="O1014">
        <v>17.028092656481</v>
      </c>
      <c r="P1014">
        <v>43.798724309000697</v>
      </c>
    </row>
    <row r="1015" spans="1:17" hidden="1" x14ac:dyDescent="0.3">
      <c r="A1015" t="s">
        <v>2188</v>
      </c>
      <c r="B1015" t="s">
        <v>2189</v>
      </c>
      <c r="C1015" t="s">
        <v>3149</v>
      </c>
      <c r="D1015" t="s">
        <v>117</v>
      </c>
      <c r="E1015">
        <v>2673.6896748029999</v>
      </c>
      <c r="F1015">
        <v>198.13</v>
      </c>
      <c r="G1015">
        <v>61.093035434662703</v>
      </c>
      <c r="H1015">
        <v>10.914826001918501</v>
      </c>
      <c r="I1015">
        <v>41.745372373011101</v>
      </c>
      <c r="J1015">
        <v>7.30703314902164</v>
      </c>
      <c r="K1015">
        <v>183.24468366930901</v>
      </c>
      <c r="L1015">
        <v>159.64387024558499</v>
      </c>
      <c r="M1015">
        <v>60.744433085052798</v>
      </c>
      <c r="N1015">
        <v>1.1869924728921499</v>
      </c>
      <c r="O1015">
        <v>8.5146116186342198</v>
      </c>
      <c r="P1015">
        <v>96.460089241447704</v>
      </c>
      <c r="Q1015">
        <v>0.186694377123546</v>
      </c>
    </row>
    <row r="1016" spans="1:17" hidden="1" x14ac:dyDescent="0.3">
      <c r="A1016" t="s">
        <v>2190</v>
      </c>
      <c r="B1016" t="s">
        <v>2191</v>
      </c>
      <c r="C1016" t="s">
        <v>3149</v>
      </c>
      <c r="D1016" t="s">
        <v>242</v>
      </c>
      <c r="E1016">
        <v>2667.5</v>
      </c>
      <c r="F1016">
        <v>606.25</v>
      </c>
      <c r="G1016">
        <v>103.469224990019</v>
      </c>
      <c r="H1016">
        <v>-11.793804593525801</v>
      </c>
      <c r="I1016">
        <v>54.001062024704801</v>
      </c>
      <c r="J1016">
        <v>8.4812779466965704</v>
      </c>
      <c r="K1016">
        <v>603.695164589554</v>
      </c>
      <c r="L1016">
        <v>463.15625205854099</v>
      </c>
      <c r="M1016">
        <v>49.331801308870197</v>
      </c>
      <c r="N1016">
        <v>0.39392724319160799</v>
      </c>
      <c r="O1016">
        <v>24.997938144329801</v>
      </c>
      <c r="P1016">
        <v>146.74399674399601</v>
      </c>
      <c r="Q1016">
        <v>0.19261999624319801</v>
      </c>
    </row>
    <row r="1017" spans="1:17" hidden="1" x14ac:dyDescent="0.3">
      <c r="A1017" t="s">
        <v>2192</v>
      </c>
      <c r="B1017" t="s">
        <v>2193</v>
      </c>
      <c r="C1017" t="s">
        <v>3149</v>
      </c>
      <c r="D1017" t="s">
        <v>46</v>
      </c>
      <c r="E1017">
        <v>2657.838065985</v>
      </c>
      <c r="F1017">
        <v>395.35</v>
      </c>
      <c r="G1017">
        <v>96.009462553772806</v>
      </c>
      <c r="H1017">
        <v>1.7766276850340299</v>
      </c>
      <c r="I1017">
        <v>14.1032929530289</v>
      </c>
      <c r="J1017">
        <v>18.781766052913198</v>
      </c>
      <c r="K1017">
        <v>386.02188038463601</v>
      </c>
      <c r="L1017">
        <v>359.39434019413602</v>
      </c>
      <c r="M1017">
        <v>71.210339092463997</v>
      </c>
      <c r="N1017">
        <v>1.43749067847434</v>
      </c>
      <c r="O1017">
        <v>63.399519413178098</v>
      </c>
      <c r="P1017">
        <v>147.24828017510899</v>
      </c>
      <c r="Q1017">
        <v>4.7203017104783002E-2</v>
      </c>
    </row>
    <row r="1018" spans="1:17" hidden="1" x14ac:dyDescent="0.3">
      <c r="A1018" t="s">
        <v>2194</v>
      </c>
      <c r="B1018" t="s">
        <v>2195</v>
      </c>
      <c r="C1018" t="s">
        <v>3149</v>
      </c>
      <c r="D1018" t="s">
        <v>51</v>
      </c>
      <c r="E1018">
        <v>2656.3593952450001</v>
      </c>
      <c r="F1018">
        <v>1077.7</v>
      </c>
      <c r="G1018">
        <v>36.357292028789303</v>
      </c>
      <c r="H1018">
        <v>3.81431764693522</v>
      </c>
      <c r="I1018">
        <v>-6.2519544361167299</v>
      </c>
      <c r="J1018">
        <v>2.5875335333000198</v>
      </c>
      <c r="K1018">
        <v>1081.64824479666</v>
      </c>
      <c r="L1018">
        <v>1029.30930821269</v>
      </c>
      <c r="M1018">
        <v>54.603698107510397</v>
      </c>
      <c r="N1018">
        <v>0.57494684547849595</v>
      </c>
      <c r="O1018">
        <v>15.8021712907116</v>
      </c>
      <c r="P1018">
        <v>67.866043613707106</v>
      </c>
      <c r="Q1018">
        <v>2.126454192396E-2</v>
      </c>
    </row>
    <row r="1019" spans="1:17" hidden="1" x14ac:dyDescent="0.3">
      <c r="A1019" t="s">
        <v>2196</v>
      </c>
      <c r="B1019" t="s">
        <v>2197</v>
      </c>
      <c r="C1019" t="s">
        <v>3149</v>
      </c>
      <c r="D1019" t="s">
        <v>141</v>
      </c>
      <c r="E1019">
        <v>2650.1624690580002</v>
      </c>
      <c r="F1019">
        <v>142.74</v>
      </c>
      <c r="G1019">
        <v>-39.849735030737101</v>
      </c>
      <c r="H1019">
        <v>-4.78803143543003</v>
      </c>
      <c r="I1019">
        <v>-21.669764206024499</v>
      </c>
      <c r="J1019">
        <v>4.7165125417602196</v>
      </c>
      <c r="M1019">
        <v>48.622306518241103</v>
      </c>
      <c r="O1019">
        <v>33.109149502592103</v>
      </c>
      <c r="P1019">
        <v>8.9618320610686997</v>
      </c>
    </row>
    <row r="1020" spans="1:17" hidden="1" x14ac:dyDescent="0.3">
      <c r="A1020" t="s">
        <v>2198</v>
      </c>
      <c r="B1020" t="s">
        <v>2199</v>
      </c>
      <c r="C1020" t="s">
        <v>3149</v>
      </c>
      <c r="D1020" t="s">
        <v>588</v>
      </c>
      <c r="E1020">
        <v>2646.046077</v>
      </c>
      <c r="F1020">
        <v>608.95000000000005</v>
      </c>
      <c r="G1020">
        <v>-10.3380531688325</v>
      </c>
      <c r="H1020">
        <v>4.6404040856466402</v>
      </c>
      <c r="I1020">
        <v>9.2854599242695297</v>
      </c>
      <c r="J1020">
        <v>4.4071840188646396</v>
      </c>
      <c r="K1020">
        <v>607.24446971298596</v>
      </c>
      <c r="L1020">
        <v>583.02914269596999</v>
      </c>
      <c r="M1020">
        <v>54.8130433632181</v>
      </c>
      <c r="N1020">
        <v>0.50744402668444499</v>
      </c>
      <c r="O1020">
        <v>14.951966499712601</v>
      </c>
      <c r="P1020">
        <v>33.835164835164797</v>
      </c>
      <c r="Q1020">
        <v>1.8296255962683999E-2</v>
      </c>
    </row>
    <row r="1021" spans="1:17" hidden="1" x14ac:dyDescent="0.3">
      <c r="A1021" t="s">
        <v>2200</v>
      </c>
      <c r="B1021" t="s">
        <v>2201</v>
      </c>
      <c r="C1021" t="s">
        <v>3149</v>
      </c>
      <c r="D1021" t="s">
        <v>1691</v>
      </c>
      <c r="E1021">
        <v>2644.090741</v>
      </c>
      <c r="F1021">
        <v>68</v>
      </c>
      <c r="G1021">
        <v>1.6455376546199201</v>
      </c>
      <c r="H1021">
        <v>6.9239757942934901</v>
      </c>
      <c r="I1021">
        <v>1.0522975991885</v>
      </c>
      <c r="J1021">
        <v>0.74313097811107498</v>
      </c>
      <c r="K1021">
        <v>65.7043499892971</v>
      </c>
      <c r="L1021">
        <v>61.645623540076997</v>
      </c>
      <c r="M1021">
        <v>53.860821394049402</v>
      </c>
      <c r="N1021">
        <v>1.14262060797839</v>
      </c>
      <c r="O1021">
        <v>4.1176470588235103</v>
      </c>
      <c r="P1021">
        <v>29.845331296543801</v>
      </c>
      <c r="Q1021">
        <v>-2.7484158448541001E-2</v>
      </c>
    </row>
    <row r="1022" spans="1:17" hidden="1" x14ac:dyDescent="0.3">
      <c r="A1022" t="s">
        <v>2202</v>
      </c>
      <c r="B1022" t="s">
        <v>2203</v>
      </c>
      <c r="C1022" t="s">
        <v>3149</v>
      </c>
      <c r="D1022" t="s">
        <v>304</v>
      </c>
      <c r="E1022">
        <v>2642.9839084349901</v>
      </c>
      <c r="F1022">
        <v>799.65</v>
      </c>
      <c r="G1022">
        <v>26.0133569540188</v>
      </c>
      <c r="H1022">
        <v>-6.0449623160393298</v>
      </c>
      <c r="I1022">
        <v>68.365276476543002</v>
      </c>
      <c r="J1022">
        <v>-4.0952631446274204</v>
      </c>
      <c r="K1022">
        <v>824.76362161542397</v>
      </c>
      <c r="L1022">
        <v>666.18987394317605</v>
      </c>
      <c r="M1022">
        <v>37.660133875755598</v>
      </c>
      <c r="N1022">
        <v>0.69839161621778201</v>
      </c>
      <c r="O1022">
        <v>20.9904333145751</v>
      </c>
      <c r="P1022">
        <v>95.274725274725199</v>
      </c>
      <c r="Q1022">
        <v>-4.2676081780937E-2</v>
      </c>
    </row>
    <row r="1023" spans="1:17" hidden="1" x14ac:dyDescent="0.3">
      <c r="A1023" t="s">
        <v>2204</v>
      </c>
      <c r="B1023" t="s">
        <v>2205</v>
      </c>
      <c r="C1023" t="s">
        <v>3149</v>
      </c>
      <c r="D1023" t="s">
        <v>141</v>
      </c>
      <c r="E1023">
        <v>2637.2314553759902</v>
      </c>
      <c r="F1023">
        <v>10.08</v>
      </c>
      <c r="G1023">
        <v>240.63518653509601</v>
      </c>
      <c r="H1023">
        <v>-13.422185147577499</v>
      </c>
      <c r="I1023">
        <v>-14.827071379194299</v>
      </c>
      <c r="J1023">
        <v>6.1192876885828102</v>
      </c>
      <c r="K1023">
        <v>10.488347982914201</v>
      </c>
      <c r="L1023">
        <v>9.9066993956147904</v>
      </c>
      <c r="M1023">
        <v>46.9133331737467</v>
      </c>
      <c r="N1023">
        <v>0.61969234993114097</v>
      </c>
      <c r="O1023">
        <v>96.428571428571402</v>
      </c>
      <c r="P1023">
        <v>266.54545454545399</v>
      </c>
      <c r="Q1023">
        <v>0.127880584382529</v>
      </c>
    </row>
    <row r="1024" spans="1:17" hidden="1" x14ac:dyDescent="0.3">
      <c r="A1024" t="s">
        <v>2206</v>
      </c>
      <c r="B1024" t="s">
        <v>2207</v>
      </c>
      <c r="C1024" t="s">
        <v>3149</v>
      </c>
      <c r="D1024" t="s">
        <v>418</v>
      </c>
      <c r="E1024">
        <v>2637.1721725000002</v>
      </c>
      <c r="F1024">
        <v>1549</v>
      </c>
      <c r="G1024">
        <v>199.98916392736501</v>
      </c>
      <c r="H1024">
        <v>8.8894420846846298</v>
      </c>
      <c r="I1024">
        <v>56.454344289789901</v>
      </c>
      <c r="J1024">
        <v>7.5494580314524304</v>
      </c>
      <c r="K1024">
        <v>1583.82452445848</v>
      </c>
      <c r="L1024">
        <v>1317.1506184106599</v>
      </c>
      <c r="M1024">
        <v>51.4701068467525</v>
      </c>
      <c r="N1024">
        <v>0.79061404524715595</v>
      </c>
      <c r="O1024">
        <v>40.684312459651302</v>
      </c>
      <c r="P1024">
        <v>236.739130434782</v>
      </c>
      <c r="Q1024">
        <v>0.25356366855991302</v>
      </c>
    </row>
    <row r="1025" spans="1:17" hidden="1" x14ac:dyDescent="0.3">
      <c r="A1025" t="s">
        <v>2208</v>
      </c>
      <c r="B1025" t="s">
        <v>2209</v>
      </c>
      <c r="C1025" t="s">
        <v>3149</v>
      </c>
      <c r="D1025" t="s">
        <v>588</v>
      </c>
      <c r="E1025">
        <v>2632.355583</v>
      </c>
      <c r="F1025">
        <v>1841.25</v>
      </c>
      <c r="G1025">
        <v>234.624292396925</v>
      </c>
      <c r="H1025">
        <v>2.9546927462504202</v>
      </c>
      <c r="I1025">
        <v>20.454748762557902</v>
      </c>
      <c r="J1025">
        <v>18.666111921450199</v>
      </c>
      <c r="K1025">
        <v>1804.23558011569</v>
      </c>
      <c r="L1025">
        <v>1583.6704372020099</v>
      </c>
      <c r="M1025">
        <v>64.326829623672296</v>
      </c>
      <c r="N1025">
        <v>0.71313908726239295</v>
      </c>
      <c r="O1025">
        <v>21.949762389680899</v>
      </c>
      <c r="P1025">
        <v>267.51497005988</v>
      </c>
      <c r="Q1025">
        <v>0.268482297862282</v>
      </c>
    </row>
    <row r="1026" spans="1:17" hidden="1" x14ac:dyDescent="0.3">
      <c r="A1026" t="s">
        <v>2210</v>
      </c>
      <c r="B1026" t="s">
        <v>2211</v>
      </c>
      <c r="C1026" t="s">
        <v>3149</v>
      </c>
      <c r="D1026" t="s">
        <v>984</v>
      </c>
      <c r="E1026">
        <v>2612.8509073999999</v>
      </c>
      <c r="F1026">
        <v>1003</v>
      </c>
      <c r="G1026">
        <v>310.88886100433899</v>
      </c>
      <c r="H1026">
        <v>6.5174653813691004</v>
      </c>
      <c r="I1026">
        <v>188.86170399717301</v>
      </c>
      <c r="J1026">
        <v>12.5473760860826</v>
      </c>
      <c r="K1026">
        <v>935.00081055537203</v>
      </c>
      <c r="L1026">
        <v>645.95466516328804</v>
      </c>
      <c r="M1026">
        <v>60.670490792177503</v>
      </c>
      <c r="N1026">
        <v>0.63145756788520602</v>
      </c>
      <c r="O1026">
        <v>18.644067796610098</v>
      </c>
      <c r="P1026">
        <v>424.51300823637001</v>
      </c>
    </row>
    <row r="1027" spans="1:17" hidden="1" x14ac:dyDescent="0.3">
      <c r="A1027" t="s">
        <v>2212</v>
      </c>
      <c r="B1027" t="s">
        <v>2213</v>
      </c>
      <c r="C1027" t="s">
        <v>3149</v>
      </c>
      <c r="D1027" t="s">
        <v>173</v>
      </c>
      <c r="E1027">
        <v>2600.5194000000001</v>
      </c>
      <c r="F1027">
        <v>2332.1</v>
      </c>
      <c r="G1027">
        <v>318.04556675073002</v>
      </c>
      <c r="H1027">
        <v>31.977487179513599</v>
      </c>
      <c r="I1027">
        <v>41.214298056250897</v>
      </c>
      <c r="J1027">
        <v>13.8616508865946</v>
      </c>
      <c r="K1027">
        <v>2065.8109337759302</v>
      </c>
      <c r="L1027">
        <v>1629.6466458991499</v>
      </c>
      <c r="M1027">
        <v>68.884287173965404</v>
      </c>
      <c r="N1027">
        <v>0.82432572555222905</v>
      </c>
      <c r="O1027">
        <v>12.5423438102997</v>
      </c>
      <c r="P1027">
        <v>343.955834761088</v>
      </c>
      <c r="Q1027">
        <v>0.189585747752235</v>
      </c>
    </row>
    <row r="1028" spans="1:17" hidden="1" x14ac:dyDescent="0.3">
      <c r="A1028" t="s">
        <v>2214</v>
      </c>
      <c r="B1028" t="s">
        <v>2215</v>
      </c>
      <c r="C1028" t="s">
        <v>3149</v>
      </c>
      <c r="D1028" t="s">
        <v>69</v>
      </c>
      <c r="E1028">
        <v>2597.21875</v>
      </c>
      <c r="F1028">
        <v>968.75</v>
      </c>
      <c r="G1028">
        <v>248.70303438716601</v>
      </c>
      <c r="H1028">
        <v>-12.106814678486799</v>
      </c>
      <c r="I1028">
        <v>-41.402543942004797</v>
      </c>
      <c r="J1028">
        <v>1.09197097025979</v>
      </c>
      <c r="K1028">
        <v>1037.58953039006</v>
      </c>
      <c r="L1028">
        <v>964.148116446014</v>
      </c>
      <c r="M1028">
        <v>34.766529844291398</v>
      </c>
      <c r="N1028">
        <v>0.32792363978498501</v>
      </c>
      <c r="O1028">
        <v>63.922580645161297</v>
      </c>
      <c r="P1028">
        <v>275.63008918185301</v>
      </c>
      <c r="Q1028">
        <v>0.22124118073496499</v>
      </c>
    </row>
    <row r="1029" spans="1:17" hidden="1" x14ac:dyDescent="0.3">
      <c r="A1029" t="s">
        <v>2216</v>
      </c>
      <c r="B1029" t="s">
        <v>2217</v>
      </c>
      <c r="C1029" t="s">
        <v>3149</v>
      </c>
      <c r="D1029" t="s">
        <v>364</v>
      </c>
      <c r="E1029">
        <v>2595.1606646250002</v>
      </c>
      <c r="F1029">
        <v>1087.05</v>
      </c>
      <c r="G1029">
        <v>3.7010351969861901</v>
      </c>
      <c r="H1029">
        <v>4.47712479037975</v>
      </c>
      <c r="I1029">
        <v>14.7404103402666</v>
      </c>
      <c r="J1029">
        <v>5.5777848528727896</v>
      </c>
      <c r="K1029">
        <v>1005.63542754875</v>
      </c>
      <c r="L1029">
        <v>950.44464260325299</v>
      </c>
      <c r="M1029">
        <v>59.5932135186629</v>
      </c>
      <c r="N1029">
        <v>0.24165994663825899</v>
      </c>
      <c r="O1029">
        <v>33.388528586541497</v>
      </c>
      <c r="P1029">
        <v>45.580554439533898</v>
      </c>
      <c r="Q1029">
        <v>3.8497346340828E-2</v>
      </c>
    </row>
    <row r="1030" spans="1:17" x14ac:dyDescent="0.3">
      <c r="A1030" t="s">
        <v>2218</v>
      </c>
      <c r="B1030" t="s">
        <v>2219</v>
      </c>
      <c r="C1030" t="s">
        <v>3140</v>
      </c>
      <c r="D1030" t="s">
        <v>266</v>
      </c>
      <c r="E1030">
        <v>2594.6180020000002</v>
      </c>
      <c r="F1030">
        <v>264.2</v>
      </c>
      <c r="G1030">
        <v>-23.288399686412099</v>
      </c>
      <c r="H1030">
        <v>-6.3636739960395703</v>
      </c>
      <c r="I1030">
        <v>-22.504490734032998</v>
      </c>
      <c r="J1030">
        <v>5.7114189956696197</v>
      </c>
      <c r="K1030">
        <v>287.85864627055798</v>
      </c>
      <c r="L1030">
        <v>300.127235725015</v>
      </c>
      <c r="M1030">
        <v>52.455195628376202</v>
      </c>
      <c r="N1030">
        <v>1.1189947151819399</v>
      </c>
      <c r="O1030">
        <v>51.987130961392801</v>
      </c>
      <c r="P1030">
        <v>8.9035449299258005</v>
      </c>
      <c r="Q1030">
        <v>7.3120605696153002E-2</v>
      </c>
    </row>
    <row r="1031" spans="1:17" hidden="1" x14ac:dyDescent="0.3">
      <c r="A1031" t="s">
        <v>2220</v>
      </c>
      <c r="B1031" t="s">
        <v>2221</v>
      </c>
      <c r="C1031" t="s">
        <v>3149</v>
      </c>
      <c r="D1031" t="s">
        <v>51</v>
      </c>
      <c r="E1031">
        <v>2587.8125571</v>
      </c>
      <c r="F1031">
        <v>305.7</v>
      </c>
      <c r="G1031">
        <v>128.839731989641</v>
      </c>
      <c r="H1031">
        <v>-15.8879530762957</v>
      </c>
      <c r="I1031">
        <v>47.763090403367201</v>
      </c>
      <c r="J1031">
        <v>3.72867463732354</v>
      </c>
      <c r="K1031">
        <v>318.32599441731401</v>
      </c>
      <c r="L1031">
        <v>254.17774728304599</v>
      </c>
      <c r="M1031">
        <v>51.540474332472797</v>
      </c>
      <c r="N1031">
        <v>0.38327848144890803</v>
      </c>
      <c r="O1031">
        <v>30.1929996728819</v>
      </c>
      <c r="P1031">
        <v>169.814651368049</v>
      </c>
      <c r="Q1031">
        <v>8.5186749503188997E-2</v>
      </c>
    </row>
    <row r="1032" spans="1:17" x14ac:dyDescent="0.3">
      <c r="A1032" t="s">
        <v>2222</v>
      </c>
      <c r="B1032" t="s">
        <v>2223</v>
      </c>
      <c r="C1032" t="s">
        <v>3146</v>
      </c>
      <c r="D1032" t="s">
        <v>588</v>
      </c>
      <c r="E1032">
        <v>2587.3180705529999</v>
      </c>
      <c r="F1032">
        <v>178.46</v>
      </c>
      <c r="G1032">
        <v>-54.569072727528102</v>
      </c>
      <c r="H1032">
        <v>7.1404288480268399</v>
      </c>
      <c r="I1032">
        <v>-13.6554421513812</v>
      </c>
      <c r="J1032">
        <v>5.3500714717635196</v>
      </c>
      <c r="K1032">
        <v>172.81123731455401</v>
      </c>
      <c r="L1032">
        <v>197.40526263141501</v>
      </c>
      <c r="M1032">
        <v>57.188805037239298</v>
      </c>
      <c r="N1032">
        <v>0.594635326927208</v>
      </c>
      <c r="O1032">
        <v>74.829093354253004</v>
      </c>
      <c r="P1032">
        <v>23.999444135630899</v>
      </c>
    </row>
    <row r="1033" spans="1:17" hidden="1" x14ac:dyDescent="0.3">
      <c r="A1033" t="s">
        <v>2224</v>
      </c>
      <c r="B1033" t="s">
        <v>2225</v>
      </c>
      <c r="C1033" t="s">
        <v>3149</v>
      </c>
      <c r="D1033" t="s">
        <v>189</v>
      </c>
      <c r="E1033">
        <v>2586.0107819700002</v>
      </c>
      <c r="F1033">
        <v>1786.95</v>
      </c>
      <c r="G1033">
        <v>11.410103925397999</v>
      </c>
      <c r="H1033">
        <v>-3.2342694804622698</v>
      </c>
      <c r="I1033">
        <v>-18.962010257849698</v>
      </c>
      <c r="J1033">
        <v>4.1558590455954496</v>
      </c>
      <c r="K1033">
        <v>1861.29338506149</v>
      </c>
      <c r="L1033">
        <v>1849.9710803574401</v>
      </c>
      <c r="M1033">
        <v>50.873289942927897</v>
      </c>
      <c r="N1033">
        <v>0.82472353561798994</v>
      </c>
      <c r="O1033">
        <v>38.783961498642903</v>
      </c>
      <c r="P1033">
        <v>44.827166997609098</v>
      </c>
      <c r="Q1033">
        <v>9.0023950466829997E-2</v>
      </c>
    </row>
    <row r="1034" spans="1:17" hidden="1" x14ac:dyDescent="0.3">
      <c r="A1034" t="s">
        <v>2226</v>
      </c>
      <c r="B1034" t="s">
        <v>2227</v>
      </c>
      <c r="C1034" t="s">
        <v>3149</v>
      </c>
      <c r="D1034" t="s">
        <v>1350</v>
      </c>
      <c r="E1034">
        <v>2580.8388</v>
      </c>
      <c r="F1034">
        <v>999.99</v>
      </c>
      <c r="G1034">
        <v>-25.910268010358401</v>
      </c>
      <c r="H1034">
        <v>3.20332925571465</v>
      </c>
      <c r="I1034">
        <v>-7.7312971856459196</v>
      </c>
      <c r="J1034">
        <v>1.0353001367155901</v>
      </c>
      <c r="K1034">
        <v>999.99539849836196</v>
      </c>
      <c r="L1034">
        <v>999.99613426869303</v>
      </c>
      <c r="M1034">
        <v>55.379180563809697</v>
      </c>
      <c r="N1034">
        <v>0.81711558678381202</v>
      </c>
      <c r="O1034">
        <v>3.0010300103000902</v>
      </c>
      <c r="P1034">
        <v>3.09175257731959</v>
      </c>
      <c r="Q1034">
        <v>-0.101916752053546</v>
      </c>
    </row>
    <row r="1035" spans="1:17" hidden="1" x14ac:dyDescent="0.3">
      <c r="A1035" t="s">
        <v>2228</v>
      </c>
      <c r="B1035" t="s">
        <v>2229</v>
      </c>
      <c r="C1035" t="s">
        <v>3149</v>
      </c>
      <c r="D1035" t="s">
        <v>196</v>
      </c>
      <c r="E1035">
        <v>2579.1434177599999</v>
      </c>
      <c r="F1035">
        <v>1806.4</v>
      </c>
      <c r="G1035">
        <v>24.591710744067601</v>
      </c>
      <c r="H1035">
        <v>-2.6726201113739401</v>
      </c>
      <c r="I1035">
        <v>15.894121100694001</v>
      </c>
      <c r="J1035">
        <v>0.49857943045556402</v>
      </c>
      <c r="K1035">
        <v>1933.22735111518</v>
      </c>
      <c r="L1035">
        <v>1619.0234963186899</v>
      </c>
      <c r="M1035">
        <v>32.441700813342898</v>
      </c>
      <c r="N1035">
        <v>0.53389814840426997</v>
      </c>
      <c r="O1035">
        <v>36.110496014171801</v>
      </c>
      <c r="P1035">
        <v>77.080678364866102</v>
      </c>
      <c r="Q1035">
        <v>0.12533275694077201</v>
      </c>
    </row>
    <row r="1036" spans="1:17" x14ac:dyDescent="0.3">
      <c r="A1036" t="s">
        <v>2230</v>
      </c>
      <c r="B1036" t="s">
        <v>2231</v>
      </c>
      <c r="C1036" t="s">
        <v>3136</v>
      </c>
      <c r="D1036" t="s">
        <v>364</v>
      </c>
      <c r="E1036">
        <v>2577.6303045999998</v>
      </c>
      <c r="F1036">
        <v>1829.75</v>
      </c>
      <c r="G1036">
        <v>-35.081278186580803</v>
      </c>
      <c r="H1036">
        <v>-2.9757798389440202</v>
      </c>
      <c r="I1036">
        <v>-6.4909135576823296</v>
      </c>
      <c r="J1036">
        <v>7.7133233216380699</v>
      </c>
      <c r="K1036">
        <v>1946.97062627422</v>
      </c>
      <c r="L1036">
        <v>1955.61886380336</v>
      </c>
      <c r="M1036">
        <v>55.994709366128397</v>
      </c>
      <c r="N1036">
        <v>0.40327484361309901</v>
      </c>
      <c r="O1036">
        <v>39.907091132668299</v>
      </c>
      <c r="P1036">
        <v>19.5133899412148</v>
      </c>
      <c r="Q1036">
        <v>-6.6173703086487998E-2</v>
      </c>
    </row>
    <row r="1037" spans="1:17" hidden="1" x14ac:dyDescent="0.3">
      <c r="A1037" t="s">
        <v>2232</v>
      </c>
      <c r="B1037" t="s">
        <v>2233</v>
      </c>
      <c r="C1037" t="s">
        <v>3149</v>
      </c>
      <c r="D1037" t="s">
        <v>291</v>
      </c>
      <c r="E1037">
        <v>2576.7115858520001</v>
      </c>
      <c r="F1037">
        <v>101.32</v>
      </c>
      <c r="G1037">
        <v>6.7075330367618999</v>
      </c>
      <c r="H1037">
        <v>3.5332962590143202</v>
      </c>
      <c r="I1037">
        <v>11.962555738157899</v>
      </c>
      <c r="J1037">
        <v>1.68832140263996</v>
      </c>
      <c r="K1037">
        <v>100.61364033248699</v>
      </c>
      <c r="L1037">
        <v>92.290870982913404</v>
      </c>
      <c r="M1037">
        <v>49.070612019780803</v>
      </c>
      <c r="N1037">
        <v>0.66573067409475595</v>
      </c>
      <c r="O1037">
        <v>14.439399921042201</v>
      </c>
      <c r="P1037">
        <v>41.904761904761799</v>
      </c>
      <c r="Q1037">
        <v>-1.9026864062739999E-3</v>
      </c>
    </row>
    <row r="1038" spans="1:17" hidden="1" x14ac:dyDescent="0.3">
      <c r="A1038" t="s">
        <v>2234</v>
      </c>
      <c r="B1038" t="s">
        <v>2235</v>
      </c>
      <c r="C1038" t="s">
        <v>3149</v>
      </c>
      <c r="D1038" t="s">
        <v>266</v>
      </c>
      <c r="E1038">
        <v>2571.5606315999999</v>
      </c>
      <c r="F1038">
        <v>376.7</v>
      </c>
      <c r="G1038">
        <v>-53.600065495721701</v>
      </c>
      <c r="H1038">
        <v>-1.48417074428534</v>
      </c>
      <c r="I1038">
        <v>-23.8047095728577</v>
      </c>
      <c r="J1038">
        <v>8.7949208263707597</v>
      </c>
      <c r="K1038">
        <v>390.86945853271402</v>
      </c>
      <c r="L1038">
        <v>444.14213412607501</v>
      </c>
      <c r="M1038">
        <v>53.079534757951699</v>
      </c>
      <c r="N1038">
        <v>0.63464476353519395</v>
      </c>
      <c r="O1038">
        <v>53.384656225112799</v>
      </c>
      <c r="P1038">
        <v>7.6285714285714201</v>
      </c>
      <c r="Q1038">
        <v>-0.18768203346920501</v>
      </c>
    </row>
    <row r="1039" spans="1:17" x14ac:dyDescent="0.3">
      <c r="A1039" t="s">
        <v>2236</v>
      </c>
      <c r="B1039" t="s">
        <v>2237</v>
      </c>
      <c r="C1039" t="s">
        <v>3140</v>
      </c>
      <c r="D1039" t="s">
        <v>1654</v>
      </c>
      <c r="E1039">
        <v>2569.5426747000001</v>
      </c>
      <c r="F1039">
        <v>621.70000000000005</v>
      </c>
      <c r="G1039">
        <v>-35.316461088682701</v>
      </c>
      <c r="H1039">
        <v>-0.23309686112382799</v>
      </c>
      <c r="I1039">
        <v>-29.479825190680501</v>
      </c>
      <c r="J1039">
        <v>6.9831724589092596</v>
      </c>
      <c r="K1039">
        <v>622.47879489563002</v>
      </c>
      <c r="L1039">
        <v>666.86010305269895</v>
      </c>
      <c r="M1039">
        <v>55.204483383071398</v>
      </c>
      <c r="N1039">
        <v>0.31411907456831301</v>
      </c>
      <c r="O1039">
        <v>45.568602219720098</v>
      </c>
      <c r="P1039">
        <v>14.8743532889874</v>
      </c>
    </row>
    <row r="1040" spans="1:17" x14ac:dyDescent="0.3">
      <c r="A1040" t="s">
        <v>2238</v>
      </c>
      <c r="B1040" t="s">
        <v>2239</v>
      </c>
      <c r="C1040" t="s">
        <v>3132</v>
      </c>
      <c r="D1040" t="s">
        <v>449</v>
      </c>
      <c r="E1040">
        <v>2563.2396467449998</v>
      </c>
      <c r="F1040">
        <v>77.150000000000006</v>
      </c>
      <c r="G1040">
        <v>-35.358624817870201</v>
      </c>
      <c r="H1040">
        <v>-4.86906031447226</v>
      </c>
      <c r="I1040">
        <v>-19.910149206135301</v>
      </c>
      <c r="J1040">
        <v>0.125109171623181</v>
      </c>
      <c r="K1040">
        <v>82.761244847304496</v>
      </c>
      <c r="L1040">
        <v>85.165244558564495</v>
      </c>
      <c r="M1040">
        <v>37.119784003980897</v>
      </c>
      <c r="N1040">
        <v>0.47714638000425602</v>
      </c>
      <c r="O1040">
        <v>55.541153596889103</v>
      </c>
      <c r="P1040">
        <v>23.3413269384492</v>
      </c>
      <c r="Q1040">
        <v>-1.688912506431E-2</v>
      </c>
    </row>
    <row r="1041" spans="1:17" hidden="1" x14ac:dyDescent="0.3">
      <c r="A1041" t="s">
        <v>2240</v>
      </c>
      <c r="B1041" t="s">
        <v>2241</v>
      </c>
      <c r="C1041" t="s">
        <v>3149</v>
      </c>
      <c r="D1041" t="s">
        <v>131</v>
      </c>
      <c r="E1041">
        <v>2556.1626793999999</v>
      </c>
      <c r="F1041">
        <v>3456</v>
      </c>
      <c r="G1041">
        <v>306.35990084517601</v>
      </c>
      <c r="H1041">
        <v>-10.8717478525378</v>
      </c>
      <c r="I1041">
        <v>75.865112929101201</v>
      </c>
      <c r="J1041">
        <v>1.62191944013683</v>
      </c>
      <c r="K1041">
        <v>3347.9306477199202</v>
      </c>
      <c r="L1041">
        <v>2245.47056359623</v>
      </c>
      <c r="M1041">
        <v>44.658020581954901</v>
      </c>
      <c r="N1041">
        <v>0.54661796142515495</v>
      </c>
      <c r="O1041">
        <v>41.1631944444444</v>
      </c>
      <c r="P1041">
        <v>385.87094053142101</v>
      </c>
      <c r="Q1041">
        <v>0.24379933250333699</v>
      </c>
    </row>
    <row r="1042" spans="1:17" hidden="1" x14ac:dyDescent="0.3">
      <c r="A1042" t="s">
        <v>2242</v>
      </c>
      <c r="B1042" t="s">
        <v>2243</v>
      </c>
      <c r="C1042" t="s">
        <v>3149</v>
      </c>
      <c r="D1042" t="s">
        <v>405</v>
      </c>
      <c r="E1042">
        <v>2555.8085128950001</v>
      </c>
      <c r="F1042">
        <v>870.05</v>
      </c>
      <c r="G1042">
        <v>43.228534477977398</v>
      </c>
      <c r="H1042">
        <v>5.8822694811232701</v>
      </c>
      <c r="I1042">
        <v>43.622229560461697</v>
      </c>
      <c r="J1042">
        <v>11.638219668909001</v>
      </c>
      <c r="K1042">
        <v>840.27595934352303</v>
      </c>
      <c r="L1042">
        <v>732.49010466905804</v>
      </c>
      <c r="M1042">
        <v>70.912488478297902</v>
      </c>
      <c r="N1042">
        <v>0.26566564325524</v>
      </c>
      <c r="O1042">
        <v>24.619274754324401</v>
      </c>
      <c r="P1042">
        <v>86.866408934707806</v>
      </c>
      <c r="Q1042">
        <v>7.5814991401486995E-2</v>
      </c>
    </row>
    <row r="1043" spans="1:17" hidden="1" x14ac:dyDescent="0.3">
      <c r="A1043" t="s">
        <v>2244</v>
      </c>
      <c r="B1043" t="s">
        <v>2245</v>
      </c>
      <c r="C1043" t="s">
        <v>3149</v>
      </c>
      <c r="D1043" t="s">
        <v>149</v>
      </c>
      <c r="E1043">
        <v>2554.53600701</v>
      </c>
      <c r="F1043">
        <v>1404.95</v>
      </c>
      <c r="G1043">
        <v>409.30877960868901</v>
      </c>
      <c r="H1043">
        <v>14.1408292557146</v>
      </c>
      <c r="I1043">
        <v>33.513293846826102</v>
      </c>
      <c r="J1043">
        <v>15.626358238716801</v>
      </c>
      <c r="K1043">
        <v>1308.4289790287801</v>
      </c>
      <c r="M1043">
        <v>67.924501510586595</v>
      </c>
      <c r="N1043">
        <v>1.14095518599667</v>
      </c>
      <c r="O1043">
        <v>11.676572120004201</v>
      </c>
      <c r="P1043">
        <v>507.283336935379</v>
      </c>
    </row>
    <row r="1044" spans="1:17" hidden="1" x14ac:dyDescent="0.3">
      <c r="A1044" t="s">
        <v>2246</v>
      </c>
      <c r="B1044" t="s">
        <v>2247</v>
      </c>
      <c r="C1044" t="s">
        <v>3149</v>
      </c>
      <c r="D1044" t="s">
        <v>1654</v>
      </c>
      <c r="E1044">
        <v>2554.1519931900002</v>
      </c>
      <c r="F1044">
        <v>342.3</v>
      </c>
      <c r="G1044">
        <v>-40.335268010358398</v>
      </c>
      <c r="H1044">
        <v>-7.5931538060903501</v>
      </c>
      <c r="I1044">
        <v>-22.1552971856459</v>
      </c>
      <c r="J1044">
        <v>2.2540231414104199</v>
      </c>
      <c r="M1044">
        <v>46.248929258401397</v>
      </c>
      <c r="O1044">
        <v>25.956763073327402</v>
      </c>
      <c r="P1044">
        <v>7.9470198675496597</v>
      </c>
    </row>
    <row r="1045" spans="1:17" hidden="1" x14ac:dyDescent="0.3">
      <c r="A1045" t="s">
        <v>2248</v>
      </c>
      <c r="B1045" t="s">
        <v>2249</v>
      </c>
      <c r="C1045" t="s">
        <v>3149</v>
      </c>
      <c r="D1045" t="s">
        <v>138</v>
      </c>
      <c r="E1045">
        <v>2529.8076999999998</v>
      </c>
      <c r="F1045">
        <v>452.6</v>
      </c>
      <c r="G1045">
        <v>-33.974456513303799</v>
      </c>
      <c r="H1045">
        <v>-1.9551932932023699</v>
      </c>
      <c r="I1045">
        <v>-10.4283515767025</v>
      </c>
      <c r="J1045">
        <v>1.99419721847099</v>
      </c>
      <c r="K1045">
        <v>461.594812392069</v>
      </c>
      <c r="L1045">
        <v>450.65192881613302</v>
      </c>
      <c r="M1045">
        <v>41.774041240993597</v>
      </c>
      <c r="N1045">
        <v>0.54954898926123996</v>
      </c>
      <c r="O1045">
        <v>27.264692885550101</v>
      </c>
      <c r="P1045">
        <v>39.2615384615384</v>
      </c>
      <c r="Q1045">
        <v>0.217029049312986</v>
      </c>
    </row>
    <row r="1046" spans="1:17" x14ac:dyDescent="0.3">
      <c r="A1046" t="s">
        <v>2250</v>
      </c>
      <c r="B1046" t="s">
        <v>2251</v>
      </c>
      <c r="C1046" t="s">
        <v>3144</v>
      </c>
      <c r="D1046" t="s">
        <v>1263</v>
      </c>
      <c r="E1046">
        <v>2521.5194317649998</v>
      </c>
      <c r="F1046">
        <v>301.45</v>
      </c>
      <c r="G1046">
        <v>-58.9028870625853</v>
      </c>
      <c r="H1046">
        <v>6.1831512865883402</v>
      </c>
      <c r="I1046">
        <v>-15.8837213815242</v>
      </c>
      <c r="J1046">
        <v>0.90213947932838001</v>
      </c>
      <c r="K1046">
        <v>321.07854876143398</v>
      </c>
      <c r="L1046">
        <v>371.76872802007699</v>
      </c>
      <c r="M1046">
        <v>48.474560143198602</v>
      </c>
      <c r="N1046">
        <v>0.92693421070804305</v>
      </c>
      <c r="O1046">
        <v>75.495076997673195</v>
      </c>
      <c r="P1046">
        <v>12.402169535056499</v>
      </c>
      <c r="Q1046">
        <v>-4.3320192328073E-2</v>
      </c>
    </row>
    <row r="1047" spans="1:17" hidden="1" x14ac:dyDescent="0.3">
      <c r="A1047" t="s">
        <v>2252</v>
      </c>
      <c r="B1047" t="s">
        <v>2253</v>
      </c>
      <c r="C1047" t="s">
        <v>3149</v>
      </c>
      <c r="D1047" t="s">
        <v>2254</v>
      </c>
      <c r="E1047">
        <v>2519.7906629650001</v>
      </c>
      <c r="F1047">
        <v>5100</v>
      </c>
      <c r="G1047">
        <v>50.575587167424999</v>
      </c>
      <c r="H1047">
        <v>-8.6419784399243298</v>
      </c>
      <c r="I1047">
        <v>27.756658874074599</v>
      </c>
      <c r="J1047">
        <v>8.3981144827071503</v>
      </c>
      <c r="K1047">
        <v>5331.7959052402502</v>
      </c>
      <c r="L1047">
        <v>4586.9225748522904</v>
      </c>
      <c r="M1047">
        <v>45.040139791642297</v>
      </c>
      <c r="N1047">
        <v>0.82833355764037997</v>
      </c>
      <c r="O1047">
        <v>26.3333333333333</v>
      </c>
      <c r="P1047">
        <v>83.780472423920202</v>
      </c>
      <c r="Q1047">
        <v>0.158149712470599</v>
      </c>
    </row>
    <row r="1048" spans="1:17" hidden="1" x14ac:dyDescent="0.3">
      <c r="A1048" t="s">
        <v>2255</v>
      </c>
      <c r="B1048" t="s">
        <v>2256</v>
      </c>
      <c r="C1048" t="s">
        <v>3149</v>
      </c>
      <c r="D1048" t="s">
        <v>51</v>
      </c>
      <c r="E1048">
        <v>2513.6156771999999</v>
      </c>
      <c r="F1048">
        <v>273.10000000000002</v>
      </c>
      <c r="G1048">
        <v>64.072340685293696</v>
      </c>
      <c r="H1048">
        <v>-0.46455395596417598</v>
      </c>
      <c r="I1048">
        <v>20.0059048723522</v>
      </c>
      <c r="J1048">
        <v>3.2039022269033102</v>
      </c>
      <c r="K1048">
        <v>263.56151665651799</v>
      </c>
      <c r="L1048">
        <v>234.06587075608701</v>
      </c>
      <c r="M1048">
        <v>60.996477706079503</v>
      </c>
      <c r="N1048">
        <v>0.432030145893327</v>
      </c>
      <c r="O1048">
        <v>10.9483705602343</v>
      </c>
      <c r="P1048">
        <v>92.323943661971796</v>
      </c>
      <c r="Q1048">
        <v>0.120321736058471</v>
      </c>
    </row>
    <row r="1049" spans="1:17" hidden="1" x14ac:dyDescent="0.3">
      <c r="A1049" t="s">
        <v>2257</v>
      </c>
      <c r="B1049" t="s">
        <v>2258</v>
      </c>
      <c r="C1049" t="s">
        <v>3149</v>
      </c>
      <c r="D1049" t="s">
        <v>214</v>
      </c>
      <c r="E1049">
        <v>2512.4307875999998</v>
      </c>
      <c r="F1049">
        <v>667</v>
      </c>
      <c r="G1049">
        <v>10.546360467546499</v>
      </c>
      <c r="H1049">
        <v>6.7940077592022998</v>
      </c>
      <c r="I1049">
        <v>14.9138142421374</v>
      </c>
      <c r="J1049">
        <v>0.28447753647259</v>
      </c>
      <c r="K1049">
        <v>645.84118359100796</v>
      </c>
      <c r="L1049">
        <v>593.80253433880296</v>
      </c>
      <c r="M1049">
        <v>49.985750165736498</v>
      </c>
      <c r="N1049">
        <v>0.98432484319390601</v>
      </c>
      <c r="O1049">
        <v>21.859070464767601</v>
      </c>
      <c r="P1049">
        <v>39.539748953974801</v>
      </c>
      <c r="Q1049">
        <v>6.4018563494044001E-2</v>
      </c>
    </row>
    <row r="1050" spans="1:17" hidden="1" x14ac:dyDescent="0.3">
      <c r="A1050" t="s">
        <v>2259</v>
      </c>
      <c r="B1050" t="s">
        <v>2260</v>
      </c>
      <c r="C1050" t="s">
        <v>3149</v>
      </c>
      <c r="D1050" t="s">
        <v>46</v>
      </c>
      <c r="E1050">
        <v>2494.9762460799998</v>
      </c>
      <c r="F1050">
        <v>2300.8000000000002</v>
      </c>
      <c r="G1050">
        <v>3.9170652477387899</v>
      </c>
      <c r="H1050">
        <v>-9.5729353357250204</v>
      </c>
      <c r="I1050">
        <v>-29.784636910559499</v>
      </c>
      <c r="J1050">
        <v>-0.34727295729697899</v>
      </c>
      <c r="K1050">
        <v>2496.20000017547</v>
      </c>
      <c r="L1050">
        <v>2535.6066091653602</v>
      </c>
      <c r="M1050">
        <v>49.939559574615402</v>
      </c>
      <c r="N1050">
        <v>0.67146022318347098</v>
      </c>
      <c r="O1050">
        <v>61.156988873435303</v>
      </c>
      <c r="P1050">
        <v>31.474285714285699</v>
      </c>
      <c r="Q1050">
        <v>8.7547742507375001E-2</v>
      </c>
    </row>
    <row r="1051" spans="1:17" hidden="1" x14ac:dyDescent="0.3">
      <c r="A1051" t="s">
        <v>2261</v>
      </c>
      <c r="B1051" t="s">
        <v>2262</v>
      </c>
      <c r="C1051" t="s">
        <v>3149</v>
      </c>
      <c r="D1051" t="s">
        <v>247</v>
      </c>
      <c r="E1051">
        <v>2482.3819389649998</v>
      </c>
      <c r="F1051">
        <v>231.43</v>
      </c>
      <c r="G1051">
        <v>-46.298984900623303</v>
      </c>
      <c r="H1051">
        <v>-13.599316830283099</v>
      </c>
      <c r="I1051">
        <v>-20.100611460541799</v>
      </c>
      <c r="J1051">
        <v>-9.8377156113159003</v>
      </c>
      <c r="K1051">
        <v>260.58037868583398</v>
      </c>
      <c r="L1051">
        <v>265.52966178916199</v>
      </c>
      <c r="M1051">
        <v>36.603920453923102</v>
      </c>
      <c r="N1051">
        <v>1.3349393539640899</v>
      </c>
      <c r="O1051">
        <v>46.6966253294732</v>
      </c>
      <c r="P1051">
        <v>10.021392916567599</v>
      </c>
      <c r="Q1051">
        <v>4.8501925379178003E-2</v>
      </c>
    </row>
    <row r="1052" spans="1:17" hidden="1" x14ac:dyDescent="0.3">
      <c r="A1052" t="s">
        <v>2263</v>
      </c>
      <c r="B1052" t="s">
        <v>2264</v>
      </c>
      <c r="C1052" t="s">
        <v>3149</v>
      </c>
      <c r="D1052" t="s">
        <v>117</v>
      </c>
      <c r="E1052">
        <v>2477.2610077200002</v>
      </c>
      <c r="F1052">
        <v>191.56</v>
      </c>
      <c r="G1052">
        <v>-8.4608504751040403</v>
      </c>
      <c r="H1052">
        <v>3.8012128535982499</v>
      </c>
      <c r="I1052">
        <v>21.3967671891434</v>
      </c>
      <c r="J1052">
        <v>4.4521282574661996</v>
      </c>
      <c r="K1052">
        <v>185.00184186635599</v>
      </c>
      <c r="L1052">
        <v>166.57848304165699</v>
      </c>
      <c r="M1052">
        <v>51.944397213237501</v>
      </c>
      <c r="N1052">
        <v>0.58646777555852503</v>
      </c>
      <c r="O1052">
        <v>11.714345374817199</v>
      </c>
      <c r="P1052">
        <v>66.5739130434782</v>
      </c>
    </row>
    <row r="1053" spans="1:17" hidden="1" x14ac:dyDescent="0.3">
      <c r="A1053" t="s">
        <v>2265</v>
      </c>
      <c r="B1053" t="s">
        <v>2266</v>
      </c>
      <c r="C1053" t="s">
        <v>3149</v>
      </c>
      <c r="D1053" t="s">
        <v>2003</v>
      </c>
      <c r="E1053">
        <v>2460.6817157999999</v>
      </c>
      <c r="F1053">
        <v>615.1</v>
      </c>
      <c r="G1053">
        <v>870.04180452850096</v>
      </c>
      <c r="H1053">
        <v>9.90689629138501</v>
      </c>
      <c r="I1053">
        <v>8.6557009222064796</v>
      </c>
      <c r="J1053">
        <v>12.611862837680199</v>
      </c>
      <c r="K1053">
        <v>580.39882656570398</v>
      </c>
      <c r="L1053">
        <v>480.20161896331598</v>
      </c>
      <c r="M1053">
        <v>67.535075226861196</v>
      </c>
      <c r="N1053">
        <v>1.05568236007648</v>
      </c>
      <c r="O1053">
        <v>54.235083726223301</v>
      </c>
    </row>
    <row r="1054" spans="1:17" hidden="1" x14ac:dyDescent="0.3">
      <c r="A1054" t="s">
        <v>2267</v>
      </c>
      <c r="B1054" t="s">
        <v>2268</v>
      </c>
      <c r="C1054" t="s">
        <v>3149</v>
      </c>
      <c r="D1054" t="s">
        <v>742</v>
      </c>
      <c r="E1054">
        <v>2456.8024085299999</v>
      </c>
      <c r="F1054">
        <v>2073.1</v>
      </c>
      <c r="G1054">
        <v>-43.267254257119497</v>
      </c>
      <c r="H1054">
        <v>-9.6762702108237306</v>
      </c>
      <c r="I1054">
        <v>-23.4767766312983</v>
      </c>
      <c r="J1054">
        <v>6.2149941133824402</v>
      </c>
      <c r="K1054">
        <v>2210.7654950770702</v>
      </c>
      <c r="L1054">
        <v>2338.8138251117498</v>
      </c>
      <c r="M1054">
        <v>56.186952335602001</v>
      </c>
      <c r="N1054">
        <v>0.40844705403174197</v>
      </c>
      <c r="O1054">
        <v>55.805315710771303</v>
      </c>
      <c r="P1054">
        <v>12.065517054975899</v>
      </c>
      <c r="Q1054">
        <v>7.3597195417264005E-2</v>
      </c>
    </row>
    <row r="1055" spans="1:17" hidden="1" x14ac:dyDescent="0.3">
      <c r="A1055" t="s">
        <v>2269</v>
      </c>
      <c r="B1055" t="s">
        <v>2270</v>
      </c>
      <c r="C1055" t="s">
        <v>3149</v>
      </c>
      <c r="D1055" t="s">
        <v>517</v>
      </c>
      <c r="E1055">
        <v>2454.848</v>
      </c>
      <c r="F1055">
        <v>139.47999999999999</v>
      </c>
      <c r="G1055">
        <v>105.208207548879</v>
      </c>
      <c r="H1055">
        <v>-0.25685397191042503</v>
      </c>
      <c r="I1055">
        <v>-3.9119123698662501</v>
      </c>
      <c r="J1055">
        <v>9.7671517916088497</v>
      </c>
      <c r="K1055">
        <v>142.97533541108999</v>
      </c>
      <c r="L1055">
        <v>124.26012204484</v>
      </c>
      <c r="M1055">
        <v>56.052201094250798</v>
      </c>
      <c r="N1055">
        <v>0.46670497140171702</v>
      </c>
      <c r="O1055">
        <v>33.710926297676998</v>
      </c>
      <c r="P1055">
        <v>149.29401251117</v>
      </c>
      <c r="Q1055">
        <v>4.9105380550052001E-2</v>
      </c>
    </row>
    <row r="1056" spans="1:17" hidden="1" x14ac:dyDescent="0.3">
      <c r="A1056" t="s">
        <v>2271</v>
      </c>
      <c r="B1056" t="s">
        <v>2272</v>
      </c>
      <c r="C1056" t="s">
        <v>3149</v>
      </c>
      <c r="D1056" t="s">
        <v>402</v>
      </c>
      <c r="E1056">
        <v>2454.5940297900001</v>
      </c>
      <c r="F1056">
        <v>1106.9000000000001</v>
      </c>
      <c r="G1056">
        <v>-8.3612848425148005</v>
      </c>
      <c r="H1056">
        <v>6.0539667784833204</v>
      </c>
      <c r="I1056">
        <v>-0.107545605675089</v>
      </c>
      <c r="J1056">
        <v>10.443391785620801</v>
      </c>
      <c r="K1056">
        <v>1107.9902094276399</v>
      </c>
      <c r="L1056">
        <v>1068.32683952758</v>
      </c>
      <c r="M1056">
        <v>52.380293115527699</v>
      </c>
      <c r="N1056">
        <v>0.882248740850756</v>
      </c>
      <c r="O1056">
        <v>17.246363718493001</v>
      </c>
      <c r="P1056">
        <v>28.709302325581302</v>
      </c>
      <c r="Q1056">
        <v>8.4512937673373006E-2</v>
      </c>
    </row>
    <row r="1057" spans="1:17" x14ac:dyDescent="0.3">
      <c r="A1057" t="s">
        <v>2273</v>
      </c>
      <c r="B1057" t="s">
        <v>2274</v>
      </c>
      <c r="C1057" t="s">
        <v>3145</v>
      </c>
      <c r="D1057" t="s">
        <v>89</v>
      </c>
      <c r="E1057">
        <v>2442.39903336</v>
      </c>
      <c r="F1057">
        <v>567.6</v>
      </c>
      <c r="G1057">
        <v>-58.072333266722701</v>
      </c>
      <c r="H1057">
        <v>-14.4390182031465</v>
      </c>
      <c r="I1057">
        <v>-25.218304163404301</v>
      </c>
      <c r="J1057">
        <v>1.7127576356029901</v>
      </c>
      <c r="K1057">
        <v>659.69767983021495</v>
      </c>
      <c r="L1057">
        <v>740.83029054296196</v>
      </c>
      <c r="M1057">
        <v>29.742253605783699</v>
      </c>
      <c r="N1057">
        <v>1.15800331786582</v>
      </c>
      <c r="O1057">
        <v>56.5891472868216</v>
      </c>
      <c r="P1057">
        <v>6.0934579439252401</v>
      </c>
    </row>
    <row r="1058" spans="1:17" hidden="1" x14ac:dyDescent="0.3">
      <c r="A1058" t="s">
        <v>2275</v>
      </c>
      <c r="B1058" t="s">
        <v>2276</v>
      </c>
      <c r="C1058" t="s">
        <v>3149</v>
      </c>
      <c r="D1058" t="s">
        <v>247</v>
      </c>
      <c r="E1058">
        <v>2438.6889999999999</v>
      </c>
      <c r="F1058">
        <v>5183</v>
      </c>
      <c r="G1058">
        <v>60.284117059603602</v>
      </c>
      <c r="H1058">
        <v>14.1035772053618</v>
      </c>
      <c r="I1058">
        <v>39.859935604273602</v>
      </c>
      <c r="J1058">
        <v>2.64892149593889</v>
      </c>
      <c r="K1058">
        <v>4752.59334357649</v>
      </c>
      <c r="L1058">
        <v>3778.3237015536502</v>
      </c>
      <c r="M1058">
        <v>50.748490800271703</v>
      </c>
      <c r="N1058">
        <v>0.547093651420413</v>
      </c>
      <c r="O1058">
        <v>10.725448581902301</v>
      </c>
      <c r="P1058">
        <v>104.97508502728699</v>
      </c>
      <c r="Q1058">
        <v>0.205465887324395</v>
      </c>
    </row>
    <row r="1059" spans="1:17" hidden="1" x14ac:dyDescent="0.3">
      <c r="A1059" t="s">
        <v>2277</v>
      </c>
      <c r="B1059" t="s">
        <v>2278</v>
      </c>
      <c r="C1059" t="s">
        <v>3149</v>
      </c>
      <c r="D1059" t="s">
        <v>291</v>
      </c>
      <c r="E1059">
        <v>2438.0701932500001</v>
      </c>
      <c r="F1059">
        <v>453.5</v>
      </c>
      <c r="G1059">
        <v>59.805772777552498</v>
      </c>
      <c r="H1059">
        <v>-7.90002269959259</v>
      </c>
      <c r="I1059">
        <v>-10.888596530069201</v>
      </c>
      <c r="J1059">
        <v>2.2171789830877899</v>
      </c>
      <c r="K1059">
        <v>514.47878474701201</v>
      </c>
      <c r="L1059">
        <v>486.61004044577402</v>
      </c>
      <c r="M1059">
        <v>43.149373328958603</v>
      </c>
      <c r="N1059">
        <v>1.1684352768564901</v>
      </c>
      <c r="O1059">
        <v>100.396912899669</v>
      </c>
      <c r="P1059">
        <v>93.803418803418793</v>
      </c>
      <c r="Q1059">
        <v>0.176871164492611</v>
      </c>
    </row>
    <row r="1060" spans="1:17" hidden="1" x14ac:dyDescent="0.3">
      <c r="A1060" t="s">
        <v>2279</v>
      </c>
      <c r="B1060" t="s">
        <v>2280</v>
      </c>
      <c r="C1060" t="s">
        <v>3149</v>
      </c>
      <c r="D1060" t="s">
        <v>2281</v>
      </c>
      <c r="E1060">
        <v>2437.052772</v>
      </c>
      <c r="F1060">
        <v>979.2</v>
      </c>
      <c r="G1060">
        <v>932.03077227363599</v>
      </c>
      <c r="H1060">
        <v>9.5652300864251494</v>
      </c>
      <c r="I1060">
        <v>112.959357986767</v>
      </c>
      <c r="J1060">
        <v>4.1784996763933702</v>
      </c>
      <c r="K1060">
        <v>928.65132218318399</v>
      </c>
      <c r="L1060">
        <v>665.95045023401599</v>
      </c>
      <c r="M1060">
        <v>42.572169826628503</v>
      </c>
      <c r="N1060">
        <v>0.386649041639127</v>
      </c>
      <c r="O1060">
        <v>16.7534722222222</v>
      </c>
      <c r="P1060">
        <v>1023.67213114754</v>
      </c>
      <c r="Q1060">
        <v>0.30171157924373698</v>
      </c>
    </row>
    <row r="1061" spans="1:17" hidden="1" x14ac:dyDescent="0.3">
      <c r="A1061" t="s">
        <v>2282</v>
      </c>
      <c r="B1061" t="s">
        <v>2283</v>
      </c>
      <c r="C1061" t="s">
        <v>3149</v>
      </c>
      <c r="D1061" t="s">
        <v>402</v>
      </c>
      <c r="E1061">
        <v>2433.35337222</v>
      </c>
      <c r="F1061">
        <v>732.3</v>
      </c>
      <c r="G1061">
        <v>-45.9953883246489</v>
      </c>
      <c r="H1061">
        <v>1.95989551676924</v>
      </c>
      <c r="I1061">
        <v>-18.2562914430837</v>
      </c>
      <c r="J1061">
        <v>10.298420345646599</v>
      </c>
      <c r="K1061">
        <v>743.98920437897004</v>
      </c>
      <c r="L1061">
        <v>799.06823113706196</v>
      </c>
      <c r="M1061">
        <v>56.725950725778702</v>
      </c>
      <c r="N1061">
        <v>1.1327510117177599</v>
      </c>
      <c r="O1061">
        <v>28.321726068551101</v>
      </c>
      <c r="P1061">
        <v>9.3556335399089097</v>
      </c>
      <c r="Q1061">
        <v>-2.6833577703508998E-2</v>
      </c>
    </row>
    <row r="1062" spans="1:17" hidden="1" x14ac:dyDescent="0.3">
      <c r="A1062" t="s">
        <v>2284</v>
      </c>
      <c r="B1062" t="s">
        <v>2285</v>
      </c>
      <c r="C1062" t="s">
        <v>3149</v>
      </c>
      <c r="D1062" t="s">
        <v>149</v>
      </c>
      <c r="E1062">
        <v>2428.8465677479999</v>
      </c>
      <c r="F1062">
        <v>254.26</v>
      </c>
      <c r="G1062">
        <v>-40.972903721065002</v>
      </c>
      <c r="H1062">
        <v>-15.819865778587801</v>
      </c>
      <c r="I1062">
        <v>-29.736432154970998</v>
      </c>
      <c r="J1062">
        <v>5.2709511039149097</v>
      </c>
      <c r="K1062">
        <v>298.85479538408703</v>
      </c>
      <c r="L1062">
        <v>327.421291948781</v>
      </c>
      <c r="M1062">
        <v>42.511279695518603</v>
      </c>
      <c r="N1062">
        <v>2.7436726782524401</v>
      </c>
      <c r="O1062">
        <v>90.041689609061606</v>
      </c>
      <c r="P1062">
        <v>26.8445996507857</v>
      </c>
      <c r="Q1062">
        <v>8.0508847235600006E-2</v>
      </c>
    </row>
    <row r="1063" spans="1:17" hidden="1" x14ac:dyDescent="0.3">
      <c r="A1063" t="s">
        <v>2286</v>
      </c>
      <c r="B1063" t="s">
        <v>2287</v>
      </c>
      <c r="C1063" t="s">
        <v>3149</v>
      </c>
      <c r="D1063" t="s">
        <v>274</v>
      </c>
      <c r="E1063">
        <v>2422.8306855199999</v>
      </c>
      <c r="F1063">
        <v>1623.2</v>
      </c>
      <c r="G1063">
        <v>-9.2088516612320301</v>
      </c>
      <c r="H1063">
        <v>-5.4389609937184398</v>
      </c>
      <c r="I1063">
        <v>-6.7347770263626998</v>
      </c>
      <c r="J1063">
        <v>3.9877167528078399</v>
      </c>
      <c r="K1063">
        <v>1706.46062708413</v>
      </c>
      <c r="L1063">
        <v>1702.56714038525</v>
      </c>
      <c r="M1063">
        <v>48.5766052054909</v>
      </c>
      <c r="N1063">
        <v>0.63974546427733303</v>
      </c>
      <c r="O1063">
        <v>31.062099556431701</v>
      </c>
      <c r="P1063">
        <v>23.9083969465648</v>
      </c>
      <c r="Q1063">
        <v>3.0933396419702001E-2</v>
      </c>
    </row>
    <row r="1064" spans="1:17" x14ac:dyDescent="0.3">
      <c r="A1064" t="s">
        <v>2288</v>
      </c>
      <c r="B1064" t="s">
        <v>2289</v>
      </c>
      <c r="C1064" t="s">
        <v>3143</v>
      </c>
      <c r="D1064" t="s">
        <v>438</v>
      </c>
      <c r="E1064">
        <v>2410.3812332299999</v>
      </c>
      <c r="F1064">
        <v>454.15</v>
      </c>
      <c r="G1064">
        <v>-38.100909928378599</v>
      </c>
      <c r="H1064">
        <v>3.1925289533061898</v>
      </c>
      <c r="I1064">
        <v>-19.844472318688901</v>
      </c>
      <c r="J1064">
        <v>6.7212316435649004</v>
      </c>
      <c r="K1064">
        <v>462.51534945276001</v>
      </c>
      <c r="L1064">
        <v>484.12380840425698</v>
      </c>
      <c r="M1064">
        <v>52.035738296829102</v>
      </c>
      <c r="N1064">
        <v>0.27204892476072401</v>
      </c>
      <c r="O1064">
        <v>28.1514917978641</v>
      </c>
      <c r="P1064">
        <v>7.8484920446449697</v>
      </c>
      <c r="Q1064">
        <v>-8.8853288366619997E-3</v>
      </c>
    </row>
    <row r="1065" spans="1:17" hidden="1" x14ac:dyDescent="0.3">
      <c r="A1065" t="s">
        <v>2290</v>
      </c>
      <c r="B1065" t="s">
        <v>2291</v>
      </c>
      <c r="C1065" t="s">
        <v>3149</v>
      </c>
      <c r="D1065" t="s">
        <v>117</v>
      </c>
      <c r="E1065">
        <v>2399.1835200559999</v>
      </c>
      <c r="F1065">
        <v>45.26</v>
      </c>
      <c r="G1065">
        <v>-16.744807325360899</v>
      </c>
      <c r="H1065">
        <v>-9.6462698055018397</v>
      </c>
      <c r="I1065">
        <v>8.4998004003838492</v>
      </c>
      <c r="J1065">
        <v>1.39666049707596</v>
      </c>
      <c r="K1065">
        <v>48.008556341170802</v>
      </c>
      <c r="L1065">
        <v>43.7501841243865</v>
      </c>
      <c r="M1065">
        <v>46.249314508535498</v>
      </c>
      <c r="N1065">
        <v>0.715513220123559</v>
      </c>
      <c r="O1065">
        <v>30.136986301369799</v>
      </c>
      <c r="P1065">
        <v>47.522816166883899</v>
      </c>
      <c r="Q1065">
        <v>0.119506070037566</v>
      </c>
    </row>
    <row r="1066" spans="1:17" hidden="1" x14ac:dyDescent="0.3">
      <c r="A1066" t="s">
        <v>2292</v>
      </c>
      <c r="B1066" t="s">
        <v>2293</v>
      </c>
      <c r="C1066" t="s">
        <v>3149</v>
      </c>
      <c r="D1066" t="s">
        <v>125</v>
      </c>
      <c r="E1066">
        <v>2395.6781029479998</v>
      </c>
      <c r="F1066">
        <v>200.98</v>
      </c>
      <c r="G1066">
        <v>-36.146980828580901</v>
      </c>
      <c r="H1066">
        <v>-0.93272251792165894</v>
      </c>
      <c r="I1066">
        <v>-9.5955315606459397</v>
      </c>
      <c r="J1066">
        <v>1.84993231356545</v>
      </c>
      <c r="K1066">
        <v>200.18464981335299</v>
      </c>
      <c r="L1066">
        <v>196.62834198401799</v>
      </c>
      <c r="M1066">
        <v>46.900765721279399</v>
      </c>
      <c r="N1066">
        <v>0.81929885575755701</v>
      </c>
      <c r="O1066">
        <v>44.1685739874614</v>
      </c>
      <c r="P1066">
        <v>34.1655540720961</v>
      </c>
      <c r="Q1066">
        <v>3.2935960713275002E-2</v>
      </c>
    </row>
    <row r="1067" spans="1:17" hidden="1" x14ac:dyDescent="0.3">
      <c r="A1067" t="s">
        <v>2294</v>
      </c>
      <c r="B1067" t="s">
        <v>2295</v>
      </c>
      <c r="C1067" t="s">
        <v>3149</v>
      </c>
      <c r="D1067" t="s">
        <v>588</v>
      </c>
      <c r="E1067">
        <v>2393.0043000000001</v>
      </c>
      <c r="F1067">
        <v>425.65</v>
      </c>
      <c r="G1067">
        <v>21.271613040817101</v>
      </c>
      <c r="H1067">
        <v>14.244968207424099</v>
      </c>
      <c r="I1067">
        <v>7.4503278989163597</v>
      </c>
      <c r="J1067">
        <v>8.4899561614323904</v>
      </c>
      <c r="K1067">
        <v>403.141180306899</v>
      </c>
      <c r="L1067">
        <v>373.76971248795201</v>
      </c>
      <c r="M1067">
        <v>68.063667739567904</v>
      </c>
      <c r="N1067">
        <v>0.70382564343626197</v>
      </c>
      <c r="O1067">
        <v>11.359097850346499</v>
      </c>
      <c r="P1067">
        <v>50.939716312056703</v>
      </c>
      <c r="Q1067">
        <v>5.8266307397515003E-2</v>
      </c>
    </row>
    <row r="1068" spans="1:17" hidden="1" x14ac:dyDescent="0.3">
      <c r="A1068" t="s">
        <v>2296</v>
      </c>
      <c r="B1068" t="s">
        <v>2297</v>
      </c>
      <c r="C1068" t="s">
        <v>3149</v>
      </c>
      <c r="D1068" t="s">
        <v>242</v>
      </c>
      <c r="E1068">
        <v>2389.4158238660002</v>
      </c>
      <c r="F1068">
        <v>132.19999999999999</v>
      </c>
      <c r="G1068">
        <v>82.278708367594206</v>
      </c>
      <c r="H1068">
        <v>-6.6761239061144302</v>
      </c>
      <c r="I1068">
        <v>91.216279187566897</v>
      </c>
      <c r="J1068">
        <v>5.2574839373386304</v>
      </c>
      <c r="K1068">
        <v>121.472086293765</v>
      </c>
      <c r="L1068">
        <v>91.090818857292405</v>
      </c>
      <c r="M1068">
        <v>50.987171022398002</v>
      </c>
      <c r="N1068">
        <v>0.61042052720034401</v>
      </c>
      <c r="O1068">
        <v>25.862329803328301</v>
      </c>
      <c r="P1068">
        <v>155.90398761130399</v>
      </c>
    </row>
    <row r="1069" spans="1:17" hidden="1" x14ac:dyDescent="0.3">
      <c r="A1069" t="s">
        <v>2298</v>
      </c>
      <c r="B1069" t="s">
        <v>2299</v>
      </c>
      <c r="C1069" t="s">
        <v>3149</v>
      </c>
      <c r="D1069" t="s">
        <v>291</v>
      </c>
      <c r="E1069">
        <v>2384.563361295</v>
      </c>
      <c r="F1069">
        <v>434.15</v>
      </c>
      <c r="G1069">
        <v>70.360075570111604</v>
      </c>
      <c r="H1069">
        <v>12.9893417818106</v>
      </c>
      <c r="I1069">
        <v>99.501206394306294</v>
      </c>
      <c r="J1069">
        <v>1.20296680338225</v>
      </c>
      <c r="K1069">
        <v>397.65143126027999</v>
      </c>
      <c r="M1069">
        <v>55.606955578480701</v>
      </c>
      <c r="N1069">
        <v>0.77332923025016298</v>
      </c>
      <c r="O1069">
        <v>11.6664747207186</v>
      </c>
      <c r="P1069">
        <v>160.35982008995501</v>
      </c>
    </row>
    <row r="1070" spans="1:17" hidden="1" x14ac:dyDescent="0.3">
      <c r="A1070" t="s">
        <v>2300</v>
      </c>
      <c r="B1070" t="s">
        <v>2301</v>
      </c>
      <c r="C1070" t="s">
        <v>3149</v>
      </c>
      <c r="D1070" t="s">
        <v>46</v>
      </c>
      <c r="E1070">
        <v>2383.462683875</v>
      </c>
      <c r="F1070">
        <v>601.25</v>
      </c>
      <c r="G1070">
        <v>-48.8516329574908</v>
      </c>
      <c r="H1070">
        <v>-3.2609290071600401</v>
      </c>
      <c r="I1070">
        <v>-16.920751799752502</v>
      </c>
      <c r="J1070">
        <v>-0.88987652350360802</v>
      </c>
      <c r="K1070">
        <v>643.215635625235</v>
      </c>
      <c r="L1070">
        <v>677.07165700681605</v>
      </c>
      <c r="M1070">
        <v>39.845919760246304</v>
      </c>
      <c r="N1070">
        <v>1.7952958190464701</v>
      </c>
      <c r="O1070">
        <v>34.220374220374197</v>
      </c>
      <c r="P1070">
        <v>6.34064379200567</v>
      </c>
      <c r="Q1070">
        <v>-8.2503999275E-4</v>
      </c>
    </row>
    <row r="1071" spans="1:17" hidden="1" x14ac:dyDescent="0.3">
      <c r="A1071" t="s">
        <v>2302</v>
      </c>
      <c r="B1071" t="s">
        <v>2303</v>
      </c>
      <c r="C1071" t="s">
        <v>3149</v>
      </c>
      <c r="D1071" t="s">
        <v>309</v>
      </c>
      <c r="E1071">
        <v>2381.0628053099999</v>
      </c>
      <c r="F1071">
        <v>926.35</v>
      </c>
      <c r="G1071">
        <v>67.482216332021395</v>
      </c>
      <c r="H1071">
        <v>8.7608225704454998</v>
      </c>
      <c r="I1071">
        <v>3.8646913699497798</v>
      </c>
      <c r="J1071">
        <v>22.902071948796099</v>
      </c>
      <c r="K1071">
        <v>862.10234731984303</v>
      </c>
      <c r="L1071">
        <v>780.761689380387</v>
      </c>
      <c r="M1071">
        <v>76.514893509232905</v>
      </c>
      <c r="N1071">
        <v>0.879886111973188</v>
      </c>
      <c r="O1071">
        <v>31.159928752631199</v>
      </c>
      <c r="P1071">
        <v>110.96561147802301</v>
      </c>
      <c r="Q1071">
        <v>0.12621766661002301</v>
      </c>
    </row>
    <row r="1072" spans="1:17" hidden="1" x14ac:dyDescent="0.3">
      <c r="A1072" t="s">
        <v>2304</v>
      </c>
      <c r="B1072" t="s">
        <v>2305</v>
      </c>
      <c r="C1072" t="s">
        <v>3149</v>
      </c>
      <c r="D1072" t="s">
        <v>364</v>
      </c>
      <c r="E1072">
        <v>2375.6517888799999</v>
      </c>
      <c r="F1072">
        <v>47.44</v>
      </c>
      <c r="G1072">
        <v>-58.196879486236298</v>
      </c>
      <c r="H1072">
        <v>5.53909567907231</v>
      </c>
      <c r="I1072">
        <v>-25.8666216032473</v>
      </c>
      <c r="J1072">
        <v>21.305907979852801</v>
      </c>
      <c r="K1072">
        <v>46.774411048310803</v>
      </c>
      <c r="L1072">
        <v>54.595141673234401</v>
      </c>
      <c r="M1072">
        <v>65.016982680048301</v>
      </c>
      <c r="N1072">
        <v>1.1875968094887801</v>
      </c>
      <c r="O1072">
        <v>77.171163575042101</v>
      </c>
      <c r="P1072">
        <v>21.267893660531701</v>
      </c>
    </row>
    <row r="1073" spans="1:17" hidden="1" x14ac:dyDescent="0.3">
      <c r="A1073" t="s">
        <v>2306</v>
      </c>
      <c r="B1073" t="s">
        <v>2307</v>
      </c>
      <c r="C1073" t="s">
        <v>3149</v>
      </c>
      <c r="D1073" t="s">
        <v>196</v>
      </c>
      <c r="E1073">
        <v>2374.7445759399998</v>
      </c>
      <c r="F1073">
        <v>2540.4499999999998</v>
      </c>
      <c r="G1073">
        <v>-13.5407527945057</v>
      </c>
      <c r="H1073">
        <v>1.6709751469413401</v>
      </c>
      <c r="I1073">
        <v>-6.3333425467586997</v>
      </c>
      <c r="J1073">
        <v>-0.23934713984711201</v>
      </c>
      <c r="K1073">
        <v>2600.2562858665201</v>
      </c>
      <c r="L1073">
        <v>2593.5067608670702</v>
      </c>
      <c r="M1073">
        <v>57.962548554274797</v>
      </c>
      <c r="N1073">
        <v>0.517892127060679</v>
      </c>
      <c r="O1073">
        <v>19.419787832864198</v>
      </c>
      <c r="P1073">
        <v>19.776049033474699</v>
      </c>
      <c r="Q1073">
        <v>6.7120919094234996E-2</v>
      </c>
    </row>
    <row r="1074" spans="1:17" hidden="1" x14ac:dyDescent="0.3">
      <c r="A1074" t="s">
        <v>2308</v>
      </c>
      <c r="B1074" t="s">
        <v>2309</v>
      </c>
      <c r="C1074" t="s">
        <v>3149</v>
      </c>
      <c r="D1074" t="s">
        <v>274</v>
      </c>
      <c r="E1074">
        <v>2371.9499999999998</v>
      </c>
      <c r="F1074">
        <v>3780</v>
      </c>
      <c r="G1074">
        <v>1687.9093097247601</v>
      </c>
      <c r="H1074">
        <v>-4.1170881832818598</v>
      </c>
      <c r="I1074">
        <v>103.324979196263</v>
      </c>
      <c r="J1074">
        <v>3.5643900243560398</v>
      </c>
      <c r="K1074">
        <v>3740.4431607634801</v>
      </c>
      <c r="L1074">
        <v>2746.4960221931801</v>
      </c>
      <c r="M1074">
        <v>55.236387897557201</v>
      </c>
      <c r="N1074">
        <v>0.46099161858844301</v>
      </c>
      <c r="O1074">
        <v>26.955026455026399</v>
      </c>
      <c r="P1074">
        <v>1792.8392588883301</v>
      </c>
      <c r="Q1074">
        <v>0.23069148845991</v>
      </c>
    </row>
    <row r="1075" spans="1:17" hidden="1" x14ac:dyDescent="0.3">
      <c r="A1075" t="s">
        <v>2310</v>
      </c>
      <c r="B1075" t="s">
        <v>2311</v>
      </c>
      <c r="C1075" t="s">
        <v>3149</v>
      </c>
      <c r="D1075" t="s">
        <v>1331</v>
      </c>
      <c r="E1075">
        <v>2364.1921135049902</v>
      </c>
      <c r="F1075">
        <v>833.55</v>
      </c>
      <c r="G1075">
        <v>87.875318037346005</v>
      </c>
      <c r="H1075">
        <v>10.704002565706499</v>
      </c>
      <c r="I1075">
        <v>63.061629871008002</v>
      </c>
      <c r="J1075">
        <v>9.4494188981741303</v>
      </c>
      <c r="K1075">
        <v>745.18939170900296</v>
      </c>
      <c r="L1075">
        <v>616.87400105678398</v>
      </c>
      <c r="M1075">
        <v>66.1989020372623</v>
      </c>
      <c r="N1075">
        <v>0.96084709866175799</v>
      </c>
      <c r="O1075">
        <v>8.2118649151220602</v>
      </c>
      <c r="P1075">
        <v>120.866454689984</v>
      </c>
      <c r="Q1075">
        <v>9.8622120717438005E-2</v>
      </c>
    </row>
    <row r="1076" spans="1:17" hidden="1" x14ac:dyDescent="0.3">
      <c r="A1076" t="s">
        <v>2312</v>
      </c>
      <c r="B1076" t="s">
        <v>2313</v>
      </c>
      <c r="C1076" t="s">
        <v>3149</v>
      </c>
      <c r="D1076" t="s">
        <v>469</v>
      </c>
      <c r="E1076">
        <v>2363.471994</v>
      </c>
      <c r="F1076">
        <v>941.9</v>
      </c>
      <c r="G1076">
        <v>38.126652923114101</v>
      </c>
      <c r="H1076">
        <v>6.50332925571466</v>
      </c>
      <c r="I1076">
        <v>57.139298473377302</v>
      </c>
      <c r="J1076">
        <v>7.13615748336324</v>
      </c>
      <c r="K1076">
        <v>900.81943212600299</v>
      </c>
      <c r="L1076">
        <v>767.49613179594201</v>
      </c>
      <c r="M1076">
        <v>73.840111042819601</v>
      </c>
      <c r="N1076">
        <v>0.139309464823969</v>
      </c>
      <c r="O1076">
        <v>20.2993948402165</v>
      </c>
      <c r="P1076">
        <v>82.627241880756102</v>
      </c>
      <c r="Q1076">
        <v>0.100630356232024</v>
      </c>
    </row>
    <row r="1077" spans="1:17" hidden="1" x14ac:dyDescent="0.3">
      <c r="A1077" t="s">
        <v>2314</v>
      </c>
      <c r="B1077" t="s">
        <v>2315</v>
      </c>
      <c r="C1077" t="s">
        <v>3149</v>
      </c>
      <c r="D1077" t="s">
        <v>917</v>
      </c>
      <c r="E1077">
        <v>2360.4</v>
      </c>
      <c r="F1077">
        <v>393.4</v>
      </c>
      <c r="G1077">
        <v>-37.1367150373245</v>
      </c>
      <c r="H1077">
        <v>-14.0799688415369</v>
      </c>
      <c r="I1077">
        <v>-18.956744212611898</v>
      </c>
      <c r="J1077">
        <v>6.1968968307083303</v>
      </c>
      <c r="M1077">
        <v>40.6213449159955</v>
      </c>
      <c r="O1077">
        <v>50.915099135739702</v>
      </c>
      <c r="P1077">
        <v>9.9343300265474195</v>
      </c>
    </row>
    <row r="1078" spans="1:17" hidden="1" x14ac:dyDescent="0.3">
      <c r="A1078" t="s">
        <v>2316</v>
      </c>
      <c r="B1078" t="s">
        <v>2317</v>
      </c>
      <c r="C1078" t="s">
        <v>3149</v>
      </c>
      <c r="D1078" t="s">
        <v>117</v>
      </c>
      <c r="E1078">
        <v>2353.9694079999999</v>
      </c>
      <c r="F1078">
        <v>487.55</v>
      </c>
      <c r="G1078">
        <v>-17.2277000210584</v>
      </c>
      <c r="H1078">
        <v>-13.0172778413353</v>
      </c>
      <c r="I1078">
        <v>-21.655353459645099</v>
      </c>
      <c r="J1078">
        <v>-1.3643373769809899</v>
      </c>
      <c r="K1078">
        <v>548.60418194392105</v>
      </c>
      <c r="L1078">
        <v>545.66798166702904</v>
      </c>
      <c r="M1078">
        <v>29.737428564242201</v>
      </c>
      <c r="N1078">
        <v>0.62437665016002797</v>
      </c>
      <c r="O1078">
        <v>49.687211568044297</v>
      </c>
      <c r="P1078">
        <v>15.732004035368799</v>
      </c>
      <c r="Q1078">
        <v>-2.906312654677E-3</v>
      </c>
    </row>
    <row r="1079" spans="1:17" hidden="1" x14ac:dyDescent="0.3">
      <c r="A1079" t="s">
        <v>2318</v>
      </c>
      <c r="B1079" t="s">
        <v>2319</v>
      </c>
      <c r="C1079" t="s">
        <v>3149</v>
      </c>
      <c r="D1079" t="s">
        <v>271</v>
      </c>
      <c r="E1079">
        <v>2349.39881517</v>
      </c>
      <c r="F1079">
        <v>385.55</v>
      </c>
      <c r="G1079">
        <v>50.321019842458298</v>
      </c>
      <c r="H1079">
        <v>-3.5081621868281201</v>
      </c>
      <c r="I1079">
        <v>-9.0421292711389807</v>
      </c>
      <c r="J1079">
        <v>8.8644759174136194</v>
      </c>
      <c r="K1079">
        <v>390.74802421868401</v>
      </c>
      <c r="L1079">
        <v>377.81481547254299</v>
      </c>
      <c r="M1079">
        <v>59.788972359939301</v>
      </c>
      <c r="N1079">
        <v>0.35783967085986701</v>
      </c>
      <c r="O1079">
        <v>41.084165477888703</v>
      </c>
      <c r="P1079">
        <v>80.1635514018691</v>
      </c>
      <c r="Q1079">
        <v>7.5066153673521999E-2</v>
      </c>
    </row>
    <row r="1080" spans="1:17" hidden="1" x14ac:dyDescent="0.3">
      <c r="A1080" t="s">
        <v>2320</v>
      </c>
      <c r="B1080" t="s">
        <v>2321</v>
      </c>
      <c r="C1080" t="s">
        <v>3149</v>
      </c>
      <c r="D1080" t="s">
        <v>291</v>
      </c>
      <c r="E1080">
        <v>2346.665825</v>
      </c>
      <c r="F1080">
        <v>469.85</v>
      </c>
      <c r="G1080">
        <v>-14.690005257369901</v>
      </c>
      <c r="H1080">
        <v>0.24751096075510801</v>
      </c>
      <c r="I1080">
        <v>-5.25483371781604</v>
      </c>
      <c r="J1080">
        <v>3.4216814694653501</v>
      </c>
      <c r="K1080">
        <v>465.27927133078202</v>
      </c>
      <c r="L1080">
        <v>449.64808996799201</v>
      </c>
      <c r="M1080">
        <v>52.459305949752697</v>
      </c>
      <c r="N1080">
        <v>0.323683642742563</v>
      </c>
      <c r="O1080">
        <v>12.780674683409501</v>
      </c>
      <c r="P1080">
        <v>23.142445288952899</v>
      </c>
      <c r="Q1080">
        <v>3.0098960178418999E-2</v>
      </c>
    </row>
    <row r="1081" spans="1:17" hidden="1" x14ac:dyDescent="0.3">
      <c r="A1081" t="s">
        <v>2322</v>
      </c>
      <c r="B1081" t="s">
        <v>2323</v>
      </c>
      <c r="C1081" t="s">
        <v>3149</v>
      </c>
      <c r="D1081" t="s">
        <v>418</v>
      </c>
      <c r="E1081">
        <v>2344.7104365499999</v>
      </c>
      <c r="F1081">
        <v>1016.5</v>
      </c>
      <c r="G1081">
        <v>-47.331109074056698</v>
      </c>
      <c r="H1081">
        <v>-7.4144736253221604</v>
      </c>
      <c r="I1081">
        <v>-20.5444321886479</v>
      </c>
      <c r="J1081">
        <v>-1.1439672455259999</v>
      </c>
      <c r="K1081">
        <v>1106.93086309605</v>
      </c>
      <c r="L1081">
        <v>1174.0991523840801</v>
      </c>
      <c r="M1081">
        <v>29.7913252889497</v>
      </c>
      <c r="N1081">
        <v>1.32184490234038</v>
      </c>
      <c r="O1081">
        <v>41.662567634038297</v>
      </c>
      <c r="P1081">
        <v>1.24501992031873</v>
      </c>
      <c r="Q1081">
        <v>-3.0928225310365001E-2</v>
      </c>
    </row>
    <row r="1082" spans="1:17" hidden="1" x14ac:dyDescent="0.3">
      <c r="A1082" t="s">
        <v>2324</v>
      </c>
      <c r="B1082" t="s">
        <v>2325</v>
      </c>
      <c r="C1082" t="s">
        <v>3149</v>
      </c>
      <c r="D1082" t="s">
        <v>75</v>
      </c>
      <c r="E1082">
        <v>2343.4572220499999</v>
      </c>
      <c r="F1082">
        <v>843.6</v>
      </c>
      <c r="G1082">
        <v>79.345206442196201</v>
      </c>
      <c r="H1082">
        <v>-0.93848086871008096</v>
      </c>
      <c r="I1082">
        <v>-15.1643236299318</v>
      </c>
      <c r="J1082">
        <v>5.1266203292012396</v>
      </c>
      <c r="K1082">
        <v>872.613208722742</v>
      </c>
      <c r="L1082">
        <v>811.187490798044</v>
      </c>
      <c r="M1082">
        <v>61.828481366605097</v>
      </c>
      <c r="N1082">
        <v>0.59551950706780699</v>
      </c>
      <c r="O1082">
        <v>29.646752015173</v>
      </c>
      <c r="P1082">
        <v>108.734380799208</v>
      </c>
      <c r="Q1082">
        <v>8.4419734340275998E-2</v>
      </c>
    </row>
    <row r="1083" spans="1:17" hidden="1" x14ac:dyDescent="0.3">
      <c r="A1083" t="s">
        <v>2326</v>
      </c>
      <c r="B1083" t="s">
        <v>2327</v>
      </c>
      <c r="C1083" t="s">
        <v>3149</v>
      </c>
      <c r="D1083" t="s">
        <v>364</v>
      </c>
      <c r="E1083">
        <v>2341.0333461599998</v>
      </c>
      <c r="F1083">
        <v>960.65</v>
      </c>
      <c r="G1083">
        <v>-6.6637436806663404</v>
      </c>
      <c r="H1083">
        <v>14.831920871352899</v>
      </c>
      <c r="I1083">
        <v>25.434382603652601</v>
      </c>
      <c r="J1083">
        <v>1.59321113703382</v>
      </c>
      <c r="K1083">
        <v>889.66206484031295</v>
      </c>
      <c r="L1083">
        <v>832.16088010228896</v>
      </c>
      <c r="M1083">
        <v>59.5503715431527</v>
      </c>
      <c r="N1083">
        <v>1.0310307083115799</v>
      </c>
      <c r="O1083">
        <v>13.4648415135585</v>
      </c>
      <c r="P1083">
        <v>49.065094266428702</v>
      </c>
      <c r="Q1083">
        <v>-2.7977408748286001E-2</v>
      </c>
    </row>
    <row r="1084" spans="1:17" x14ac:dyDescent="0.3">
      <c r="A1084" t="s">
        <v>2328</v>
      </c>
      <c r="B1084" t="s">
        <v>2329</v>
      </c>
      <c r="C1084" t="s">
        <v>3151</v>
      </c>
      <c r="D1084" t="s">
        <v>1998</v>
      </c>
      <c r="E1084">
        <v>2334.7128032720002</v>
      </c>
      <c r="F1084">
        <v>12.68</v>
      </c>
      <c r="G1084">
        <v>-56.430815955563901</v>
      </c>
      <c r="H1084">
        <v>-11.409465357079901</v>
      </c>
      <c r="I1084">
        <v>-33.794437127336799</v>
      </c>
      <c r="J1084">
        <v>2.39521300641983</v>
      </c>
      <c r="K1084">
        <v>13.7781549209445</v>
      </c>
      <c r="L1084">
        <v>15.711233578894401</v>
      </c>
      <c r="M1084">
        <v>39.219620619294901</v>
      </c>
      <c r="N1084">
        <v>0.55040173819185301</v>
      </c>
      <c r="O1084">
        <v>105.441640378548</v>
      </c>
      <c r="P1084">
        <v>4.1906327033689399</v>
      </c>
      <c r="Q1084">
        <v>-1.6189489289390999E-2</v>
      </c>
    </row>
    <row r="1085" spans="1:17" hidden="1" x14ac:dyDescent="0.3">
      <c r="A1085" t="s">
        <v>2330</v>
      </c>
      <c r="B1085" t="s">
        <v>2331</v>
      </c>
      <c r="C1085" t="s">
        <v>3149</v>
      </c>
      <c r="D1085" t="s">
        <v>1263</v>
      </c>
      <c r="E1085">
        <v>2332.4950185099901</v>
      </c>
      <c r="F1085">
        <v>820.85</v>
      </c>
      <c r="G1085">
        <v>-4.8141553010570197</v>
      </c>
      <c r="H1085">
        <v>6.4948143269434402</v>
      </c>
      <c r="I1085">
        <v>-20.729767243939499</v>
      </c>
      <c r="J1085">
        <v>4.27406101052095</v>
      </c>
      <c r="K1085">
        <v>808.16898172976596</v>
      </c>
      <c r="L1085">
        <v>828.05714066578298</v>
      </c>
      <c r="M1085">
        <v>66.244554877902303</v>
      </c>
      <c r="N1085">
        <v>0.638185075658246</v>
      </c>
      <c r="O1085">
        <v>40.214411890113901</v>
      </c>
      <c r="P1085">
        <v>21.598400118509701</v>
      </c>
      <c r="Q1085">
        <v>-5.8477852647900001E-3</v>
      </c>
    </row>
    <row r="1086" spans="1:17" hidden="1" x14ac:dyDescent="0.3">
      <c r="A1086" t="s">
        <v>2332</v>
      </c>
      <c r="B1086" t="s">
        <v>2333</v>
      </c>
      <c r="C1086" t="s">
        <v>3149</v>
      </c>
      <c r="D1086" t="s">
        <v>1151</v>
      </c>
      <c r="E1086">
        <v>2330.6415047999999</v>
      </c>
      <c r="F1086">
        <v>438.05</v>
      </c>
      <c r="G1086">
        <v>61.651281978937099</v>
      </c>
      <c r="H1086">
        <v>-5.5362540776186702</v>
      </c>
      <c r="I1086">
        <v>60.3303205009069</v>
      </c>
      <c r="J1086">
        <v>3.8166849325860799</v>
      </c>
      <c r="K1086">
        <v>469.81554466326901</v>
      </c>
      <c r="L1086">
        <v>400.06442927091899</v>
      </c>
      <c r="M1086">
        <v>48.884731811528503</v>
      </c>
      <c r="N1086">
        <v>0.27750722071495398</v>
      </c>
      <c r="O1086">
        <v>40.0981623102385</v>
      </c>
      <c r="P1086">
        <v>92.507141287629096</v>
      </c>
      <c r="Q1086">
        <v>8.1168456640410003E-2</v>
      </c>
    </row>
    <row r="1087" spans="1:17" hidden="1" x14ac:dyDescent="0.3">
      <c r="A1087" t="s">
        <v>2334</v>
      </c>
      <c r="B1087" t="s">
        <v>2335</v>
      </c>
      <c r="C1087" t="s">
        <v>3149</v>
      </c>
      <c r="D1087" t="s">
        <v>291</v>
      </c>
      <c r="E1087">
        <v>2329.7278468700001</v>
      </c>
      <c r="F1087">
        <v>396.85</v>
      </c>
      <c r="G1087">
        <v>-35.470432094223497</v>
      </c>
      <c r="H1087">
        <v>-10.1066148293637</v>
      </c>
      <c r="I1087">
        <v>-5.1187910447280096</v>
      </c>
      <c r="J1087">
        <v>2.7602162566178299</v>
      </c>
      <c r="K1087">
        <v>427.75907665542502</v>
      </c>
      <c r="L1087">
        <v>422.20933606913297</v>
      </c>
      <c r="M1087">
        <v>41.184844931481003</v>
      </c>
      <c r="N1087">
        <v>0.24190282228226501</v>
      </c>
      <c r="O1087">
        <v>35.491999496031198</v>
      </c>
      <c r="P1087">
        <v>19.948617198126001</v>
      </c>
      <c r="Q1087">
        <v>-3.5566340631371998E-2</v>
      </c>
    </row>
    <row r="1088" spans="1:17" hidden="1" x14ac:dyDescent="0.3">
      <c r="A1088" t="s">
        <v>2336</v>
      </c>
      <c r="B1088" t="s">
        <v>2337</v>
      </c>
      <c r="C1088" t="s">
        <v>3149</v>
      </c>
      <c r="D1088" t="s">
        <v>199</v>
      </c>
      <c r="E1088">
        <v>2318.3186722199998</v>
      </c>
      <c r="F1088">
        <v>86.39</v>
      </c>
      <c r="G1088">
        <v>104.86307244643299</v>
      </c>
      <c r="H1088">
        <v>7.1783292557146599</v>
      </c>
      <c r="I1088">
        <v>-21.340297185645898</v>
      </c>
      <c r="J1088">
        <v>11.9429668033822</v>
      </c>
      <c r="K1088">
        <v>82.283209337279501</v>
      </c>
      <c r="L1088">
        <v>82.626540197543505</v>
      </c>
      <c r="M1088">
        <v>80.345806705203799</v>
      </c>
      <c r="N1088">
        <v>0.99959074895670796</v>
      </c>
      <c r="O1088">
        <v>62.055793494617397</v>
      </c>
      <c r="P1088">
        <v>150.42394376403999</v>
      </c>
      <c r="Q1088">
        <v>0.18960685741596101</v>
      </c>
    </row>
    <row r="1089" spans="1:17" hidden="1" x14ac:dyDescent="0.3">
      <c r="A1089" t="s">
        <v>2338</v>
      </c>
      <c r="B1089" t="s">
        <v>2339</v>
      </c>
      <c r="C1089" t="s">
        <v>3149</v>
      </c>
      <c r="D1089" t="s">
        <v>196</v>
      </c>
      <c r="E1089">
        <v>2310.4258984399999</v>
      </c>
      <c r="F1089">
        <v>714.75</v>
      </c>
      <c r="G1089">
        <v>-3.0798847829998399</v>
      </c>
      <c r="H1089">
        <v>13.7088951184233</v>
      </c>
      <c r="I1089">
        <v>31.869312189354002</v>
      </c>
      <c r="J1089">
        <v>-0.78375480833935096</v>
      </c>
      <c r="K1089">
        <v>670.53464089787303</v>
      </c>
      <c r="L1089">
        <v>587.03392849882505</v>
      </c>
      <c r="M1089">
        <v>61.0382648411003</v>
      </c>
      <c r="N1089">
        <v>0.732210105802788</v>
      </c>
      <c r="O1089">
        <v>10.828961175236</v>
      </c>
      <c r="P1089">
        <v>77.798507462686501</v>
      </c>
      <c r="Q1089">
        <v>3.9906272536681997E-2</v>
      </c>
    </row>
    <row r="1090" spans="1:17" hidden="1" x14ac:dyDescent="0.3">
      <c r="A1090" t="s">
        <v>2340</v>
      </c>
      <c r="B1090" t="s">
        <v>2341</v>
      </c>
      <c r="C1090" t="s">
        <v>3149</v>
      </c>
      <c r="D1090" t="s">
        <v>540</v>
      </c>
      <c r="E1090">
        <v>2309.7656316600001</v>
      </c>
      <c r="F1090">
        <v>377.1</v>
      </c>
      <c r="G1090">
        <v>112.38357085219999</v>
      </c>
      <c r="H1090">
        <v>24.949091967579001</v>
      </c>
      <c r="I1090">
        <v>164.44581252204</v>
      </c>
      <c r="J1090">
        <v>16.779129656535101</v>
      </c>
      <c r="K1090">
        <v>290.907440861829</v>
      </c>
      <c r="L1090">
        <v>208.22856291234399</v>
      </c>
      <c r="M1090">
        <v>78.132274969743605</v>
      </c>
      <c r="N1090">
        <v>0.17537270633987401</v>
      </c>
      <c r="O1090">
        <v>0</v>
      </c>
      <c r="P1090">
        <v>235.647530040053</v>
      </c>
      <c r="Q1090">
        <v>6.1986679874694001E-2</v>
      </c>
    </row>
    <row r="1091" spans="1:17" x14ac:dyDescent="0.3">
      <c r="A1091" t="s">
        <v>2342</v>
      </c>
      <c r="B1091" t="s">
        <v>2343</v>
      </c>
      <c r="C1091" t="s">
        <v>3151</v>
      </c>
      <c r="D1091" t="s">
        <v>1998</v>
      </c>
      <c r="E1091">
        <v>2303.7328964479998</v>
      </c>
      <c r="F1091">
        <v>48.32</v>
      </c>
      <c r="G1091">
        <v>-37.735085528606596</v>
      </c>
      <c r="H1091">
        <v>-6.3150193681385396</v>
      </c>
      <c r="I1091">
        <v>-11.186840642189299</v>
      </c>
      <c r="J1091">
        <v>8.7496107169203707</v>
      </c>
      <c r="K1091">
        <v>49.915356794519198</v>
      </c>
      <c r="L1091">
        <v>51.2826473069914</v>
      </c>
      <c r="M1091">
        <v>56.602111421688697</v>
      </c>
      <c r="N1091">
        <v>0.67570623970802102</v>
      </c>
      <c r="O1091">
        <v>43.625827814569497</v>
      </c>
      <c r="P1091">
        <v>14.611005692599599</v>
      </c>
      <c r="Q1091">
        <v>8.3737602195899999E-3</v>
      </c>
    </row>
    <row r="1092" spans="1:17" hidden="1" x14ac:dyDescent="0.3">
      <c r="A1092" t="s">
        <v>2344</v>
      </c>
      <c r="B1092" t="s">
        <v>2345</v>
      </c>
      <c r="C1092" t="s">
        <v>3149</v>
      </c>
      <c r="D1092" t="s">
        <v>131</v>
      </c>
      <c r="E1092">
        <v>2301.4996931850001</v>
      </c>
      <c r="F1092">
        <v>1784.55</v>
      </c>
      <c r="G1092">
        <v>1.81760659150958</v>
      </c>
      <c r="H1092">
        <v>2.0192603644337099</v>
      </c>
      <c r="I1092">
        <v>-17.524059506830699</v>
      </c>
      <c r="J1092">
        <v>9.4988610582929098</v>
      </c>
      <c r="K1092">
        <v>1762.7671716765799</v>
      </c>
      <c r="L1092">
        <v>1666.65783116121</v>
      </c>
      <c r="M1092">
        <v>51.245747918604799</v>
      </c>
      <c r="N1092">
        <v>0.51121315038527504</v>
      </c>
      <c r="O1092">
        <v>17.620688689025201</v>
      </c>
      <c r="P1092">
        <v>34.718604914505697</v>
      </c>
      <c r="Q1092">
        <v>0.11784850546303401</v>
      </c>
    </row>
    <row r="1093" spans="1:17" x14ac:dyDescent="0.3">
      <c r="A1093" t="s">
        <v>2346</v>
      </c>
      <c r="B1093" t="s">
        <v>2347</v>
      </c>
      <c r="C1093" t="s">
        <v>3142</v>
      </c>
      <c r="D1093" t="s">
        <v>75</v>
      </c>
      <c r="E1093">
        <v>2300.6513559999999</v>
      </c>
      <c r="F1093">
        <v>89.06</v>
      </c>
      <c r="G1093">
        <v>-48.6347799409441</v>
      </c>
      <c r="H1093">
        <v>8.0395412866854699</v>
      </c>
      <c r="I1093">
        <v>-8.0548634979010902</v>
      </c>
      <c r="J1093">
        <v>18.039756664234801</v>
      </c>
      <c r="K1093">
        <v>84.468599197396003</v>
      </c>
      <c r="L1093">
        <v>93.015369253798497</v>
      </c>
      <c r="M1093">
        <v>81.651654818902301</v>
      </c>
      <c r="N1093">
        <v>1.3044951878317801</v>
      </c>
      <c r="O1093">
        <v>75.162811587693696</v>
      </c>
      <c r="P1093">
        <v>22.234422179522301</v>
      </c>
      <c r="Q1093">
        <v>3.49740808997E-2</v>
      </c>
    </row>
    <row r="1094" spans="1:17" hidden="1" x14ac:dyDescent="0.3">
      <c r="A1094" t="s">
        <v>2348</v>
      </c>
      <c r="B1094" t="s">
        <v>2349</v>
      </c>
      <c r="C1094" t="s">
        <v>3149</v>
      </c>
      <c r="D1094" t="s">
        <v>517</v>
      </c>
      <c r="E1094">
        <v>2298.5782783989998</v>
      </c>
      <c r="F1094">
        <v>250.51</v>
      </c>
      <c r="G1094">
        <v>-37.780100903937999</v>
      </c>
      <c r="H1094">
        <v>1.97181214005738</v>
      </c>
      <c r="I1094">
        <v>-14.811157719770501</v>
      </c>
      <c r="J1094">
        <v>2.94225624956825</v>
      </c>
      <c r="K1094">
        <v>248.33189049937701</v>
      </c>
      <c r="L1094">
        <v>254.66033565342801</v>
      </c>
      <c r="M1094">
        <v>57.305518623383698</v>
      </c>
      <c r="N1094">
        <v>1.8265821186653399</v>
      </c>
      <c r="O1094">
        <v>26.5418546165821</v>
      </c>
      <c r="P1094">
        <v>17.610328638497599</v>
      </c>
      <c r="Q1094">
        <v>3.9436976317111003E-2</v>
      </c>
    </row>
    <row r="1095" spans="1:17" x14ac:dyDescent="0.3">
      <c r="A1095" t="s">
        <v>2350</v>
      </c>
      <c r="B1095" t="s">
        <v>2351</v>
      </c>
      <c r="C1095" t="s">
        <v>3134</v>
      </c>
      <c r="D1095" t="s">
        <v>24</v>
      </c>
      <c r="E1095">
        <v>2293.5041349119901</v>
      </c>
      <c r="F1095">
        <v>44.54</v>
      </c>
      <c r="G1095">
        <v>-61.406285389069502</v>
      </c>
      <c r="H1095">
        <v>-3.8061146057753601</v>
      </c>
      <c r="I1095">
        <v>-34.773704229052903</v>
      </c>
      <c r="J1095">
        <v>4.2267985065339504</v>
      </c>
      <c r="K1095">
        <v>46.772927303169503</v>
      </c>
      <c r="L1095">
        <v>55.256964971681299</v>
      </c>
      <c r="M1095">
        <v>49.277915029830602</v>
      </c>
      <c r="N1095">
        <v>0.54018186327789497</v>
      </c>
      <c r="O1095">
        <v>85.002245172878304</v>
      </c>
      <c r="P1095">
        <v>6.0223756248512297</v>
      </c>
    </row>
    <row r="1096" spans="1:17" hidden="1" x14ac:dyDescent="0.3">
      <c r="A1096" t="s">
        <v>2352</v>
      </c>
      <c r="B1096" t="s">
        <v>2353</v>
      </c>
      <c r="C1096" t="s">
        <v>3149</v>
      </c>
      <c r="D1096" t="s">
        <v>266</v>
      </c>
      <c r="E1096">
        <v>2289.2532991749999</v>
      </c>
      <c r="F1096">
        <v>1315.45</v>
      </c>
      <c r="G1096">
        <v>-21.959104392673002</v>
      </c>
      <c r="H1096">
        <v>0.64406999645540397</v>
      </c>
      <c r="I1096">
        <v>-9.6026630056451694</v>
      </c>
      <c r="J1096">
        <v>5.4412368405530396</v>
      </c>
      <c r="K1096">
        <v>1331.4315313913701</v>
      </c>
      <c r="L1096">
        <v>1346.2868821311799</v>
      </c>
      <c r="M1096">
        <v>54.5733347963683</v>
      </c>
      <c r="N1096">
        <v>0.45551812855509399</v>
      </c>
      <c r="O1096">
        <v>34.554715116499999</v>
      </c>
      <c r="P1096">
        <v>18.824804661036001</v>
      </c>
      <c r="Q1096">
        <v>5.3760559707513998E-2</v>
      </c>
    </row>
    <row r="1097" spans="1:17" hidden="1" x14ac:dyDescent="0.3">
      <c r="A1097" t="s">
        <v>2354</v>
      </c>
      <c r="B1097" t="s">
        <v>2355</v>
      </c>
      <c r="C1097" t="s">
        <v>3149</v>
      </c>
      <c r="D1097" t="s">
        <v>556</v>
      </c>
      <c r="E1097">
        <v>2287.8134231399999</v>
      </c>
      <c r="F1097">
        <v>659.4</v>
      </c>
      <c r="G1097">
        <v>1.62091852866094</v>
      </c>
      <c r="H1097">
        <v>4.3273602634665904</v>
      </c>
      <c r="I1097">
        <v>11.607319319647701</v>
      </c>
      <c r="J1097">
        <v>0.69252626352995605</v>
      </c>
      <c r="K1097">
        <v>672.03470518538495</v>
      </c>
      <c r="L1097">
        <v>631.50160721956399</v>
      </c>
      <c r="M1097">
        <v>53.072144548773302</v>
      </c>
      <c r="N1097">
        <v>0.38213449535867799</v>
      </c>
      <c r="O1097">
        <v>42.250530785562603</v>
      </c>
      <c r="P1097">
        <v>71.272727272727195</v>
      </c>
      <c r="Q1097">
        <v>0.16682676521944401</v>
      </c>
    </row>
    <row r="1098" spans="1:17" hidden="1" x14ac:dyDescent="0.3">
      <c r="A1098" t="s">
        <v>2356</v>
      </c>
      <c r="B1098" t="s">
        <v>2357</v>
      </c>
      <c r="C1098" t="s">
        <v>3149</v>
      </c>
      <c r="D1098" t="s">
        <v>757</v>
      </c>
      <c r="E1098">
        <v>2282.4755712849901</v>
      </c>
      <c r="F1098">
        <v>20.25</v>
      </c>
      <c r="G1098">
        <v>-31.7680085961325</v>
      </c>
      <c r="H1098">
        <v>-3.8434950372848702</v>
      </c>
      <c r="I1098">
        <v>7.7859606580505796</v>
      </c>
      <c r="J1098">
        <v>2.81294988290849</v>
      </c>
      <c r="K1098">
        <v>20.0063023772503</v>
      </c>
      <c r="L1098">
        <v>18.808608509532</v>
      </c>
      <c r="M1098">
        <v>48.835065919390203</v>
      </c>
      <c r="N1098">
        <v>1.01720218042975</v>
      </c>
      <c r="O1098">
        <v>35.802469135802397</v>
      </c>
      <c r="P1098">
        <v>43.515237420269301</v>
      </c>
      <c r="Q1098">
        <v>8.1281041633674E-2</v>
      </c>
    </row>
    <row r="1099" spans="1:17" x14ac:dyDescent="0.3">
      <c r="A1099" t="s">
        <v>2358</v>
      </c>
      <c r="B1099" t="s">
        <v>2359</v>
      </c>
      <c r="C1099" t="s">
        <v>3148</v>
      </c>
      <c r="D1099" t="s">
        <v>405</v>
      </c>
      <c r="E1099">
        <v>2278.279678764</v>
      </c>
      <c r="F1099">
        <v>197.83</v>
      </c>
      <c r="G1099">
        <v>-58.437553139962802</v>
      </c>
      <c r="H1099">
        <v>-1.91999186760646</v>
      </c>
      <c r="I1099">
        <v>-18.917727039742399</v>
      </c>
      <c r="J1099">
        <v>7.7080919109179797</v>
      </c>
      <c r="K1099">
        <v>202.35649203726101</v>
      </c>
      <c r="L1099">
        <v>234.417214789713</v>
      </c>
      <c r="M1099">
        <v>62.288238484717198</v>
      </c>
      <c r="N1099">
        <v>0.69672237038606299</v>
      </c>
      <c r="O1099">
        <v>118.242935854016</v>
      </c>
      <c r="P1099">
        <v>14.0230547550432</v>
      </c>
      <c r="Q1099">
        <v>-4.2361743953568003E-2</v>
      </c>
    </row>
    <row r="1100" spans="1:17" hidden="1" x14ac:dyDescent="0.3">
      <c r="A1100" t="s">
        <v>2360</v>
      </c>
      <c r="B1100" t="s">
        <v>2361</v>
      </c>
      <c r="C1100" t="s">
        <v>3149</v>
      </c>
      <c r="D1100" t="s">
        <v>138</v>
      </c>
      <c r="E1100">
        <v>2269.7295782000001</v>
      </c>
      <c r="F1100">
        <v>22386.5</v>
      </c>
      <c r="G1100">
        <v>680.81045271036203</v>
      </c>
      <c r="H1100">
        <v>4.51486005067395</v>
      </c>
      <c r="I1100">
        <v>319.02876261571498</v>
      </c>
      <c r="J1100">
        <v>23.367791368602798</v>
      </c>
      <c r="K1100">
        <v>19323.8485097536</v>
      </c>
      <c r="L1100">
        <v>12009.4804871385</v>
      </c>
      <c r="M1100">
        <v>63.6541520910693</v>
      </c>
      <c r="N1100">
        <v>0.62785580696028398</v>
      </c>
      <c r="O1100">
        <v>24.070310231612801</v>
      </c>
      <c r="P1100">
        <v>729.12962962962899</v>
      </c>
      <c r="Q1100">
        <v>0.184739434943058</v>
      </c>
    </row>
    <row r="1101" spans="1:17" hidden="1" x14ac:dyDescent="0.3">
      <c r="A1101" t="s">
        <v>2362</v>
      </c>
      <c r="B1101" t="s">
        <v>2363</v>
      </c>
      <c r="C1101" t="s">
        <v>3149</v>
      </c>
      <c r="D1101" t="s">
        <v>475</v>
      </c>
      <c r="E1101">
        <v>2267.6025210299999</v>
      </c>
      <c r="F1101">
        <v>374.85</v>
      </c>
      <c r="G1101">
        <v>-8.93414068940357</v>
      </c>
      <c r="H1101">
        <v>-2.4371087376645</v>
      </c>
      <c r="I1101">
        <v>4.6011382353909402</v>
      </c>
      <c r="J1101">
        <v>2.96175743282341</v>
      </c>
      <c r="K1101">
        <v>390.24712723223701</v>
      </c>
      <c r="L1101">
        <v>374.52843720640197</v>
      </c>
      <c r="M1101">
        <v>46.391620413879401</v>
      </c>
      <c r="N1101">
        <v>0.40531417104391099</v>
      </c>
      <c r="O1101">
        <v>20.714952647725699</v>
      </c>
      <c r="P1101">
        <v>27.717206132878999</v>
      </c>
      <c r="Q1101">
        <v>3.1375391090756002E-2</v>
      </c>
    </row>
    <row r="1102" spans="1:17" hidden="1" x14ac:dyDescent="0.3">
      <c r="A1102" t="s">
        <v>2364</v>
      </c>
      <c r="B1102" t="s">
        <v>2365</v>
      </c>
      <c r="C1102" t="s">
        <v>3149</v>
      </c>
      <c r="D1102" t="s">
        <v>399</v>
      </c>
      <c r="E1102">
        <v>2239.094505</v>
      </c>
      <c r="F1102">
        <v>172.5</v>
      </c>
      <c r="G1102">
        <v>306.42055905731002</v>
      </c>
      <c r="H1102">
        <v>3.6611911881873902</v>
      </c>
      <c r="I1102">
        <v>121.978738036406</v>
      </c>
      <c r="J1102">
        <v>-10.4611234827087</v>
      </c>
      <c r="K1102">
        <v>169.15244271407599</v>
      </c>
      <c r="L1102">
        <v>123.049064301812</v>
      </c>
      <c r="M1102">
        <v>34.125273968356403</v>
      </c>
      <c r="N1102">
        <v>3.7550849330730798</v>
      </c>
      <c r="O1102">
        <v>17.159420289854999</v>
      </c>
      <c r="P1102">
        <v>347.93560114256002</v>
      </c>
      <c r="Q1102">
        <v>0.13294942771778101</v>
      </c>
    </row>
    <row r="1103" spans="1:17" hidden="1" x14ac:dyDescent="0.3">
      <c r="A1103" t="s">
        <v>2366</v>
      </c>
      <c r="B1103" t="s">
        <v>2367</v>
      </c>
      <c r="C1103" t="s">
        <v>3149</v>
      </c>
      <c r="D1103" t="s">
        <v>656</v>
      </c>
      <c r="E1103">
        <v>2235.1958648099999</v>
      </c>
      <c r="F1103">
        <v>420.1</v>
      </c>
      <c r="G1103">
        <v>-38.23417492886</v>
      </c>
      <c r="H1103">
        <v>-1.5200943727852201</v>
      </c>
      <c r="I1103">
        <v>-12.426304445174001</v>
      </c>
      <c r="J1103">
        <v>2.8113761245575399</v>
      </c>
      <c r="K1103">
        <v>433.32524241402098</v>
      </c>
      <c r="L1103">
        <v>465.274894108544</v>
      </c>
      <c r="M1103">
        <v>61.9761575551492</v>
      </c>
      <c r="N1103">
        <v>0.55631177651244401</v>
      </c>
      <c r="O1103">
        <v>36.729350154724997</v>
      </c>
      <c r="P1103">
        <v>7.9671035723464403</v>
      </c>
      <c r="Q1103">
        <v>-0.10357279403831</v>
      </c>
    </row>
    <row r="1104" spans="1:17" hidden="1" x14ac:dyDescent="0.3">
      <c r="A1104" t="s">
        <v>2368</v>
      </c>
      <c r="B1104" t="s">
        <v>2369</v>
      </c>
      <c r="C1104" t="s">
        <v>3149</v>
      </c>
      <c r="D1104" t="s">
        <v>117</v>
      </c>
      <c r="E1104">
        <v>2233.4679660299998</v>
      </c>
      <c r="F1104">
        <v>273.85000000000002</v>
      </c>
      <c r="G1104">
        <v>0.55013374443254603</v>
      </c>
      <c r="H1104">
        <v>-3.89928300312092</v>
      </c>
      <c r="I1104">
        <v>-8.0397256530649202</v>
      </c>
      <c r="J1104">
        <v>4.4970341165596697</v>
      </c>
      <c r="K1104">
        <v>279.51523543623199</v>
      </c>
      <c r="L1104">
        <v>265.88564738716201</v>
      </c>
      <c r="M1104">
        <v>55.825070966273003</v>
      </c>
      <c r="N1104">
        <v>0.58960203260426503</v>
      </c>
      <c r="O1104">
        <v>24.228592295052</v>
      </c>
      <c r="P1104">
        <v>47.707659115426097</v>
      </c>
      <c r="Q1104">
        <v>8.5147066707624994E-2</v>
      </c>
    </row>
    <row r="1105" spans="1:17" hidden="1" x14ac:dyDescent="0.3">
      <c r="A1105" t="s">
        <v>2370</v>
      </c>
      <c r="B1105" t="s">
        <v>2371</v>
      </c>
      <c r="C1105" t="s">
        <v>3149</v>
      </c>
      <c r="D1105" t="s">
        <v>105</v>
      </c>
      <c r="E1105">
        <v>2226.4141077619902</v>
      </c>
      <c r="F1105">
        <v>18.98</v>
      </c>
      <c r="G1105">
        <v>3.0650230645780998</v>
      </c>
      <c r="H1105">
        <v>-4.3484970029230503</v>
      </c>
      <c r="I1105">
        <v>-5.7050669323378704</v>
      </c>
      <c r="J1105">
        <v>3.3860269126718698</v>
      </c>
      <c r="K1105">
        <v>19.725692747391399</v>
      </c>
      <c r="L1105">
        <v>19.259654837600099</v>
      </c>
      <c r="M1105">
        <v>49.020404707444001</v>
      </c>
      <c r="N1105">
        <v>0.56951492040951701</v>
      </c>
      <c r="O1105">
        <v>67.990833640204798</v>
      </c>
      <c r="P1105">
        <v>33.162800525421503</v>
      </c>
      <c r="Q1105">
        <v>0.11773216315795999</v>
      </c>
    </row>
    <row r="1106" spans="1:17" hidden="1" x14ac:dyDescent="0.3">
      <c r="A1106" t="s">
        <v>2372</v>
      </c>
      <c r="B1106" t="s">
        <v>2373</v>
      </c>
      <c r="C1106" t="s">
        <v>3149</v>
      </c>
      <c r="D1106" t="s">
        <v>196</v>
      </c>
      <c r="E1106">
        <v>2214.7150953</v>
      </c>
      <c r="F1106">
        <v>398.1</v>
      </c>
      <c r="G1106">
        <v>-12.5399134610205</v>
      </c>
      <c r="H1106">
        <v>-0.29499601410298598</v>
      </c>
      <c r="I1106">
        <v>1.3232571219831599</v>
      </c>
      <c r="J1106">
        <v>-1.62886502844957</v>
      </c>
      <c r="K1106">
        <v>419.23033585314101</v>
      </c>
      <c r="L1106">
        <v>405.19565838841902</v>
      </c>
      <c r="M1106">
        <v>42.840645817604099</v>
      </c>
      <c r="N1106">
        <v>0.44511914939908798</v>
      </c>
      <c r="O1106">
        <v>22.8334589299171</v>
      </c>
      <c r="P1106">
        <v>27.1681839961667</v>
      </c>
      <c r="Q1106">
        <v>3.5278691961227002E-2</v>
      </c>
    </row>
    <row r="1107" spans="1:17" hidden="1" x14ac:dyDescent="0.3">
      <c r="A1107" t="s">
        <v>2374</v>
      </c>
      <c r="B1107" t="s">
        <v>2375</v>
      </c>
      <c r="C1107" t="s">
        <v>3149</v>
      </c>
      <c r="D1107" t="s">
        <v>1609</v>
      </c>
      <c r="E1107">
        <v>2209.7550042419998</v>
      </c>
      <c r="F1107">
        <v>163.13999999999999</v>
      </c>
      <c r="G1107">
        <v>13.466066889257</v>
      </c>
      <c r="H1107">
        <v>-0.196914053287775</v>
      </c>
      <c r="I1107">
        <v>50.121662175747304</v>
      </c>
      <c r="J1107">
        <v>4.4282272200489299</v>
      </c>
      <c r="K1107">
        <v>159.51090767571799</v>
      </c>
      <c r="L1107">
        <v>133.79978793932</v>
      </c>
      <c r="M1107">
        <v>53.802201684970498</v>
      </c>
      <c r="N1107">
        <v>0.35281287963716901</v>
      </c>
      <c r="O1107">
        <v>24.984675738629399</v>
      </c>
      <c r="P1107">
        <v>80.165654334621706</v>
      </c>
      <c r="Q1107">
        <v>7.2381535613161005E-2</v>
      </c>
    </row>
    <row r="1108" spans="1:17" hidden="1" x14ac:dyDescent="0.3">
      <c r="A1108" t="s">
        <v>2376</v>
      </c>
      <c r="B1108" t="s">
        <v>2377</v>
      </c>
      <c r="C1108" t="s">
        <v>3149</v>
      </c>
      <c r="D1108" t="s">
        <v>252</v>
      </c>
      <c r="E1108">
        <v>2207.1335789999998</v>
      </c>
      <c r="F1108">
        <v>901.85</v>
      </c>
      <c r="G1108">
        <v>135.15500916434101</v>
      </c>
      <c r="H1108">
        <v>1.9332143131859201</v>
      </c>
      <c r="I1108">
        <v>30.824012232083302</v>
      </c>
      <c r="J1108">
        <v>13.685480464584399</v>
      </c>
      <c r="K1108">
        <v>856.00954142670105</v>
      </c>
      <c r="M1108">
        <v>59.7164356182153</v>
      </c>
      <c r="N1108">
        <v>1.15831965406896</v>
      </c>
      <c r="O1108">
        <v>25.486499972279201</v>
      </c>
      <c r="P1108">
        <v>283.76595744680799</v>
      </c>
    </row>
    <row r="1109" spans="1:17" hidden="1" x14ac:dyDescent="0.3">
      <c r="A1109" t="s">
        <v>2378</v>
      </c>
      <c r="B1109" t="s">
        <v>2379</v>
      </c>
      <c r="C1109" t="s">
        <v>3149</v>
      </c>
      <c r="D1109" t="s">
        <v>529</v>
      </c>
      <c r="E1109">
        <v>2206.0583053199998</v>
      </c>
      <c r="F1109">
        <v>564.6</v>
      </c>
      <c r="G1109">
        <v>-37.038868671463398</v>
      </c>
      <c r="H1109">
        <v>-8.7907206933967501</v>
      </c>
      <c r="I1109">
        <v>-0.33063958625464701</v>
      </c>
      <c r="J1109">
        <v>2.08808007199065</v>
      </c>
      <c r="K1109">
        <v>606.40211056278702</v>
      </c>
      <c r="L1109">
        <v>605.08581707115695</v>
      </c>
      <c r="M1109">
        <v>37.306402514217197</v>
      </c>
      <c r="N1109">
        <v>0.82171153394268404</v>
      </c>
      <c r="O1109">
        <v>27.523910733262401</v>
      </c>
      <c r="P1109">
        <v>22.4596030799262</v>
      </c>
      <c r="Q1109">
        <v>-0.15366070710947499</v>
      </c>
    </row>
    <row r="1110" spans="1:17" hidden="1" x14ac:dyDescent="0.3">
      <c r="A1110" t="s">
        <v>2380</v>
      </c>
      <c r="B1110" t="s">
        <v>2381</v>
      </c>
      <c r="C1110" t="s">
        <v>3149</v>
      </c>
      <c r="D1110" t="s">
        <v>266</v>
      </c>
      <c r="E1110">
        <v>2203.8761</v>
      </c>
      <c r="F1110">
        <v>1617.5</v>
      </c>
      <c r="G1110">
        <v>19.404618343068801</v>
      </c>
      <c r="H1110">
        <v>5.6518527992102596</v>
      </c>
      <c r="I1110">
        <v>16.5732570890899</v>
      </c>
      <c r="J1110">
        <v>14.0721213476627</v>
      </c>
      <c r="K1110">
        <v>1525.36856655171</v>
      </c>
      <c r="L1110">
        <v>1420.1398431637899</v>
      </c>
      <c r="M1110">
        <v>69.768153191615596</v>
      </c>
      <c r="N1110">
        <v>0.65555250777421004</v>
      </c>
      <c r="O1110">
        <v>7.0108191653786598</v>
      </c>
      <c r="P1110">
        <v>48.927354755547299</v>
      </c>
      <c r="Q1110">
        <v>4.1742847558472997E-2</v>
      </c>
    </row>
    <row r="1111" spans="1:17" x14ac:dyDescent="0.3">
      <c r="A1111" t="s">
        <v>2382</v>
      </c>
      <c r="B1111" t="s">
        <v>2383</v>
      </c>
      <c r="C1111" t="s">
        <v>3134</v>
      </c>
      <c r="D1111" t="s">
        <v>54</v>
      </c>
      <c r="E1111">
        <v>2193.6468467700001</v>
      </c>
      <c r="F1111">
        <v>217.32</v>
      </c>
      <c r="G1111">
        <v>-91.069386246831399</v>
      </c>
      <c r="H1111">
        <v>-6.2391242820801498</v>
      </c>
      <c r="I1111">
        <v>-65.986155810309697</v>
      </c>
      <c r="J1111">
        <v>9.0965656630444496</v>
      </c>
      <c r="K1111">
        <v>258.03240420948401</v>
      </c>
      <c r="L1111">
        <v>386.32638320534198</v>
      </c>
      <c r="M1111">
        <v>53.927165281347499</v>
      </c>
      <c r="N1111">
        <v>0.594638992390079</v>
      </c>
      <c r="O1111">
        <v>210.53285477636601</v>
      </c>
      <c r="P1111">
        <v>17.470270270270198</v>
      </c>
    </row>
    <row r="1112" spans="1:17" hidden="1" x14ac:dyDescent="0.3">
      <c r="A1112" t="s">
        <v>2384</v>
      </c>
      <c r="B1112" t="s">
        <v>2385</v>
      </c>
      <c r="C1112" t="s">
        <v>3149</v>
      </c>
      <c r="D1112" t="s">
        <v>946</v>
      </c>
      <c r="E1112">
        <v>2193.20570408</v>
      </c>
      <c r="F1112">
        <v>329.3</v>
      </c>
      <c r="G1112">
        <v>265.839910979911</v>
      </c>
      <c r="H1112">
        <v>2.3443372782243599E-3</v>
      </c>
      <c r="I1112">
        <v>48.5582647507565</v>
      </c>
      <c r="J1112">
        <v>-4.0489571441052901</v>
      </c>
      <c r="K1112">
        <v>337.975986049212</v>
      </c>
      <c r="L1112">
        <v>271.23744179981298</v>
      </c>
      <c r="M1112">
        <v>51.557440289031902</v>
      </c>
      <c r="N1112">
        <v>0.34200299281792401</v>
      </c>
      <c r="O1112">
        <v>32.143941694503397</v>
      </c>
      <c r="Q1112">
        <v>0.17066595046798899</v>
      </c>
    </row>
    <row r="1113" spans="1:17" hidden="1" x14ac:dyDescent="0.3">
      <c r="A1113" t="s">
        <v>2386</v>
      </c>
      <c r="B1113" t="s">
        <v>2387</v>
      </c>
      <c r="C1113" t="s">
        <v>3149</v>
      </c>
      <c r="D1113" t="s">
        <v>556</v>
      </c>
      <c r="E1113">
        <v>2193.0915850400002</v>
      </c>
      <c r="F1113">
        <v>71.92</v>
      </c>
      <c r="G1113">
        <v>-12.9173379239484</v>
      </c>
      <c r="H1113">
        <v>-8.8374619962818901</v>
      </c>
      <c r="I1113">
        <v>-9.0068929303267709</v>
      </c>
      <c r="J1113">
        <v>4.7147939817554203</v>
      </c>
      <c r="K1113">
        <v>78.451266589423696</v>
      </c>
      <c r="L1113">
        <v>77.042282930269096</v>
      </c>
      <c r="M1113">
        <v>44.234286496417702</v>
      </c>
      <c r="N1113">
        <v>0.42866695942331201</v>
      </c>
      <c r="O1113">
        <v>62.472191323692897</v>
      </c>
      <c r="P1113">
        <v>18.876033057851199</v>
      </c>
      <c r="Q1113">
        <v>0.14633177655465199</v>
      </c>
    </row>
    <row r="1114" spans="1:17" hidden="1" x14ac:dyDescent="0.3">
      <c r="A1114" t="s">
        <v>2388</v>
      </c>
      <c r="B1114" t="s">
        <v>2389</v>
      </c>
      <c r="C1114" t="s">
        <v>3149</v>
      </c>
      <c r="D1114" t="s">
        <v>75</v>
      </c>
      <c r="E1114">
        <v>2191.0606744000002</v>
      </c>
      <c r="F1114">
        <v>252.4</v>
      </c>
      <c r="G1114">
        <v>-14.573699858615999</v>
      </c>
      <c r="H1114">
        <v>5.3037476657565001</v>
      </c>
      <c r="I1114">
        <v>5.9633965080477598</v>
      </c>
      <c r="J1114">
        <v>2.3272386614758802</v>
      </c>
      <c r="K1114">
        <v>241.837080647638</v>
      </c>
      <c r="L1114">
        <v>232.51604345662199</v>
      </c>
      <c r="M1114">
        <v>64.055250848007503</v>
      </c>
      <c r="N1114">
        <v>1.7221463534343899</v>
      </c>
      <c r="O1114">
        <v>8.7559429477020494</v>
      </c>
      <c r="P1114">
        <v>30.777202072538799</v>
      </c>
      <c r="Q1114">
        <v>-3.6853408303680002E-2</v>
      </c>
    </row>
    <row r="1115" spans="1:17" hidden="1" x14ac:dyDescent="0.3">
      <c r="A1115" t="s">
        <v>2390</v>
      </c>
      <c r="B1115" t="s">
        <v>2391</v>
      </c>
      <c r="C1115" t="s">
        <v>3149</v>
      </c>
      <c r="D1115" t="s">
        <v>51</v>
      </c>
      <c r="E1115">
        <v>2184.0824994999998</v>
      </c>
      <c r="F1115">
        <v>1045</v>
      </c>
      <c r="G1115">
        <v>158.79208861680399</v>
      </c>
      <c r="H1115">
        <v>19.798594193707899</v>
      </c>
      <c r="I1115">
        <v>90.223860798820795</v>
      </c>
      <c r="J1115">
        <v>11.0575767324602</v>
      </c>
      <c r="K1115">
        <v>924.95670426986101</v>
      </c>
      <c r="L1115">
        <v>721.950004553952</v>
      </c>
      <c r="M1115">
        <v>57.430390057123503</v>
      </c>
      <c r="N1115">
        <v>0.78867359165608697</v>
      </c>
      <c r="O1115">
        <v>9.3779904306220097</v>
      </c>
      <c r="P1115">
        <v>189.43359645478401</v>
      </c>
      <c r="Q1115">
        <v>0.14173712566199201</v>
      </c>
    </row>
    <row r="1116" spans="1:17" hidden="1" x14ac:dyDescent="0.3">
      <c r="A1116" t="s">
        <v>2392</v>
      </c>
      <c r="B1116" t="s">
        <v>2393</v>
      </c>
      <c r="C1116" t="s">
        <v>3149</v>
      </c>
      <c r="D1116" t="s">
        <v>739</v>
      </c>
      <c r="E1116">
        <v>2180.653534008</v>
      </c>
      <c r="F1116">
        <v>269.29000000000002</v>
      </c>
      <c r="G1116">
        <v>0.24451508717734399</v>
      </c>
      <c r="H1116">
        <v>-1.45616895217064</v>
      </c>
      <c r="I1116">
        <v>1.2322341730981099</v>
      </c>
      <c r="J1116">
        <v>-0.49259335900868501</v>
      </c>
      <c r="K1116">
        <v>275.01709903022999</v>
      </c>
      <c r="L1116">
        <v>260.089216474088</v>
      </c>
      <c r="M1116">
        <v>58.290846172297002</v>
      </c>
      <c r="N1116">
        <v>2.4163365470990299</v>
      </c>
      <c r="O1116">
        <v>9.6587322217683393</v>
      </c>
      <c r="P1116">
        <v>27.8679962013295</v>
      </c>
      <c r="Q1116">
        <v>3.2968413234804997E-2</v>
      </c>
    </row>
    <row r="1117" spans="1:17" hidden="1" x14ac:dyDescent="0.3">
      <c r="A1117" t="s">
        <v>2394</v>
      </c>
      <c r="B1117" t="s">
        <v>2395</v>
      </c>
      <c r="C1117" t="s">
        <v>3149</v>
      </c>
      <c r="D1117" t="s">
        <v>1006</v>
      </c>
      <c r="E1117">
        <v>2176.1785892500002</v>
      </c>
      <c r="F1117">
        <v>119.41</v>
      </c>
      <c r="G1117">
        <v>-22.138650733917999</v>
      </c>
      <c r="H1117">
        <v>-5.7890371564990799</v>
      </c>
      <c r="I1117">
        <v>-3.9586799092054901</v>
      </c>
      <c r="J1117">
        <v>0.96086639268742902</v>
      </c>
      <c r="K1117">
        <v>126.051786559353</v>
      </c>
      <c r="M1117">
        <v>36.440765687267003</v>
      </c>
      <c r="N1117">
        <v>0.25797094173578</v>
      </c>
      <c r="O1117">
        <v>32.987187002763598</v>
      </c>
      <c r="P1117">
        <v>11.493930905695599</v>
      </c>
    </row>
    <row r="1118" spans="1:17" hidden="1" x14ac:dyDescent="0.3">
      <c r="A1118" t="s">
        <v>2396</v>
      </c>
      <c r="B1118" t="s">
        <v>2397</v>
      </c>
      <c r="C1118" t="s">
        <v>3149</v>
      </c>
      <c r="D1118" t="s">
        <v>51</v>
      </c>
      <c r="E1118">
        <v>2172.8213054099901</v>
      </c>
      <c r="F1118">
        <v>1537.7</v>
      </c>
      <c r="G1118">
        <v>-3.8657424339467301</v>
      </c>
      <c r="H1118">
        <v>-1.21903099273254</v>
      </c>
      <c r="I1118">
        <v>-3.7684284817043299</v>
      </c>
      <c r="J1118">
        <v>2.4432657698501199</v>
      </c>
      <c r="K1118">
        <v>1605.0505894376599</v>
      </c>
      <c r="L1118">
        <v>1523.3176810753901</v>
      </c>
      <c r="M1118">
        <v>36.126535669964497</v>
      </c>
      <c r="N1118">
        <v>0.60528590351873401</v>
      </c>
      <c r="O1118">
        <v>23.1677180204201</v>
      </c>
      <c r="P1118">
        <v>23.5100401606425</v>
      </c>
      <c r="Q1118">
        <v>9.7434955519596994E-2</v>
      </c>
    </row>
    <row r="1119" spans="1:17" hidden="1" x14ac:dyDescent="0.3">
      <c r="A1119" t="s">
        <v>2398</v>
      </c>
      <c r="B1119" t="s">
        <v>2399</v>
      </c>
      <c r="C1119" t="s">
        <v>3149</v>
      </c>
      <c r="D1119" t="s">
        <v>517</v>
      </c>
      <c r="E1119">
        <v>2169.1221147000001</v>
      </c>
      <c r="F1119">
        <v>120.5</v>
      </c>
      <c r="G1119">
        <v>12.5954791160782</v>
      </c>
      <c r="H1119">
        <v>2.6052729387448101</v>
      </c>
      <c r="I1119">
        <v>4.7813741495548197</v>
      </c>
      <c r="J1119">
        <v>4.4854702611969097</v>
      </c>
      <c r="K1119">
        <v>120.080735763828</v>
      </c>
      <c r="L1119">
        <v>113.744943303095</v>
      </c>
      <c r="M1119">
        <v>66.359668326250002</v>
      </c>
      <c r="N1119">
        <v>1.51222608692163</v>
      </c>
      <c r="O1119">
        <v>23.651452282157599</v>
      </c>
      <c r="P1119">
        <v>41.431924882629097</v>
      </c>
      <c r="Q1119">
        <v>6.3401042241125999E-2</v>
      </c>
    </row>
    <row r="1120" spans="1:17" hidden="1" x14ac:dyDescent="0.3">
      <c r="A1120" t="s">
        <v>2400</v>
      </c>
      <c r="B1120" t="s">
        <v>2401</v>
      </c>
      <c r="C1120" t="s">
        <v>3149</v>
      </c>
      <c r="D1120" t="s">
        <v>242</v>
      </c>
      <c r="E1120">
        <v>2166.2119012799999</v>
      </c>
      <c r="F1120">
        <v>89.88</v>
      </c>
      <c r="G1120">
        <v>90.668045242653506</v>
      </c>
      <c r="H1120">
        <v>-3.6538136014281899</v>
      </c>
      <c r="I1120">
        <v>79.714958288806599</v>
      </c>
      <c r="J1120">
        <v>4.9406826068351197</v>
      </c>
      <c r="K1120">
        <v>90.187102281682101</v>
      </c>
      <c r="L1120">
        <v>69.953975462879995</v>
      </c>
      <c r="M1120">
        <v>47.942481593939299</v>
      </c>
      <c r="N1120">
        <v>0.778153922975099</v>
      </c>
      <c r="O1120">
        <v>27.714730752113901</v>
      </c>
      <c r="P1120">
        <v>181.31455399060999</v>
      </c>
      <c r="Q1120">
        <v>0.13865312368744201</v>
      </c>
    </row>
    <row r="1121" spans="1:17" hidden="1" x14ac:dyDescent="0.3">
      <c r="A1121" t="s">
        <v>2402</v>
      </c>
      <c r="B1121" t="s">
        <v>2403</v>
      </c>
      <c r="C1121" t="s">
        <v>3149</v>
      </c>
      <c r="D1121" t="s">
        <v>120</v>
      </c>
      <c r="E1121">
        <v>2163.0549645000001</v>
      </c>
      <c r="F1121">
        <v>140.5</v>
      </c>
      <c r="G1121">
        <v>-30.720566113339501</v>
      </c>
      <c r="H1121">
        <v>2.9849091610659602</v>
      </c>
      <c r="I1121">
        <v>3.4687530715760699</v>
      </c>
      <c r="J1121">
        <v>12.233054700610101</v>
      </c>
      <c r="K1121">
        <v>134.93964276110901</v>
      </c>
      <c r="L1121">
        <v>125.264879782625</v>
      </c>
      <c r="M1121">
        <v>71.0719132626744</v>
      </c>
      <c r="N1121">
        <v>0.69456491949467403</v>
      </c>
      <c r="O1121">
        <v>27.1886120996441</v>
      </c>
      <c r="P1121">
        <v>58.757062146892601</v>
      </c>
      <c r="Q1121">
        <v>0.155654855028412</v>
      </c>
    </row>
    <row r="1122" spans="1:17" hidden="1" x14ac:dyDescent="0.3">
      <c r="A1122" t="s">
        <v>2404</v>
      </c>
      <c r="B1122" t="s">
        <v>2405</v>
      </c>
      <c r="C1122" t="s">
        <v>3149</v>
      </c>
      <c r="D1122" t="s">
        <v>46</v>
      </c>
      <c r="E1122">
        <v>2150.8502216249999</v>
      </c>
      <c r="F1122">
        <v>509.25</v>
      </c>
      <c r="G1122">
        <v>-30.303396706500401</v>
      </c>
      <c r="H1122">
        <v>-7.2217628625562096</v>
      </c>
      <c r="I1122">
        <v>-28.3212842431853</v>
      </c>
      <c r="J1122">
        <v>2.17277908141372</v>
      </c>
      <c r="K1122">
        <v>532.28856827765401</v>
      </c>
      <c r="L1122">
        <v>558.43390502083901</v>
      </c>
      <c r="M1122">
        <v>56.9304800034569</v>
      </c>
      <c r="N1122">
        <v>0.37376616793637502</v>
      </c>
      <c r="O1122">
        <v>66.912125675012206</v>
      </c>
      <c r="P1122">
        <v>17.732054097792101</v>
      </c>
      <c r="Q1122">
        <v>0.16622557723422501</v>
      </c>
    </row>
    <row r="1123" spans="1:17" hidden="1" x14ac:dyDescent="0.3">
      <c r="A1123" t="s">
        <v>2406</v>
      </c>
      <c r="B1123" t="s">
        <v>2407</v>
      </c>
      <c r="C1123" t="s">
        <v>3149</v>
      </c>
      <c r="D1123" t="s">
        <v>472</v>
      </c>
      <c r="E1123">
        <v>2150.7798770999998</v>
      </c>
      <c r="F1123">
        <v>522.25</v>
      </c>
      <c r="G1123">
        <v>-47.787605332721903</v>
      </c>
      <c r="H1123">
        <v>-6.4906370110215503</v>
      </c>
      <c r="I1123">
        <v>-27.845019938991999</v>
      </c>
      <c r="J1123">
        <v>3.8982529986684602</v>
      </c>
      <c r="K1123">
        <v>561.43001863342295</v>
      </c>
      <c r="L1123">
        <v>614.63898675238704</v>
      </c>
      <c r="M1123">
        <v>45.755389347337797</v>
      </c>
      <c r="N1123">
        <v>0.63413686302140004</v>
      </c>
      <c r="O1123">
        <v>52.924844423168899</v>
      </c>
      <c r="P1123">
        <v>10.5642002752196</v>
      </c>
      <c r="Q1123">
        <v>-3.6259716062978002E-2</v>
      </c>
    </row>
    <row r="1124" spans="1:17" hidden="1" x14ac:dyDescent="0.3">
      <c r="A1124" t="s">
        <v>2408</v>
      </c>
      <c r="B1124" t="s">
        <v>2409</v>
      </c>
      <c r="C1124" t="s">
        <v>3149</v>
      </c>
      <c r="D1124" t="s">
        <v>51</v>
      </c>
      <c r="E1124">
        <v>2149.0074295949998</v>
      </c>
      <c r="F1124">
        <v>743.65</v>
      </c>
      <c r="G1124">
        <v>-3.8102762198650999</v>
      </c>
      <c r="H1124">
        <v>-0.40848181878298701</v>
      </c>
      <c r="I1124">
        <v>-8.9391978830886405</v>
      </c>
      <c r="J1124">
        <v>5.0017332679442399</v>
      </c>
      <c r="K1124">
        <v>761.79574968239797</v>
      </c>
      <c r="L1124">
        <v>726.96614357696797</v>
      </c>
      <c r="M1124">
        <v>46.902051447158598</v>
      </c>
      <c r="N1124">
        <v>0.23004574695754501</v>
      </c>
      <c r="O1124">
        <v>15.9954279567</v>
      </c>
      <c r="P1124">
        <v>30.4649122807017</v>
      </c>
      <c r="Q1124">
        <v>-7.5380626642515006E-2</v>
      </c>
    </row>
    <row r="1125" spans="1:17" hidden="1" x14ac:dyDescent="0.3">
      <c r="A1125" t="s">
        <v>2410</v>
      </c>
      <c r="B1125" t="s">
        <v>2411</v>
      </c>
      <c r="C1125" t="s">
        <v>3149</v>
      </c>
      <c r="D1125" t="s">
        <v>141</v>
      </c>
      <c r="E1125">
        <v>2145.2404336599998</v>
      </c>
      <c r="F1125">
        <v>117.29</v>
      </c>
      <c r="G1125">
        <v>10.2359885189508</v>
      </c>
      <c r="H1125">
        <v>6.6015593442102301</v>
      </c>
      <c r="I1125">
        <v>17.2457283870765</v>
      </c>
      <c r="J1125">
        <v>-0.40612921798705698</v>
      </c>
      <c r="K1125">
        <v>118.78468880474099</v>
      </c>
      <c r="L1125">
        <v>108.347394558044</v>
      </c>
      <c r="M1125">
        <v>48.432830855925701</v>
      </c>
      <c r="N1125">
        <v>0.59802922561894001</v>
      </c>
      <c r="O1125">
        <v>38.502856168471197</v>
      </c>
      <c r="P1125">
        <v>61.556473829201103</v>
      </c>
      <c r="Q1125">
        <v>4.9471929359742997E-2</v>
      </c>
    </row>
    <row r="1126" spans="1:17" hidden="1" x14ac:dyDescent="0.3">
      <c r="A1126" t="s">
        <v>2412</v>
      </c>
      <c r="B1126" t="s">
        <v>2413</v>
      </c>
      <c r="C1126" t="s">
        <v>3149</v>
      </c>
      <c r="D1126" t="s">
        <v>1355</v>
      </c>
      <c r="E1126">
        <v>2143.3124869200001</v>
      </c>
      <c r="F1126">
        <v>283.8</v>
      </c>
      <c r="G1126">
        <v>-25.4145173021431</v>
      </c>
      <c r="H1126">
        <v>-20.537869096882599</v>
      </c>
      <c r="I1126">
        <v>-13.834515547928801</v>
      </c>
      <c r="J1126">
        <v>1.96825019825945</v>
      </c>
      <c r="K1126">
        <v>357.34352333406201</v>
      </c>
      <c r="L1126">
        <v>349.49480809634701</v>
      </c>
      <c r="M1126">
        <v>27.1525260705756</v>
      </c>
      <c r="N1126">
        <v>0.79101145395579797</v>
      </c>
      <c r="O1126">
        <v>59.214235377026</v>
      </c>
      <c r="P1126">
        <v>8.46550735715652</v>
      </c>
      <c r="Q1126">
        <v>9.9218796065180005E-3</v>
      </c>
    </row>
    <row r="1127" spans="1:17" hidden="1" x14ac:dyDescent="0.3">
      <c r="A1127" t="s">
        <v>2414</v>
      </c>
      <c r="B1127" t="s">
        <v>2415</v>
      </c>
      <c r="C1127" t="s">
        <v>3149</v>
      </c>
      <c r="D1127" t="s">
        <v>18</v>
      </c>
      <c r="E1127">
        <v>2135.617385862</v>
      </c>
      <c r="F1127">
        <v>219.89</v>
      </c>
      <c r="G1127">
        <v>-52.954063630796398</v>
      </c>
      <c r="H1127">
        <v>5.7161497685351597</v>
      </c>
      <c r="I1127">
        <v>-8.3898860720249697</v>
      </c>
      <c r="J1127">
        <v>0.39915598850049</v>
      </c>
      <c r="K1127">
        <v>220.97230419533301</v>
      </c>
      <c r="L1127">
        <v>228.42456701142601</v>
      </c>
      <c r="M1127">
        <v>39.879919373643297</v>
      </c>
      <c r="N1127">
        <v>0.73590167176285604</v>
      </c>
      <c r="O1127">
        <v>56.464595934330802</v>
      </c>
      <c r="P1127">
        <v>20.5206906001644</v>
      </c>
    </row>
    <row r="1128" spans="1:17" hidden="1" x14ac:dyDescent="0.3">
      <c r="A1128" t="s">
        <v>2416</v>
      </c>
      <c r="B1128" t="s">
        <v>2417</v>
      </c>
      <c r="C1128" t="s">
        <v>3149</v>
      </c>
      <c r="D1128" t="s">
        <v>475</v>
      </c>
      <c r="E1128">
        <v>2133.9302400000001</v>
      </c>
      <c r="F1128">
        <v>1853.8</v>
      </c>
      <c r="G1128">
        <v>-10.742374368883601</v>
      </c>
      <c r="H1128">
        <v>-1.9109694923212299</v>
      </c>
      <c r="I1128">
        <v>-10.2183304295573</v>
      </c>
      <c r="J1128">
        <v>3.0554287233255799</v>
      </c>
      <c r="K1128">
        <v>1927.7226260530699</v>
      </c>
      <c r="L1128">
        <v>1864.4454547432099</v>
      </c>
      <c r="M1128">
        <v>43.706083307496698</v>
      </c>
      <c r="N1128">
        <v>0.53903493505246902</v>
      </c>
      <c r="O1128">
        <v>30.9013917358938</v>
      </c>
      <c r="P1128">
        <v>22.363036303630299</v>
      </c>
    </row>
    <row r="1129" spans="1:17" hidden="1" x14ac:dyDescent="0.3">
      <c r="A1129" t="s">
        <v>2418</v>
      </c>
      <c r="B1129" t="s">
        <v>2419</v>
      </c>
      <c r="C1129" t="s">
        <v>3149</v>
      </c>
      <c r="D1129" t="s">
        <v>2003</v>
      </c>
      <c r="E1129">
        <v>2124.17001768</v>
      </c>
      <c r="F1129">
        <v>732.95</v>
      </c>
      <c r="G1129">
        <v>-12.9923817062451</v>
      </c>
      <c r="H1129">
        <v>21.4192213096876</v>
      </c>
      <c r="I1129">
        <v>-13.442010056296199</v>
      </c>
      <c r="J1129">
        <v>22.760142332255899</v>
      </c>
      <c r="K1129">
        <v>634.63287495114696</v>
      </c>
      <c r="L1129">
        <v>639.23899252459296</v>
      </c>
      <c r="M1129">
        <v>85.818584414393996</v>
      </c>
      <c r="N1129">
        <v>1.76906444615082</v>
      </c>
      <c r="O1129">
        <v>24.837983491370402</v>
      </c>
      <c r="P1129">
        <v>40.951923076923002</v>
      </c>
      <c r="Q1129">
        <v>0.16077577422532</v>
      </c>
    </row>
    <row r="1130" spans="1:17" hidden="1" x14ac:dyDescent="0.3">
      <c r="A1130" t="s">
        <v>2420</v>
      </c>
      <c r="B1130" t="s">
        <v>2421</v>
      </c>
      <c r="C1130" t="s">
        <v>3149</v>
      </c>
      <c r="D1130" t="s">
        <v>469</v>
      </c>
      <c r="E1130">
        <v>2114.5580504</v>
      </c>
      <c r="F1130">
        <v>265.89999999999998</v>
      </c>
      <c r="G1130">
        <v>-24.961141207017501</v>
      </c>
      <c r="H1130">
        <v>-5.6120017547382997</v>
      </c>
      <c r="I1130">
        <v>-7.2959251365430102</v>
      </c>
      <c r="J1130">
        <v>4.5773486035800799</v>
      </c>
      <c r="K1130">
        <v>283.28422073789397</v>
      </c>
      <c r="L1130">
        <v>282.67142206252799</v>
      </c>
      <c r="M1130">
        <v>51.047018504738098</v>
      </c>
      <c r="N1130">
        <v>0.30621982514313101</v>
      </c>
      <c r="O1130">
        <v>36.141406543813403</v>
      </c>
      <c r="P1130">
        <v>17.214018073616899</v>
      </c>
      <c r="Q1130">
        <v>-6.8987153542977006E-2</v>
      </c>
    </row>
    <row r="1131" spans="1:17" hidden="1" x14ac:dyDescent="0.3">
      <c r="A1131" t="s">
        <v>2422</v>
      </c>
      <c r="B1131" t="s">
        <v>2423</v>
      </c>
      <c r="C1131" t="s">
        <v>3149</v>
      </c>
      <c r="D1131" t="s">
        <v>405</v>
      </c>
      <c r="E1131">
        <v>2111.36020186</v>
      </c>
      <c r="F1131">
        <v>1076.5999999999999</v>
      </c>
      <c r="G1131">
        <v>-40.833812994356201</v>
      </c>
      <c r="H1131">
        <v>-2.85582689913528</v>
      </c>
      <c r="I1131">
        <v>-20.869189436240902</v>
      </c>
      <c r="J1131">
        <v>3.0099532837008001</v>
      </c>
      <c r="K1131">
        <v>1137.67255190943</v>
      </c>
      <c r="L1131">
        <v>1188.6309839071</v>
      </c>
      <c r="M1131">
        <v>46.451756749191098</v>
      </c>
      <c r="N1131">
        <v>1.5289457479148301</v>
      </c>
      <c r="O1131">
        <v>36.949656325469</v>
      </c>
      <c r="P1131">
        <v>30.489061269014002</v>
      </c>
      <c r="Q1131">
        <v>-4.5078001974016998E-2</v>
      </c>
    </row>
    <row r="1132" spans="1:17" hidden="1" x14ac:dyDescent="0.3">
      <c r="A1132" t="s">
        <v>2424</v>
      </c>
      <c r="B1132" t="s">
        <v>2425</v>
      </c>
      <c r="C1132" t="s">
        <v>3149</v>
      </c>
      <c r="D1132" t="s">
        <v>117</v>
      </c>
      <c r="E1132">
        <v>2108.6237508590002</v>
      </c>
      <c r="F1132">
        <v>145.93</v>
      </c>
      <c r="G1132">
        <v>-36.6291422838366</v>
      </c>
      <c r="H1132">
        <v>-7.5156249926513503</v>
      </c>
      <c r="I1132">
        <v>-22.590273848422999</v>
      </c>
      <c r="J1132">
        <v>3.4497239139380098</v>
      </c>
      <c r="K1132">
        <v>154.05053272614001</v>
      </c>
      <c r="L1132">
        <v>160.55481370113401</v>
      </c>
      <c r="M1132">
        <v>48.043993767171699</v>
      </c>
      <c r="N1132">
        <v>0.35378359765661399</v>
      </c>
      <c r="O1132">
        <v>45.823339957513802</v>
      </c>
      <c r="P1132">
        <v>8.0962962962962894</v>
      </c>
      <c r="Q1132">
        <v>8.4826010370279998E-3</v>
      </c>
    </row>
    <row r="1133" spans="1:17" hidden="1" x14ac:dyDescent="0.3">
      <c r="A1133" t="s">
        <v>2426</v>
      </c>
      <c r="B1133" t="s">
        <v>2427</v>
      </c>
      <c r="C1133" t="s">
        <v>3149</v>
      </c>
      <c r="D1133" t="s">
        <v>196</v>
      </c>
      <c r="E1133">
        <v>2108.0223191999999</v>
      </c>
      <c r="F1133">
        <v>1296.3</v>
      </c>
      <c r="G1133">
        <v>29.093917090681799</v>
      </c>
      <c r="H1133">
        <v>-1.0546473538004899</v>
      </c>
      <c r="I1133">
        <v>36.978343135854402</v>
      </c>
      <c r="J1133">
        <v>6.3529244757804904</v>
      </c>
      <c r="K1133">
        <v>1305.0947067951399</v>
      </c>
      <c r="L1133">
        <v>1169.50646769287</v>
      </c>
      <c r="M1133">
        <v>58.666157162017498</v>
      </c>
      <c r="N1133">
        <v>0.42973880485118698</v>
      </c>
      <c r="O1133">
        <v>18.946231582195399</v>
      </c>
      <c r="P1133">
        <v>67.145896460576296</v>
      </c>
      <c r="Q1133">
        <v>5.1838890324536001E-2</v>
      </c>
    </row>
    <row r="1134" spans="1:17" hidden="1" x14ac:dyDescent="0.3">
      <c r="A1134" t="s">
        <v>2428</v>
      </c>
      <c r="B1134" t="s">
        <v>2429</v>
      </c>
      <c r="C1134" t="s">
        <v>3149</v>
      </c>
      <c r="D1134" t="s">
        <v>242</v>
      </c>
      <c r="E1134">
        <v>2107.4447162699998</v>
      </c>
      <c r="F1134">
        <v>271.39999999999998</v>
      </c>
      <c r="G1134">
        <v>-44.640616864977403</v>
      </c>
      <c r="H1134">
        <v>-2.8216014922077899</v>
      </c>
      <c r="I1134">
        <v>-15.8704224183418</v>
      </c>
      <c r="J1134">
        <v>4.3284028959924603</v>
      </c>
      <c r="K1134">
        <v>283.39539285656502</v>
      </c>
      <c r="L1134">
        <v>304.44913399384501</v>
      </c>
      <c r="M1134">
        <v>49.688860210116999</v>
      </c>
      <c r="N1134">
        <v>0.573665196816322</v>
      </c>
      <c r="O1134">
        <v>38.172439204126697</v>
      </c>
      <c r="P1134">
        <v>10.572418007740801</v>
      </c>
    </row>
    <row r="1135" spans="1:17" hidden="1" x14ac:dyDescent="0.3">
      <c r="A1135" t="s">
        <v>2430</v>
      </c>
      <c r="B1135" t="s">
        <v>2431</v>
      </c>
      <c r="C1135" t="s">
        <v>3149</v>
      </c>
      <c r="D1135" t="s">
        <v>304</v>
      </c>
      <c r="E1135">
        <v>2100.8434160000002</v>
      </c>
      <c r="F1135">
        <v>1567.7</v>
      </c>
      <c r="G1135">
        <v>390.12001507061501</v>
      </c>
      <c r="H1135">
        <v>11.083602317153399</v>
      </c>
      <c r="I1135">
        <v>25.1256350177439</v>
      </c>
      <c r="J1135">
        <v>3.8591229595384098</v>
      </c>
      <c r="K1135">
        <v>1442.75456531039</v>
      </c>
      <c r="L1135">
        <v>1083.7705849850399</v>
      </c>
      <c r="M1135">
        <v>66.435893844399303</v>
      </c>
      <c r="N1135">
        <v>0.52327563467801996</v>
      </c>
      <c r="O1135">
        <v>4.6086623716272204</v>
      </c>
      <c r="P1135">
        <v>495.178435839028</v>
      </c>
      <c r="Q1135">
        <v>0.20409757190005101</v>
      </c>
    </row>
    <row r="1136" spans="1:17" hidden="1" x14ac:dyDescent="0.3">
      <c r="A1136" t="s">
        <v>2432</v>
      </c>
      <c r="B1136" t="s">
        <v>2433</v>
      </c>
      <c r="C1136" t="s">
        <v>3149</v>
      </c>
      <c r="D1136" t="s">
        <v>1043</v>
      </c>
      <c r="E1136">
        <v>2099.7491679999998</v>
      </c>
      <c r="F1136">
        <v>920.2</v>
      </c>
      <c r="G1136">
        <v>4.4296753324177098</v>
      </c>
      <c r="H1136">
        <v>-5.9924218823733497</v>
      </c>
      <c r="I1136">
        <v>15.249990151474</v>
      </c>
      <c r="J1136">
        <v>3.6308823746856498</v>
      </c>
      <c r="K1136">
        <v>979.45762331918695</v>
      </c>
      <c r="L1136">
        <v>893.85295600469999</v>
      </c>
      <c r="M1136">
        <v>49.028823367373001</v>
      </c>
      <c r="N1136">
        <v>0.31512721388438703</v>
      </c>
      <c r="O1136">
        <v>45.077157139752202</v>
      </c>
      <c r="P1136">
        <v>43.210645085985497</v>
      </c>
      <c r="Q1136">
        <v>2.1389334645509999E-2</v>
      </c>
    </row>
    <row r="1137" spans="1:17" hidden="1" x14ac:dyDescent="0.3">
      <c r="A1137" t="s">
        <v>1788</v>
      </c>
      <c r="B1137" t="s">
        <v>2434</v>
      </c>
      <c r="C1137" t="s">
        <v>3149</v>
      </c>
      <c r="D1137" t="s">
        <v>1790</v>
      </c>
      <c r="E1137">
        <v>2091.9342556299998</v>
      </c>
      <c r="F1137">
        <v>32.79</v>
      </c>
      <c r="G1137">
        <v>-18.225538946318999</v>
      </c>
      <c r="H1137">
        <v>-1.79667074428533</v>
      </c>
      <c r="I1137">
        <v>-11.853104203189799</v>
      </c>
      <c r="J1137">
        <v>9.9039672581344202</v>
      </c>
      <c r="K1137">
        <v>33.948561018571603</v>
      </c>
      <c r="L1137">
        <v>34.831898669652098</v>
      </c>
      <c r="M1137">
        <v>49.333103027404697</v>
      </c>
      <c r="N1137">
        <v>1.12093338785649</v>
      </c>
      <c r="O1137">
        <v>40.134187252210999</v>
      </c>
      <c r="P1137">
        <v>20.773480662983399</v>
      </c>
      <c r="Q1137">
        <v>7.0291434656782004E-2</v>
      </c>
    </row>
    <row r="1138" spans="1:17" hidden="1" x14ac:dyDescent="0.3">
      <c r="A1138" t="s">
        <v>2435</v>
      </c>
      <c r="B1138" t="s">
        <v>2436</v>
      </c>
      <c r="C1138" t="s">
        <v>3149</v>
      </c>
      <c r="D1138" t="s">
        <v>242</v>
      </c>
      <c r="E1138">
        <v>2087.9911731000002</v>
      </c>
      <c r="F1138">
        <v>1218.3499999999999</v>
      </c>
      <c r="G1138">
        <v>60.609940195397698</v>
      </c>
      <c r="H1138">
        <v>34.605854594030703</v>
      </c>
      <c r="I1138">
        <v>64.999553243219097</v>
      </c>
      <c r="J1138">
        <v>15.5652445181003</v>
      </c>
      <c r="K1138">
        <v>966.20823447346004</v>
      </c>
      <c r="L1138">
        <v>770.35728963553095</v>
      </c>
      <c r="M1138">
        <v>70.055616139751095</v>
      </c>
      <c r="N1138">
        <v>0.80546613373128595</v>
      </c>
      <c r="O1138">
        <v>2.4336192391348899</v>
      </c>
      <c r="P1138">
        <v>137.935748462064</v>
      </c>
      <c r="Q1138">
        <v>0.155280456671925</v>
      </c>
    </row>
    <row r="1139" spans="1:17" hidden="1" x14ac:dyDescent="0.3">
      <c r="A1139" t="s">
        <v>2437</v>
      </c>
      <c r="B1139" t="s">
        <v>2438</v>
      </c>
      <c r="C1139" t="s">
        <v>3149</v>
      </c>
      <c r="D1139" t="s">
        <v>472</v>
      </c>
      <c r="E1139">
        <v>2087.3323337249999</v>
      </c>
      <c r="F1139">
        <v>13.43</v>
      </c>
      <c r="G1139">
        <v>-14.611925468921999</v>
      </c>
      <c r="H1139">
        <v>-5.1242688172378399</v>
      </c>
      <c r="I1139">
        <v>-2.8084221856459299</v>
      </c>
      <c r="J1139">
        <v>11.1189447648147</v>
      </c>
      <c r="K1139">
        <v>13.3261616377129</v>
      </c>
      <c r="L1139">
        <v>12.6903919103865</v>
      </c>
      <c r="M1139">
        <v>52.742913461775103</v>
      </c>
      <c r="N1139">
        <v>0.38649337442439602</v>
      </c>
      <c r="O1139">
        <v>30.6775874906924</v>
      </c>
      <c r="P1139">
        <v>35.656565656565597</v>
      </c>
      <c r="Q1139">
        <v>0.114575243485412</v>
      </c>
    </row>
    <row r="1140" spans="1:17" hidden="1" x14ac:dyDescent="0.3">
      <c r="A1140" t="s">
        <v>2439</v>
      </c>
      <c r="B1140" t="s">
        <v>2440</v>
      </c>
      <c r="C1140" t="s">
        <v>3149</v>
      </c>
      <c r="D1140" t="s">
        <v>438</v>
      </c>
      <c r="E1140">
        <v>2086.6938774999999</v>
      </c>
      <c r="F1140">
        <v>3497.35</v>
      </c>
      <c r="G1140">
        <v>54.850017290447703</v>
      </c>
      <c r="H1140">
        <v>12.8468776428114</v>
      </c>
      <c r="I1140">
        <v>40.7771338122309</v>
      </c>
      <c r="J1140">
        <v>8.7223932505971309</v>
      </c>
      <c r="K1140">
        <v>3174.41938433217</v>
      </c>
      <c r="L1140">
        <v>2650.4382380112302</v>
      </c>
      <c r="M1140">
        <v>71.0783705534283</v>
      </c>
      <c r="N1140">
        <v>1.10357531444366</v>
      </c>
      <c r="O1140">
        <v>16.809870330393</v>
      </c>
      <c r="P1140">
        <v>165.95817490494201</v>
      </c>
      <c r="Q1140">
        <v>0.13307883958697</v>
      </c>
    </row>
    <row r="1141" spans="1:17" hidden="1" x14ac:dyDescent="0.3">
      <c r="A1141" t="s">
        <v>2441</v>
      </c>
      <c r="B1141" t="s">
        <v>2442</v>
      </c>
      <c r="C1141" t="s">
        <v>3149</v>
      </c>
      <c r="D1141" t="s">
        <v>266</v>
      </c>
      <c r="E1141">
        <v>2079.4683024000001</v>
      </c>
      <c r="F1141">
        <v>567.85</v>
      </c>
      <c r="G1141">
        <v>-30.944133718193601</v>
      </c>
      <c r="H1141">
        <v>-0.61908089227688701</v>
      </c>
      <c r="I1141">
        <v>-21.705452465149001</v>
      </c>
      <c r="J1141">
        <v>6.3418556922711398</v>
      </c>
      <c r="K1141">
        <v>594.539901850462</v>
      </c>
      <c r="L1141">
        <v>605.08978250908899</v>
      </c>
      <c r="M1141">
        <v>52.319200571728501</v>
      </c>
      <c r="N1141">
        <v>0.68229481056336405</v>
      </c>
      <c r="O1141">
        <v>64.656159196971004</v>
      </c>
      <c r="P1141">
        <v>21.843149876622601</v>
      </c>
      <c r="Q1141">
        <v>6.7126252535863004E-2</v>
      </c>
    </row>
    <row r="1142" spans="1:17" hidden="1" x14ac:dyDescent="0.3">
      <c r="A1142" t="s">
        <v>2443</v>
      </c>
      <c r="B1142" t="s">
        <v>2444</v>
      </c>
      <c r="C1142" t="s">
        <v>3149</v>
      </c>
      <c r="D1142" t="s">
        <v>475</v>
      </c>
      <c r="E1142">
        <v>2078.0335189900002</v>
      </c>
      <c r="F1142">
        <v>400.9</v>
      </c>
      <c r="G1142">
        <v>22.159907428237901</v>
      </c>
      <c r="H1142">
        <v>13.6842344890951</v>
      </c>
      <c r="I1142">
        <v>7.2725714316805004</v>
      </c>
      <c r="J1142">
        <v>3.5159642668651498</v>
      </c>
      <c r="K1142">
        <v>369.98408959754897</v>
      </c>
      <c r="L1142">
        <v>353.68652598791499</v>
      </c>
      <c r="M1142">
        <v>65.873880996925706</v>
      </c>
      <c r="N1142">
        <v>0.78431810257832002</v>
      </c>
      <c r="O1142">
        <v>12.871040159640801</v>
      </c>
      <c r="P1142">
        <v>49.869158878504599</v>
      </c>
      <c r="Q1142">
        <v>-2.2441455189284001E-2</v>
      </c>
    </row>
    <row r="1143" spans="1:17" hidden="1" x14ac:dyDescent="0.3">
      <c r="A1143" t="s">
        <v>2445</v>
      </c>
      <c r="B1143" t="s">
        <v>2446</v>
      </c>
      <c r="C1143" t="s">
        <v>3149</v>
      </c>
      <c r="D1143" t="s">
        <v>405</v>
      </c>
      <c r="E1143">
        <v>2073.8979946099998</v>
      </c>
      <c r="F1143">
        <v>518.29999999999995</v>
      </c>
      <c r="G1143">
        <v>15.8760813262575</v>
      </c>
      <c r="H1143">
        <v>7.1433720822671098</v>
      </c>
      <c r="I1143">
        <v>53.658461961170097</v>
      </c>
      <c r="J1143">
        <v>7.46032995473794</v>
      </c>
      <c r="K1143">
        <v>467.96792692041601</v>
      </c>
      <c r="L1143">
        <v>411.99425418859101</v>
      </c>
      <c r="M1143">
        <v>71.342674234781299</v>
      </c>
      <c r="N1143">
        <v>0.50764538177103202</v>
      </c>
      <c r="O1143">
        <v>2.5950221879220599</v>
      </c>
      <c r="P1143">
        <v>84.843081312410803</v>
      </c>
      <c r="Q1143">
        <v>-4.3178246554811998E-2</v>
      </c>
    </row>
    <row r="1144" spans="1:17" hidden="1" x14ac:dyDescent="0.3">
      <c r="A1144" t="s">
        <v>2447</v>
      </c>
      <c r="B1144" t="s">
        <v>2448</v>
      </c>
      <c r="C1144" t="s">
        <v>3149</v>
      </c>
      <c r="D1144" t="s">
        <v>21</v>
      </c>
      <c r="E1144">
        <v>2071.3104989599901</v>
      </c>
      <c r="F1144">
        <v>1187.5999999999999</v>
      </c>
      <c r="G1144">
        <v>203.15595532020399</v>
      </c>
      <c r="H1144">
        <v>77.994257675275193</v>
      </c>
      <c r="I1144">
        <v>106.039840515731</v>
      </c>
      <c r="J1144">
        <v>4.6623505568836601</v>
      </c>
      <c r="K1144">
        <v>932.61061682178797</v>
      </c>
      <c r="L1144">
        <v>658.32014292334304</v>
      </c>
      <c r="M1144">
        <v>56.3750777000459</v>
      </c>
      <c r="N1144">
        <v>0.93204055219178605</v>
      </c>
      <c r="O1144">
        <v>7.7803974402155696</v>
      </c>
      <c r="P1144">
        <v>259.87878787878702</v>
      </c>
      <c r="Q1144">
        <v>0.16200410755476199</v>
      </c>
    </row>
    <row r="1145" spans="1:17" hidden="1" x14ac:dyDescent="0.3">
      <c r="A1145" t="s">
        <v>2449</v>
      </c>
      <c r="B1145" t="s">
        <v>2450</v>
      </c>
      <c r="C1145" t="s">
        <v>3149</v>
      </c>
      <c r="D1145" t="s">
        <v>2451</v>
      </c>
      <c r="E1145">
        <v>2070.88</v>
      </c>
      <c r="F1145">
        <v>739.6</v>
      </c>
      <c r="G1145">
        <v>306.604351872682</v>
      </c>
      <c r="H1145">
        <v>33.5232429868433</v>
      </c>
      <c r="I1145">
        <v>59.581092928594501</v>
      </c>
      <c r="J1145">
        <v>1.022510837212</v>
      </c>
      <c r="K1145">
        <v>570.29822772288401</v>
      </c>
      <c r="L1145">
        <v>435.19359287426897</v>
      </c>
      <c r="M1145">
        <v>76.453112508051703</v>
      </c>
      <c r="N1145">
        <v>3.5892259710802299</v>
      </c>
      <c r="O1145">
        <v>27.650081124932299</v>
      </c>
      <c r="P1145">
        <v>355.138461538461</v>
      </c>
    </row>
    <row r="1146" spans="1:17" hidden="1" x14ac:dyDescent="0.3">
      <c r="A1146" t="s">
        <v>2452</v>
      </c>
      <c r="B1146" t="s">
        <v>2453</v>
      </c>
      <c r="C1146" t="s">
        <v>3149</v>
      </c>
      <c r="D1146" t="s">
        <v>475</v>
      </c>
      <c r="E1146">
        <v>2070.7045312800001</v>
      </c>
      <c r="F1146">
        <v>631.70000000000005</v>
      </c>
      <c r="G1146">
        <v>53.6775073983124</v>
      </c>
      <c r="H1146">
        <v>29.568602310325598</v>
      </c>
      <c r="I1146">
        <v>67.547172292711394</v>
      </c>
      <c r="J1146">
        <v>13.719139951200001</v>
      </c>
      <c r="K1146">
        <v>524.34065029426199</v>
      </c>
      <c r="L1146">
        <v>447.904999350163</v>
      </c>
      <c r="M1146">
        <v>66.698096590949703</v>
      </c>
      <c r="N1146">
        <v>1.66882923146686</v>
      </c>
      <c r="O1146">
        <v>2.1845812885863398</v>
      </c>
      <c r="P1146">
        <v>115.597269624573</v>
      </c>
      <c r="Q1146">
        <v>-3.9944012789632999E-2</v>
      </c>
    </row>
    <row r="1147" spans="1:17" hidden="1" x14ac:dyDescent="0.3">
      <c r="A1147" t="s">
        <v>2454</v>
      </c>
      <c r="B1147" t="s">
        <v>2455</v>
      </c>
      <c r="C1147" t="s">
        <v>3149</v>
      </c>
      <c r="D1147" t="s">
        <v>204</v>
      </c>
      <c r="E1147">
        <v>2064.2847257540002</v>
      </c>
      <c r="F1147">
        <v>183.97</v>
      </c>
      <c r="G1147">
        <v>25.318667460253899</v>
      </c>
      <c r="H1147">
        <v>-1.95001281505861</v>
      </c>
      <c r="I1147">
        <v>21.689329968768401</v>
      </c>
      <c r="J1147">
        <v>3.1817382577634601</v>
      </c>
      <c r="K1147">
        <v>185.85873079478901</v>
      </c>
      <c r="L1147">
        <v>161.71616515408201</v>
      </c>
      <c r="M1147">
        <v>48.2033720038594</v>
      </c>
      <c r="N1147">
        <v>0.35303950929864703</v>
      </c>
      <c r="O1147">
        <v>18.187748002391601</v>
      </c>
      <c r="P1147">
        <v>64.258928571428498</v>
      </c>
      <c r="Q1147">
        <v>4.0138472590995997E-2</v>
      </c>
    </row>
    <row r="1148" spans="1:17" hidden="1" x14ac:dyDescent="0.3">
      <c r="A1148" t="s">
        <v>2456</v>
      </c>
      <c r="B1148" t="s">
        <v>2457</v>
      </c>
      <c r="C1148" t="s">
        <v>3149</v>
      </c>
      <c r="D1148" t="s">
        <v>266</v>
      </c>
      <c r="E1148">
        <v>2060.2539925799902</v>
      </c>
      <c r="F1148">
        <v>455.1</v>
      </c>
      <c r="G1148">
        <v>65.630136030045506</v>
      </c>
      <c r="H1148">
        <v>20.4806142537863</v>
      </c>
      <c r="I1148">
        <v>12.5551527945311</v>
      </c>
      <c r="J1148">
        <v>6.1399867726602801</v>
      </c>
      <c r="K1148">
        <v>425.82405384397902</v>
      </c>
      <c r="L1148">
        <v>379.34078583663</v>
      </c>
      <c r="M1148">
        <v>72.3007318805316</v>
      </c>
      <c r="N1148">
        <v>1.45422322721501</v>
      </c>
      <c r="O1148">
        <v>9.8769501208525607</v>
      </c>
      <c r="P1148">
        <v>102.13191205862699</v>
      </c>
      <c r="Q1148">
        <v>0.27082044220100498</v>
      </c>
    </row>
    <row r="1149" spans="1:17" hidden="1" x14ac:dyDescent="0.3">
      <c r="A1149" t="s">
        <v>2458</v>
      </c>
      <c r="B1149" t="s">
        <v>2459</v>
      </c>
      <c r="C1149" t="s">
        <v>3149</v>
      </c>
      <c r="D1149" t="s">
        <v>237</v>
      </c>
      <c r="E1149">
        <v>2060.05278408</v>
      </c>
      <c r="F1149">
        <v>101.32</v>
      </c>
      <c r="G1149">
        <v>-48.684658254260903</v>
      </c>
      <c r="H1149">
        <v>-7.0535352261276802</v>
      </c>
      <c r="I1149">
        <v>-24.5447471035441</v>
      </c>
      <c r="J1149">
        <v>0.47687330385662102</v>
      </c>
      <c r="K1149">
        <v>108.612527893425</v>
      </c>
      <c r="L1149">
        <v>112.038352733911</v>
      </c>
      <c r="M1149">
        <v>58.841578460517297</v>
      </c>
      <c r="N1149">
        <v>0.48181425716644399</v>
      </c>
      <c r="O1149">
        <v>46.960126332412102</v>
      </c>
      <c r="P1149">
        <v>17.187138561184302</v>
      </c>
      <c r="Q1149">
        <v>0.197154161904529</v>
      </c>
    </row>
    <row r="1150" spans="1:17" hidden="1" x14ac:dyDescent="0.3">
      <c r="A1150" t="s">
        <v>2460</v>
      </c>
      <c r="B1150" t="s">
        <v>2461</v>
      </c>
      <c r="C1150" t="s">
        <v>3149</v>
      </c>
      <c r="D1150" t="s">
        <v>472</v>
      </c>
      <c r="E1150">
        <v>2046.60296862</v>
      </c>
      <c r="F1150">
        <v>317.3</v>
      </c>
      <c r="G1150">
        <v>0.30293803578311401</v>
      </c>
      <c r="H1150">
        <v>-4.5582986512620796</v>
      </c>
      <c r="I1150">
        <v>-25.4536214433925</v>
      </c>
      <c r="J1150">
        <v>4.4250261060867304</v>
      </c>
      <c r="K1150">
        <v>352.35858058494802</v>
      </c>
      <c r="L1150">
        <v>360.43268711082101</v>
      </c>
      <c r="M1150">
        <v>48.999333600787502</v>
      </c>
      <c r="N1150">
        <v>1.0578772852446301</v>
      </c>
      <c r="O1150">
        <v>61.897258115348201</v>
      </c>
      <c r="P1150">
        <v>35.251491901108203</v>
      </c>
      <c r="Q1150">
        <v>0.117944576646573</v>
      </c>
    </row>
    <row r="1151" spans="1:17" hidden="1" x14ac:dyDescent="0.3">
      <c r="A1151" t="s">
        <v>2462</v>
      </c>
      <c r="B1151" t="s">
        <v>2463</v>
      </c>
      <c r="C1151" t="s">
        <v>3149</v>
      </c>
      <c r="D1151" t="s">
        <v>271</v>
      </c>
      <c r="E1151">
        <v>2046.5767968</v>
      </c>
      <c r="F1151">
        <v>326.39999999999998</v>
      </c>
      <c r="G1151">
        <v>15.449628048541401</v>
      </c>
      <c r="H1151">
        <v>10.162006941665</v>
      </c>
      <c r="I1151">
        <v>-27.375792015778799</v>
      </c>
      <c r="J1151">
        <v>10.1962191650556</v>
      </c>
      <c r="K1151">
        <v>309.97300391161798</v>
      </c>
      <c r="L1151">
        <v>311.99631681326298</v>
      </c>
      <c r="M1151">
        <v>79.602444331980493</v>
      </c>
      <c r="N1151">
        <v>2.1887260315569601</v>
      </c>
      <c r="O1151">
        <v>29.488357843137202</v>
      </c>
      <c r="P1151">
        <v>52.737482452035501</v>
      </c>
      <c r="Q1151">
        <v>9.8303424731026004E-2</v>
      </c>
    </row>
    <row r="1152" spans="1:17" hidden="1" x14ac:dyDescent="0.3">
      <c r="A1152" t="s">
        <v>2464</v>
      </c>
      <c r="B1152" t="s">
        <v>2465</v>
      </c>
      <c r="C1152" t="s">
        <v>3149</v>
      </c>
      <c r="D1152" t="s">
        <v>131</v>
      </c>
      <c r="E1152">
        <v>2045.7826153650001</v>
      </c>
      <c r="F1152">
        <v>818.55</v>
      </c>
      <c r="G1152">
        <v>19.081318208753999</v>
      </c>
      <c r="H1152">
        <v>33.106323772796003</v>
      </c>
      <c r="I1152">
        <v>37.261289033466603</v>
      </c>
      <c r="J1152">
        <v>15.781848158472499</v>
      </c>
      <c r="M1152">
        <v>70.637390967319106</v>
      </c>
      <c r="O1152">
        <v>7.9836295889072098</v>
      </c>
      <c r="P1152">
        <v>52.231727729216999</v>
      </c>
    </row>
    <row r="1153" spans="1:17" hidden="1" x14ac:dyDescent="0.3">
      <c r="A1153" t="s">
        <v>2466</v>
      </c>
      <c r="B1153" t="s">
        <v>2467</v>
      </c>
      <c r="C1153" t="s">
        <v>3149</v>
      </c>
      <c r="D1153" t="s">
        <v>540</v>
      </c>
      <c r="E1153">
        <v>2042.796026775</v>
      </c>
      <c r="F1153">
        <v>2401.35</v>
      </c>
      <c r="G1153">
        <v>15.2708713864314</v>
      </c>
      <c r="H1153">
        <v>5.9220585173762901</v>
      </c>
      <c r="I1153">
        <v>36.020076953833197</v>
      </c>
      <c r="J1153">
        <v>1.00088347004893</v>
      </c>
      <c r="K1153">
        <v>2388.87800424132</v>
      </c>
      <c r="L1153">
        <v>2159.0189287973199</v>
      </c>
      <c r="M1153">
        <v>59.605335801155498</v>
      </c>
      <c r="N1153">
        <v>0.87123064325528798</v>
      </c>
      <c r="O1153">
        <v>40.712515876486101</v>
      </c>
      <c r="P1153">
        <v>85.740805197818702</v>
      </c>
      <c r="Q1153">
        <v>-1.4187254614842999E-2</v>
      </c>
    </row>
    <row r="1154" spans="1:17" hidden="1" x14ac:dyDescent="0.3">
      <c r="A1154" t="s">
        <v>2468</v>
      </c>
      <c r="B1154" t="s">
        <v>2469</v>
      </c>
      <c r="C1154" t="s">
        <v>3149</v>
      </c>
      <c r="D1154" t="s">
        <v>517</v>
      </c>
      <c r="E1154">
        <v>2042.0752258349901</v>
      </c>
      <c r="F1154">
        <v>403.95</v>
      </c>
      <c r="G1154">
        <v>6.7062782798581599</v>
      </c>
      <c r="H1154">
        <v>3.8218316902455198</v>
      </c>
      <c r="I1154">
        <v>-12.850672993044601</v>
      </c>
      <c r="J1154">
        <v>1.37750748579696</v>
      </c>
      <c r="K1154">
        <v>415.38161420517298</v>
      </c>
      <c r="L1154">
        <v>417.74127647190602</v>
      </c>
      <c r="M1154">
        <v>66.580703981258395</v>
      </c>
      <c r="N1154">
        <v>0.60308763550303002</v>
      </c>
      <c r="O1154">
        <v>54.722119074142803</v>
      </c>
      <c r="P1154">
        <v>55.365384615384599</v>
      </c>
    </row>
    <row r="1155" spans="1:17" hidden="1" x14ac:dyDescent="0.3">
      <c r="A1155" t="s">
        <v>2470</v>
      </c>
      <c r="B1155" t="s">
        <v>2471</v>
      </c>
      <c r="C1155" t="s">
        <v>3149</v>
      </c>
      <c r="D1155" t="s">
        <v>274</v>
      </c>
      <c r="E1155">
        <v>2037.10591257599</v>
      </c>
      <c r="F1155">
        <v>198.87</v>
      </c>
      <c r="G1155">
        <v>-31.246330462757498</v>
      </c>
      <c r="H1155">
        <v>-2.9300295338419202</v>
      </c>
      <c r="I1155">
        <v>-13.066359638045</v>
      </c>
      <c r="J1155">
        <v>-5.8261199437958897</v>
      </c>
      <c r="K1155">
        <v>209.25370066481599</v>
      </c>
      <c r="M1155">
        <v>45.794748823038098</v>
      </c>
      <c r="O1155">
        <v>32.745009302559403</v>
      </c>
      <c r="P1155">
        <v>6.2907536076964199</v>
      </c>
    </row>
    <row r="1156" spans="1:17" hidden="1" x14ac:dyDescent="0.3">
      <c r="A1156" t="s">
        <v>2472</v>
      </c>
      <c r="B1156" t="s">
        <v>2473</v>
      </c>
      <c r="C1156" t="s">
        <v>3149</v>
      </c>
      <c r="D1156" t="s">
        <v>1609</v>
      </c>
      <c r="E1156">
        <v>2034.760870475</v>
      </c>
      <c r="F1156">
        <v>285.05</v>
      </c>
      <c r="G1156">
        <v>17.007756557202299</v>
      </c>
      <c r="H1156">
        <v>-0.75356584447055597</v>
      </c>
      <c r="I1156">
        <v>50.017350849771901</v>
      </c>
      <c r="J1156">
        <v>5.1238913775914998</v>
      </c>
      <c r="K1156">
        <v>286.12245196506097</v>
      </c>
      <c r="L1156">
        <v>257.7374239641</v>
      </c>
      <c r="M1156">
        <v>57.935050378590503</v>
      </c>
      <c r="N1156">
        <v>1.13314533010709</v>
      </c>
      <c r="O1156">
        <v>26.381336607612699</v>
      </c>
      <c r="P1156">
        <v>111.148148148148</v>
      </c>
      <c r="Q1156">
        <v>7.2344704839466006E-2</v>
      </c>
    </row>
    <row r="1157" spans="1:17" hidden="1" x14ac:dyDescent="0.3">
      <c r="A1157" t="s">
        <v>2474</v>
      </c>
      <c r="B1157" t="s">
        <v>2475</v>
      </c>
      <c r="C1157" t="s">
        <v>3149</v>
      </c>
      <c r="D1157" t="s">
        <v>75</v>
      </c>
      <c r="E1157">
        <v>2034.6853681799901</v>
      </c>
      <c r="F1157">
        <v>2698.2</v>
      </c>
      <c r="G1157">
        <v>-23.264423185067901</v>
      </c>
      <c r="H1157">
        <v>-4.6438449178007</v>
      </c>
      <c r="I1157">
        <v>-5.03170928171415</v>
      </c>
      <c r="J1157">
        <v>2.7423588802666399</v>
      </c>
      <c r="K1157">
        <v>2820.3001882247199</v>
      </c>
      <c r="L1157">
        <v>2822.7056178122898</v>
      </c>
      <c r="M1157">
        <v>39.760925153870701</v>
      </c>
      <c r="N1157">
        <v>0.42340221124629701</v>
      </c>
      <c r="O1157">
        <v>17.528352234823199</v>
      </c>
      <c r="P1157">
        <v>15.029949054633001</v>
      </c>
      <c r="Q1157">
        <v>-0.114795928383444</v>
      </c>
    </row>
    <row r="1158" spans="1:17" hidden="1" x14ac:dyDescent="0.3">
      <c r="A1158" t="s">
        <v>2476</v>
      </c>
      <c r="B1158" t="s">
        <v>2477</v>
      </c>
      <c r="C1158" t="s">
        <v>3149</v>
      </c>
      <c r="D1158" t="s">
        <v>405</v>
      </c>
      <c r="E1158">
        <v>2031.36097374</v>
      </c>
      <c r="F1158">
        <v>1615.95</v>
      </c>
      <c r="G1158">
        <v>58.727529064595799</v>
      </c>
      <c r="H1158">
        <v>3.7465614874937501</v>
      </c>
      <c r="I1158">
        <v>50.634069729289401</v>
      </c>
      <c r="J1158">
        <v>4.6070149458555596</v>
      </c>
      <c r="K1158">
        <v>1505.0351414267</v>
      </c>
      <c r="L1158">
        <v>1254.2850825195301</v>
      </c>
      <c r="M1158">
        <v>71.834059131242299</v>
      </c>
      <c r="N1158">
        <v>0.37058924039323399</v>
      </c>
      <c r="O1158">
        <v>5.4983136854481698</v>
      </c>
      <c r="P1158">
        <v>130.91597599313999</v>
      </c>
      <c r="Q1158">
        <v>5.6039452469452002E-2</v>
      </c>
    </row>
    <row r="1159" spans="1:17" hidden="1" x14ac:dyDescent="0.3">
      <c r="A1159" t="s">
        <v>2478</v>
      </c>
      <c r="B1159" t="s">
        <v>2479</v>
      </c>
      <c r="C1159" t="s">
        <v>3149</v>
      </c>
      <c r="D1159" t="s">
        <v>266</v>
      </c>
      <c r="E1159">
        <v>2029.3557567150001</v>
      </c>
      <c r="F1159">
        <v>451.15</v>
      </c>
      <c r="G1159">
        <v>-46.4684648760038</v>
      </c>
      <c r="H1159">
        <v>-2.6074243429305501</v>
      </c>
      <c r="I1159">
        <v>-23.990157974509</v>
      </c>
      <c r="J1159">
        <v>1.8976851531499099</v>
      </c>
      <c r="K1159">
        <v>465.88968924075903</v>
      </c>
      <c r="L1159">
        <v>507.004219016104</v>
      </c>
      <c r="M1159">
        <v>54.885773163973099</v>
      </c>
      <c r="N1159">
        <v>0.57228460751854104</v>
      </c>
      <c r="O1159">
        <v>41.449628726587598</v>
      </c>
      <c r="P1159">
        <v>4.8454566581454603</v>
      </c>
    </row>
    <row r="1160" spans="1:17" hidden="1" x14ac:dyDescent="0.3">
      <c r="A1160" t="s">
        <v>2480</v>
      </c>
      <c r="B1160" t="s">
        <v>2481</v>
      </c>
      <c r="C1160" t="s">
        <v>3149</v>
      </c>
      <c r="D1160" t="s">
        <v>291</v>
      </c>
      <c r="E1160">
        <v>2027.26697855</v>
      </c>
      <c r="F1160">
        <v>408.95</v>
      </c>
      <c r="G1160">
        <v>-55.9444852900847</v>
      </c>
      <c r="H1160">
        <v>2.4004095476854599</v>
      </c>
      <c r="I1160">
        <v>-7.0656818010305402</v>
      </c>
      <c r="J1160">
        <v>7.2358312646134797</v>
      </c>
      <c r="K1160">
        <v>422.89617002362701</v>
      </c>
      <c r="L1160">
        <v>437.41012291753901</v>
      </c>
      <c r="M1160">
        <v>50.386935133428203</v>
      </c>
      <c r="N1160">
        <v>0.35474136022639402</v>
      </c>
      <c r="O1160">
        <v>51.766719647878702</v>
      </c>
      <c r="P1160">
        <v>23.924242424242401</v>
      </c>
      <c r="Q1160">
        <v>1.9648648990074999E-2</v>
      </c>
    </row>
    <row r="1161" spans="1:17" hidden="1" x14ac:dyDescent="0.3">
      <c r="A1161" t="s">
        <v>2482</v>
      </c>
      <c r="B1161" t="s">
        <v>2483</v>
      </c>
      <c r="C1161" t="s">
        <v>3149</v>
      </c>
      <c r="D1161" t="s">
        <v>475</v>
      </c>
      <c r="E1161">
        <v>2020.9165407999999</v>
      </c>
      <c r="F1161">
        <v>389.8</v>
      </c>
      <c r="G1161">
        <v>-45.630173272432401</v>
      </c>
      <c r="H1161">
        <v>-3.3158095002661998</v>
      </c>
      <c r="I1161">
        <v>-19.149454099632901</v>
      </c>
      <c r="J1161">
        <v>1.01071487382701</v>
      </c>
      <c r="K1161">
        <v>417.89956617169202</v>
      </c>
      <c r="L1161">
        <v>442.61044308221301</v>
      </c>
      <c r="M1161">
        <v>33.860326620940903</v>
      </c>
      <c r="N1161">
        <v>1.0414308931988301</v>
      </c>
      <c r="O1161">
        <v>44.522832221652102</v>
      </c>
      <c r="P1161">
        <v>2.29628657656475</v>
      </c>
      <c r="Q1161">
        <v>-1.6763092572829999E-2</v>
      </c>
    </row>
    <row r="1162" spans="1:17" hidden="1" x14ac:dyDescent="0.3">
      <c r="A1162" t="s">
        <v>2484</v>
      </c>
      <c r="B1162" t="s">
        <v>2485</v>
      </c>
      <c r="C1162" t="s">
        <v>3149</v>
      </c>
      <c r="D1162" t="s">
        <v>160</v>
      </c>
      <c r="E1162">
        <v>2017.04475</v>
      </c>
      <c r="F1162">
        <v>2022.1</v>
      </c>
      <c r="G1162">
        <v>-27.6331909040913</v>
      </c>
      <c r="H1162">
        <v>6.5711462156179898</v>
      </c>
      <c r="I1162">
        <v>-18.436618529842299</v>
      </c>
      <c r="J1162">
        <v>2.7880345272012099</v>
      </c>
      <c r="K1162">
        <v>2046.51245714488</v>
      </c>
      <c r="L1162">
        <v>2070.09867802488</v>
      </c>
      <c r="M1162">
        <v>52.469604904999102</v>
      </c>
      <c r="N1162">
        <v>2.4603439415313799</v>
      </c>
      <c r="O1162">
        <v>37.416547153948798</v>
      </c>
      <c r="P1162">
        <v>19.6508875739644</v>
      </c>
      <c r="Q1162">
        <v>0.137956241653622</v>
      </c>
    </row>
    <row r="1163" spans="1:17" hidden="1" x14ac:dyDescent="0.3">
      <c r="A1163" t="s">
        <v>2486</v>
      </c>
      <c r="B1163" t="s">
        <v>2487</v>
      </c>
      <c r="C1163" t="s">
        <v>3149</v>
      </c>
      <c r="D1163" t="s">
        <v>2488</v>
      </c>
      <c r="E1163">
        <v>2014.764535</v>
      </c>
      <c r="F1163">
        <v>1868.1</v>
      </c>
      <c r="G1163">
        <v>23.5855706580153</v>
      </c>
      <c r="H1163">
        <v>11.0184528306992</v>
      </c>
      <c r="I1163">
        <v>39.904744502424499</v>
      </c>
      <c r="J1163">
        <v>1.31027273945532</v>
      </c>
      <c r="K1163">
        <v>1681.34308352874</v>
      </c>
      <c r="L1163">
        <v>1479.8348172031699</v>
      </c>
      <c r="M1163">
        <v>59.714819266122603</v>
      </c>
      <c r="N1163">
        <v>0.307192438339979</v>
      </c>
      <c r="O1163">
        <v>9.1376264653926391</v>
      </c>
      <c r="P1163">
        <v>85.8805970149253</v>
      </c>
      <c r="Q1163">
        <v>0.228883893236768</v>
      </c>
    </row>
    <row r="1164" spans="1:17" hidden="1" x14ac:dyDescent="0.3">
      <c r="A1164" t="s">
        <v>2489</v>
      </c>
      <c r="B1164" t="s">
        <v>2490</v>
      </c>
      <c r="C1164" t="s">
        <v>3149</v>
      </c>
      <c r="D1164" t="s">
        <v>274</v>
      </c>
      <c r="E1164">
        <v>2011.8199192</v>
      </c>
      <c r="F1164">
        <v>3156.4</v>
      </c>
      <c r="G1164">
        <v>756.87535637783799</v>
      </c>
      <c r="H1164">
        <v>-0.41112857561064098</v>
      </c>
      <c r="I1164">
        <v>172.166838577411</v>
      </c>
      <c r="J1164">
        <v>-3.4413118035829098</v>
      </c>
      <c r="K1164">
        <v>3323.55760541464</v>
      </c>
      <c r="L1164">
        <v>2383.99221291085</v>
      </c>
      <c r="M1164">
        <v>43.468315792844301</v>
      </c>
      <c r="N1164">
        <v>1.59834008878594</v>
      </c>
      <c r="O1164">
        <v>32.270941579014</v>
      </c>
      <c r="P1164">
        <v>977.269624573378</v>
      </c>
    </row>
    <row r="1165" spans="1:17" hidden="1" x14ac:dyDescent="0.3">
      <c r="A1165" t="s">
        <v>2491</v>
      </c>
      <c r="B1165" t="s">
        <v>2492</v>
      </c>
      <c r="C1165" t="s">
        <v>3149</v>
      </c>
      <c r="D1165" t="s">
        <v>94</v>
      </c>
      <c r="E1165">
        <v>2011.7570040000001</v>
      </c>
      <c r="F1165">
        <v>367.05</v>
      </c>
      <c r="G1165">
        <v>-25.2521026463107</v>
      </c>
      <c r="H1165">
        <v>9.4086863985718097</v>
      </c>
      <c r="I1165">
        <v>10.1974136577275</v>
      </c>
      <c r="J1165">
        <v>15.7606209854537</v>
      </c>
      <c r="K1165">
        <v>334.05381072749202</v>
      </c>
      <c r="L1165">
        <v>340.02462879872201</v>
      </c>
      <c r="M1165">
        <v>80.4528695462988</v>
      </c>
      <c r="N1165">
        <v>1.51337524926316</v>
      </c>
      <c r="O1165">
        <v>20.964446260727399</v>
      </c>
      <c r="P1165">
        <v>30.136500620457301</v>
      </c>
      <c r="Q1165">
        <v>6.2815096055151995E-2</v>
      </c>
    </row>
    <row r="1166" spans="1:17" hidden="1" x14ac:dyDescent="0.3">
      <c r="A1166" t="s">
        <v>2493</v>
      </c>
      <c r="B1166" t="s">
        <v>2494</v>
      </c>
      <c r="C1166" t="s">
        <v>3149</v>
      </c>
      <c r="D1166" t="s">
        <v>955</v>
      </c>
      <c r="E1166">
        <v>2009.5745099999999</v>
      </c>
      <c r="F1166">
        <v>566</v>
      </c>
      <c r="G1166">
        <v>61.942370555854502</v>
      </c>
      <c r="H1166">
        <v>-2.2392544763427602</v>
      </c>
      <c r="I1166">
        <v>69.421502501364998</v>
      </c>
      <c r="J1166">
        <v>6.9608790034843597</v>
      </c>
      <c r="K1166">
        <v>571.68200861174</v>
      </c>
      <c r="L1166">
        <v>486.60426440288001</v>
      </c>
      <c r="M1166">
        <v>60.563252882350497</v>
      </c>
      <c r="N1166">
        <v>0.65889671135213701</v>
      </c>
      <c r="O1166">
        <v>28.7632508833922</v>
      </c>
      <c r="P1166">
        <v>121.873774990199</v>
      </c>
      <c r="Q1166">
        <v>0.14531229467766199</v>
      </c>
    </row>
    <row r="1167" spans="1:17" hidden="1" x14ac:dyDescent="0.3">
      <c r="A1167" t="s">
        <v>2495</v>
      </c>
      <c r="B1167" t="s">
        <v>2496</v>
      </c>
      <c r="C1167" t="s">
        <v>3149</v>
      </c>
      <c r="D1167" t="s">
        <v>266</v>
      </c>
      <c r="E1167">
        <v>2004.2521209449999</v>
      </c>
      <c r="F1167">
        <v>655.35</v>
      </c>
      <c r="G1167">
        <v>-64.372167630058897</v>
      </c>
      <c r="H1167">
        <v>13.7220367387078</v>
      </c>
      <c r="I1167">
        <v>-28.226475761407102</v>
      </c>
      <c r="J1167">
        <v>6.9785890183588997</v>
      </c>
      <c r="K1167">
        <v>627.00012488297295</v>
      </c>
      <c r="L1167">
        <v>712.03664012392198</v>
      </c>
      <c r="M1167">
        <v>69.666671428688801</v>
      </c>
      <c r="N1167">
        <v>0.46964548539170198</v>
      </c>
      <c r="O1167">
        <v>74.715800717174005</v>
      </c>
      <c r="P1167">
        <v>14.5716783216783</v>
      </c>
    </row>
    <row r="1168" spans="1:17" hidden="1" x14ac:dyDescent="0.3">
      <c r="A1168" t="s">
        <v>2497</v>
      </c>
      <c r="B1168" t="s">
        <v>2498</v>
      </c>
      <c r="C1168" t="s">
        <v>3149</v>
      </c>
      <c r="D1168" t="s">
        <v>475</v>
      </c>
      <c r="E1168">
        <v>2004.2312724000001</v>
      </c>
      <c r="F1168">
        <v>856.8</v>
      </c>
      <c r="G1168">
        <v>-67.1408050842318</v>
      </c>
      <c r="H1168">
        <v>-12.8407883913441</v>
      </c>
      <c r="I1168">
        <v>-37.203071602240499</v>
      </c>
      <c r="J1168">
        <v>6.3166050297571497</v>
      </c>
      <c r="K1168">
        <v>959.59743756924797</v>
      </c>
      <c r="L1168">
        <v>1131.7548053297501</v>
      </c>
      <c r="M1168">
        <v>38.623260590356097</v>
      </c>
      <c r="N1168">
        <v>0.93668634430767705</v>
      </c>
      <c r="O1168">
        <v>92.676237161531205</v>
      </c>
      <c r="P1168">
        <v>8.6620164870006207</v>
      </c>
      <c r="Q1168">
        <v>-0.22134821742799901</v>
      </c>
    </row>
    <row r="1169" spans="1:17" hidden="1" x14ac:dyDescent="0.3">
      <c r="A1169" t="s">
        <v>2499</v>
      </c>
      <c r="B1169" t="s">
        <v>2500</v>
      </c>
      <c r="C1169" t="s">
        <v>3149</v>
      </c>
      <c r="D1169" t="s">
        <v>399</v>
      </c>
      <c r="E1169">
        <v>2002.8254400000001</v>
      </c>
      <c r="F1169">
        <v>179</v>
      </c>
      <c r="G1169">
        <v>136.78418458723399</v>
      </c>
      <c r="H1169">
        <v>7.1286831810685696</v>
      </c>
      <c r="I1169">
        <v>13.305607878929001</v>
      </c>
      <c r="J1169">
        <v>6.7803477557632101</v>
      </c>
      <c r="K1169">
        <v>176.980176183711</v>
      </c>
      <c r="L1169">
        <v>151.074721272902</v>
      </c>
      <c r="M1169">
        <v>49.341644852961302</v>
      </c>
      <c r="N1169">
        <v>0.387192243709573</v>
      </c>
      <c r="O1169">
        <v>15.642458100558599</v>
      </c>
      <c r="P1169">
        <v>171.21212121212099</v>
      </c>
      <c r="Q1169">
        <v>0.15617653770697401</v>
      </c>
    </row>
    <row r="1170" spans="1:17" hidden="1" x14ac:dyDescent="0.3">
      <c r="A1170" t="s">
        <v>2501</v>
      </c>
      <c r="B1170" t="s">
        <v>2502</v>
      </c>
      <c r="C1170" t="s">
        <v>3149</v>
      </c>
      <c r="D1170" t="s">
        <v>438</v>
      </c>
      <c r="E1170">
        <v>1991.6698029919901</v>
      </c>
      <c r="F1170">
        <v>132.32</v>
      </c>
      <c r="G1170">
        <v>101.63917309024301</v>
      </c>
      <c r="H1170">
        <v>1.66382280337144</v>
      </c>
      <c r="I1170">
        <v>17.335865385242499</v>
      </c>
      <c r="J1170">
        <v>9.5713637753479901</v>
      </c>
      <c r="K1170">
        <v>131.87748482753699</v>
      </c>
      <c r="L1170">
        <v>117.709225911137</v>
      </c>
      <c r="M1170">
        <v>56.079516608794997</v>
      </c>
      <c r="N1170">
        <v>0.78086073171200698</v>
      </c>
      <c r="O1170">
        <v>24.244256348246601</v>
      </c>
      <c r="P1170">
        <v>130.12173913043401</v>
      </c>
      <c r="Q1170">
        <v>0.102107461522134</v>
      </c>
    </row>
    <row r="1171" spans="1:17" hidden="1" x14ac:dyDescent="0.3">
      <c r="A1171" t="s">
        <v>2503</v>
      </c>
      <c r="B1171" t="s">
        <v>2504</v>
      </c>
      <c r="C1171" t="s">
        <v>3149</v>
      </c>
      <c r="D1171" t="s">
        <v>69</v>
      </c>
      <c r="E1171">
        <v>1990.70742527999</v>
      </c>
      <c r="F1171">
        <v>114</v>
      </c>
      <c r="G1171">
        <v>106.885321125847</v>
      </c>
      <c r="H1171">
        <v>-4.6786432584324702</v>
      </c>
      <c r="I1171">
        <v>41.036504328121502</v>
      </c>
      <c r="J1171">
        <v>16.311970344100502</v>
      </c>
      <c r="K1171">
        <v>102.755398931607</v>
      </c>
      <c r="L1171">
        <v>84.640798974082998</v>
      </c>
      <c r="M1171">
        <v>58.532463549887197</v>
      </c>
      <c r="N1171">
        <v>0.41990315825369801</v>
      </c>
      <c r="O1171">
        <v>26.140350877192901</v>
      </c>
      <c r="P1171">
        <v>132.795589136205</v>
      </c>
      <c r="Q1171">
        <v>0.34062294713742303</v>
      </c>
    </row>
    <row r="1172" spans="1:17" hidden="1" x14ac:dyDescent="0.3">
      <c r="A1172" t="s">
        <v>2505</v>
      </c>
      <c r="B1172" t="s">
        <v>2506</v>
      </c>
      <c r="C1172" t="s">
        <v>3149</v>
      </c>
      <c r="D1172" t="s">
        <v>1691</v>
      </c>
      <c r="E1172">
        <v>1984.1380216</v>
      </c>
      <c r="F1172">
        <v>66.47</v>
      </c>
      <c r="G1172">
        <v>1.62234902724703</v>
      </c>
      <c r="H1172">
        <v>6.4547293801701704</v>
      </c>
      <c r="I1172">
        <v>1.1655088431876199</v>
      </c>
      <c r="J1172">
        <v>0.61619511045902797</v>
      </c>
      <c r="K1172">
        <v>64.151138942128895</v>
      </c>
      <c r="L1172">
        <v>60.152266578111302</v>
      </c>
      <c r="M1172">
        <v>58.880462682991599</v>
      </c>
      <c r="N1172">
        <v>0.89646018944574901</v>
      </c>
      <c r="O1172">
        <v>2.9787874228975402</v>
      </c>
      <c r="P1172">
        <v>29.925723221266601</v>
      </c>
      <c r="Q1172">
        <v>-2.8254867209200001E-2</v>
      </c>
    </row>
    <row r="1173" spans="1:17" hidden="1" x14ac:dyDescent="0.3">
      <c r="A1173" t="s">
        <v>2507</v>
      </c>
      <c r="B1173" t="s">
        <v>2508</v>
      </c>
      <c r="C1173" t="s">
        <v>3149</v>
      </c>
      <c r="D1173" t="s">
        <v>588</v>
      </c>
      <c r="E1173">
        <v>1982.704412952</v>
      </c>
      <c r="F1173">
        <v>157.68</v>
      </c>
      <c r="G1173">
        <v>-28.063541358171001</v>
      </c>
      <c r="H1173">
        <v>15.3012313536167</v>
      </c>
      <c r="I1173">
        <v>7.8285155662778596</v>
      </c>
      <c r="J1173">
        <v>-0.31754601713055203</v>
      </c>
      <c r="K1173">
        <v>153.55254586445199</v>
      </c>
      <c r="L1173">
        <v>145.13511669073901</v>
      </c>
      <c r="M1173">
        <v>45.154960124117302</v>
      </c>
      <c r="N1173">
        <v>1.67136506607799</v>
      </c>
      <c r="O1173">
        <v>19.197108066971001</v>
      </c>
      <c r="P1173">
        <v>37.711790393013104</v>
      </c>
      <c r="Q1173">
        <v>-4.4811022097523003E-2</v>
      </c>
    </row>
    <row r="1174" spans="1:17" hidden="1" x14ac:dyDescent="0.3">
      <c r="A1174" t="s">
        <v>2509</v>
      </c>
      <c r="B1174" t="s">
        <v>2510</v>
      </c>
      <c r="C1174" t="s">
        <v>3149</v>
      </c>
      <c r="D1174" t="s">
        <v>1414</v>
      </c>
      <c r="E1174">
        <v>1981.542193175</v>
      </c>
      <c r="F1174">
        <v>99.65</v>
      </c>
      <c r="G1174">
        <v>-36.761940939326102</v>
      </c>
      <c r="H1174">
        <v>1.63063549512978E-2</v>
      </c>
      <c r="I1174">
        <v>-11.949828135280599</v>
      </c>
      <c r="J1174">
        <v>5.7205758280073704</v>
      </c>
      <c r="K1174">
        <v>103.459941728101</v>
      </c>
      <c r="L1174">
        <v>106.32054725419501</v>
      </c>
      <c r="M1174">
        <v>50.113718477381902</v>
      </c>
      <c r="N1174">
        <v>0.49971078320483298</v>
      </c>
      <c r="O1174">
        <v>30.386352232814801</v>
      </c>
      <c r="P1174">
        <v>8.2563824008691</v>
      </c>
      <c r="Q1174">
        <v>9.3426915287717002E-2</v>
      </c>
    </row>
    <row r="1175" spans="1:17" hidden="1" x14ac:dyDescent="0.3">
      <c r="A1175" t="s">
        <v>2511</v>
      </c>
      <c r="B1175" t="s">
        <v>2512</v>
      </c>
      <c r="C1175" t="s">
        <v>3149</v>
      </c>
      <c r="D1175" t="s">
        <v>556</v>
      </c>
      <c r="E1175">
        <v>1978.32389635</v>
      </c>
      <c r="F1175">
        <v>796.15</v>
      </c>
      <c r="G1175">
        <v>48.722326856936903</v>
      </c>
      <c r="H1175">
        <v>54.318447410787201</v>
      </c>
      <c r="I1175">
        <v>80.173880298423001</v>
      </c>
      <c r="J1175">
        <v>7.6873383148803596</v>
      </c>
      <c r="K1175">
        <v>611.46088006222999</v>
      </c>
      <c r="L1175">
        <v>529.75473340286203</v>
      </c>
      <c r="M1175">
        <v>77.353250467897396</v>
      </c>
      <c r="N1175">
        <v>4.9350665531170002</v>
      </c>
      <c r="O1175">
        <v>6.7449601205803003</v>
      </c>
      <c r="P1175">
        <v>135.86135387350001</v>
      </c>
      <c r="Q1175">
        <v>0.18682968601202801</v>
      </c>
    </row>
    <row r="1176" spans="1:17" hidden="1" x14ac:dyDescent="0.3">
      <c r="A1176" t="s">
        <v>2513</v>
      </c>
      <c r="B1176" t="s">
        <v>2514</v>
      </c>
      <c r="C1176" t="s">
        <v>3149</v>
      </c>
      <c r="D1176" t="s">
        <v>405</v>
      </c>
      <c r="E1176">
        <v>1977.0390202799999</v>
      </c>
      <c r="F1176">
        <v>225.62</v>
      </c>
      <c r="G1176">
        <v>-49.142659980416298</v>
      </c>
      <c r="H1176">
        <v>11.095179906613501</v>
      </c>
      <c r="I1176">
        <v>-10.1226830822498</v>
      </c>
      <c r="J1176">
        <v>0.99212272021090098</v>
      </c>
      <c r="K1176">
        <v>222.887230551334</v>
      </c>
      <c r="L1176">
        <v>236.33930067856801</v>
      </c>
      <c r="M1176">
        <v>48.420994395933903</v>
      </c>
      <c r="N1176">
        <v>0.88262639973330603</v>
      </c>
      <c r="O1176">
        <v>52.468752770144398</v>
      </c>
      <c r="P1176">
        <v>14.5279187817259</v>
      </c>
      <c r="Q1176">
        <v>0.15590794721539999</v>
      </c>
    </row>
    <row r="1177" spans="1:17" hidden="1" x14ac:dyDescent="0.3">
      <c r="A1177" t="s">
        <v>2515</v>
      </c>
      <c r="B1177" t="s">
        <v>2516</v>
      </c>
      <c r="C1177" t="s">
        <v>3149</v>
      </c>
      <c r="D1177" t="s">
        <v>1355</v>
      </c>
      <c r="E1177">
        <v>1973.0347938</v>
      </c>
      <c r="F1177">
        <v>759.6</v>
      </c>
      <c r="G1177">
        <v>-6.77601455991935</v>
      </c>
      <c r="H1177">
        <v>2.69874209975135</v>
      </c>
      <c r="I1177">
        <v>14.8748194312534</v>
      </c>
      <c r="J1177">
        <v>2.5201581675958802</v>
      </c>
      <c r="K1177">
        <v>773.38289842742995</v>
      </c>
      <c r="L1177">
        <v>728.45458796394803</v>
      </c>
      <c r="M1177">
        <v>50.928999512872103</v>
      </c>
      <c r="N1177">
        <v>0.36281583642263898</v>
      </c>
      <c r="O1177">
        <v>31.450763559768301</v>
      </c>
      <c r="P1177">
        <v>68.239202657807297</v>
      </c>
      <c r="Q1177">
        <v>-3.4466744320642999E-2</v>
      </c>
    </row>
    <row r="1178" spans="1:17" hidden="1" x14ac:dyDescent="0.3">
      <c r="A1178" t="s">
        <v>2517</v>
      </c>
      <c r="B1178" t="s">
        <v>2518</v>
      </c>
      <c r="C1178" t="s">
        <v>3149</v>
      </c>
      <c r="D1178" t="s">
        <v>261</v>
      </c>
      <c r="E1178">
        <v>1972.9171962299999</v>
      </c>
      <c r="F1178">
        <v>40.35</v>
      </c>
      <c r="G1178">
        <v>-3.0043892409402702</v>
      </c>
      <c r="H1178">
        <v>-4.4801306016582298</v>
      </c>
      <c r="I1178">
        <v>-12.922966358578201</v>
      </c>
      <c r="J1178">
        <v>2.4002809399487299</v>
      </c>
      <c r="K1178">
        <v>44.625333935100102</v>
      </c>
      <c r="L1178">
        <v>44.128809922763203</v>
      </c>
      <c r="M1178">
        <v>44.593262287331299</v>
      </c>
      <c r="N1178">
        <v>0.542674432911886</v>
      </c>
      <c r="O1178">
        <v>70.706319702602201</v>
      </c>
      <c r="P1178">
        <v>38.279643591500999</v>
      </c>
      <c r="Q1178">
        <v>5.8687742700613998E-2</v>
      </c>
    </row>
    <row r="1179" spans="1:17" hidden="1" x14ac:dyDescent="0.3">
      <c r="A1179" t="s">
        <v>2519</v>
      </c>
      <c r="B1179" t="s">
        <v>2520</v>
      </c>
      <c r="C1179" t="s">
        <v>3149</v>
      </c>
      <c r="D1179" t="s">
        <v>21</v>
      </c>
      <c r="E1179">
        <v>1937.5145426250001</v>
      </c>
      <c r="F1179">
        <v>213.25</v>
      </c>
      <c r="G1179">
        <v>-67.6452406879541</v>
      </c>
      <c r="H1179">
        <v>0.59447551514561603</v>
      </c>
      <c r="I1179">
        <v>-35.134552504794797</v>
      </c>
      <c r="J1179">
        <v>5.03047630754791</v>
      </c>
      <c r="K1179">
        <v>222.78150326587999</v>
      </c>
      <c r="M1179">
        <v>50.1039538426351</v>
      </c>
      <c r="N1179">
        <v>0.24326299748694699</v>
      </c>
      <c r="O1179">
        <v>98.686987104337604</v>
      </c>
      <c r="P1179">
        <v>7.8000202204023799</v>
      </c>
    </row>
    <row r="1180" spans="1:17" hidden="1" x14ac:dyDescent="0.3">
      <c r="A1180" t="s">
        <v>2521</v>
      </c>
      <c r="B1180" t="s">
        <v>2522</v>
      </c>
      <c r="C1180" t="s">
        <v>3149</v>
      </c>
      <c r="D1180" t="s">
        <v>141</v>
      </c>
      <c r="E1180">
        <v>1933.7568733000001</v>
      </c>
      <c r="F1180">
        <v>114.1</v>
      </c>
      <c r="G1180">
        <v>18.6665186090028</v>
      </c>
      <c r="H1180">
        <v>-12.5841325179856</v>
      </c>
      <c r="I1180">
        <v>13.6914331538241</v>
      </c>
      <c r="J1180">
        <v>8.4473191518301807</v>
      </c>
      <c r="K1180">
        <v>114.587088327011</v>
      </c>
      <c r="L1180">
        <v>101.587927111566</v>
      </c>
      <c r="M1180">
        <v>52.209433520269002</v>
      </c>
      <c r="N1180">
        <v>0.91719786294209105</v>
      </c>
      <c r="O1180">
        <v>29.447852760736101</v>
      </c>
      <c r="P1180">
        <v>56.301369863013598</v>
      </c>
      <c r="Q1180">
        <v>6.1852412487031001E-2</v>
      </c>
    </row>
    <row r="1181" spans="1:17" hidden="1" x14ac:dyDescent="0.3">
      <c r="A1181" t="s">
        <v>2523</v>
      </c>
      <c r="B1181" t="s">
        <v>2524</v>
      </c>
      <c r="C1181" t="s">
        <v>3149</v>
      </c>
      <c r="D1181" t="s">
        <v>588</v>
      </c>
      <c r="E1181">
        <v>1926.97683405</v>
      </c>
      <c r="F1181">
        <v>387.25</v>
      </c>
      <c r="G1181">
        <v>-0.30209415372534898</v>
      </c>
      <c r="H1181">
        <v>-9.5012161988307895</v>
      </c>
      <c r="I1181">
        <v>-15.0756734268231</v>
      </c>
      <c r="J1181">
        <v>0.23568030200485801</v>
      </c>
      <c r="K1181">
        <v>413.74090483185398</v>
      </c>
      <c r="L1181">
        <v>408.28837982248803</v>
      </c>
      <c r="M1181">
        <v>39.443361995430003</v>
      </c>
      <c r="N1181">
        <v>0.31138573587916002</v>
      </c>
      <c r="O1181">
        <v>62.6726920593931</v>
      </c>
      <c r="P1181">
        <v>26.9880308247253</v>
      </c>
      <c r="Q1181">
        <v>4.2900352719227999E-2</v>
      </c>
    </row>
    <row r="1182" spans="1:17" hidden="1" x14ac:dyDescent="0.3">
      <c r="A1182" t="s">
        <v>2525</v>
      </c>
      <c r="B1182" t="s">
        <v>2526</v>
      </c>
      <c r="C1182" t="s">
        <v>3149</v>
      </c>
      <c r="D1182" t="s">
        <v>1619</v>
      </c>
      <c r="E1182">
        <v>1926.4579614720001</v>
      </c>
      <c r="F1182">
        <v>88.51</v>
      </c>
      <c r="G1182">
        <v>-36.731426700534797</v>
      </c>
      <c r="H1182">
        <v>-3.2758110729831902</v>
      </c>
      <c r="I1182">
        <v>-18.953968198685001</v>
      </c>
      <c r="J1182">
        <v>2.7317979027827102</v>
      </c>
      <c r="K1182">
        <v>91.9677765290906</v>
      </c>
      <c r="L1182">
        <v>95.111698836287104</v>
      </c>
      <c r="M1182">
        <v>46.983288324082103</v>
      </c>
      <c r="N1182">
        <v>0.29543529033496502</v>
      </c>
      <c r="O1182">
        <v>46.311151282340902</v>
      </c>
      <c r="P1182">
        <v>6.6385542168674698</v>
      </c>
      <c r="Q1182">
        <v>2.9112326335635999E-2</v>
      </c>
    </row>
    <row r="1183" spans="1:17" hidden="1" x14ac:dyDescent="0.3">
      <c r="A1183" t="s">
        <v>2527</v>
      </c>
      <c r="B1183" t="s">
        <v>2528</v>
      </c>
      <c r="C1183" t="s">
        <v>3149</v>
      </c>
      <c r="D1183" t="s">
        <v>141</v>
      </c>
      <c r="E1183">
        <v>1918.9394270684299</v>
      </c>
      <c r="F1183">
        <v>113.98</v>
      </c>
      <c r="G1183">
        <v>137.14073591301999</v>
      </c>
      <c r="H1183">
        <v>-6.0193852026018897</v>
      </c>
      <c r="I1183">
        <v>-5.1380379597233201</v>
      </c>
      <c r="J1183">
        <v>-3.7457208163090701</v>
      </c>
      <c r="K1183">
        <v>119.723976018287</v>
      </c>
      <c r="L1183">
        <v>104.402813633226</v>
      </c>
      <c r="M1183">
        <v>24.4279847900584</v>
      </c>
      <c r="N1183">
        <v>0.88310270239027</v>
      </c>
      <c r="O1183">
        <v>24.969292858396098</v>
      </c>
      <c r="P1183">
        <v>168.37767836119599</v>
      </c>
    </row>
    <row r="1184" spans="1:17" hidden="1" x14ac:dyDescent="0.3">
      <c r="A1184" t="s">
        <v>2529</v>
      </c>
      <c r="B1184" t="s">
        <v>2530</v>
      </c>
      <c r="C1184" t="s">
        <v>3149</v>
      </c>
      <c r="D1184" t="s">
        <v>1691</v>
      </c>
      <c r="E1184">
        <v>1906.0882018</v>
      </c>
      <c r="F1184">
        <v>68.02</v>
      </c>
      <c r="G1184">
        <v>1.7309404715330301</v>
      </c>
      <c r="H1184">
        <v>6.5189186093268301</v>
      </c>
      <c r="I1184">
        <v>0.89314580381430497</v>
      </c>
      <c r="J1184">
        <v>0.52370494046487004</v>
      </c>
      <c r="K1184">
        <v>65.714366613953203</v>
      </c>
      <c r="L1184">
        <v>61.659065538371898</v>
      </c>
      <c r="M1184">
        <v>59.453032016997597</v>
      </c>
      <c r="N1184">
        <v>1.1634336906329199</v>
      </c>
      <c r="O1184">
        <v>4.5133784181123202</v>
      </c>
      <c r="P1184">
        <v>31.566731141199199</v>
      </c>
      <c r="Q1184">
        <v>-2.8326200589973E-2</v>
      </c>
    </row>
    <row r="1185" spans="1:17" hidden="1" x14ac:dyDescent="0.3">
      <c r="A1185" t="s">
        <v>2531</v>
      </c>
      <c r="B1185" t="s">
        <v>2532</v>
      </c>
      <c r="C1185" t="s">
        <v>3149</v>
      </c>
      <c r="D1185" t="s">
        <v>1691</v>
      </c>
      <c r="E1185">
        <v>1905.052968</v>
      </c>
      <c r="F1185">
        <v>68.13</v>
      </c>
      <c r="G1185">
        <v>1.8654259131223601</v>
      </c>
      <c r="H1185">
        <v>6.3596266760484896</v>
      </c>
      <c r="I1185">
        <v>1.4698951528698501</v>
      </c>
      <c r="J1185">
        <v>0.42226504899629302</v>
      </c>
      <c r="K1185">
        <v>65.747033645116801</v>
      </c>
      <c r="L1185">
        <v>61.652807735523602</v>
      </c>
      <c r="M1185">
        <v>55.931821315525497</v>
      </c>
      <c r="N1185">
        <v>1.0112220691345699</v>
      </c>
      <c r="O1185">
        <v>2.8915308968149001</v>
      </c>
      <c r="P1185">
        <v>31.907066795740501</v>
      </c>
      <c r="Q1185">
        <v>-2.9924776916618E-2</v>
      </c>
    </row>
    <row r="1186" spans="1:17" hidden="1" x14ac:dyDescent="0.3">
      <c r="A1186" t="s">
        <v>2533</v>
      </c>
      <c r="B1186" t="s">
        <v>2534</v>
      </c>
      <c r="C1186" t="s">
        <v>3149</v>
      </c>
      <c r="D1186" t="s">
        <v>469</v>
      </c>
      <c r="E1186">
        <v>1902.9326860799999</v>
      </c>
      <c r="F1186">
        <v>227.52</v>
      </c>
      <c r="G1186">
        <v>-16.787965852085101</v>
      </c>
      <c r="H1186">
        <v>-1.30353716126412</v>
      </c>
      <c r="I1186">
        <v>4.8476345313258697</v>
      </c>
      <c r="J1186">
        <v>1.96878309251062</v>
      </c>
      <c r="K1186">
        <v>240.39431832605101</v>
      </c>
      <c r="L1186">
        <v>238.65946714924701</v>
      </c>
      <c r="M1186">
        <v>41.9580807078042</v>
      </c>
      <c r="N1186">
        <v>0.43354688895126697</v>
      </c>
      <c r="O1186">
        <v>36.031997187060398</v>
      </c>
      <c r="P1186">
        <v>26.014954306286299</v>
      </c>
      <c r="Q1186">
        <v>7.3215691510133005E-2</v>
      </c>
    </row>
    <row r="1187" spans="1:17" hidden="1" x14ac:dyDescent="0.3">
      <c r="A1187" t="s">
        <v>2535</v>
      </c>
      <c r="B1187" t="s">
        <v>2536</v>
      </c>
      <c r="C1187" t="s">
        <v>3149</v>
      </c>
      <c r="D1187" t="s">
        <v>739</v>
      </c>
      <c r="E1187">
        <v>1901.11000107</v>
      </c>
      <c r="F1187">
        <v>741.01</v>
      </c>
      <c r="G1187">
        <v>28.563361341319599</v>
      </c>
      <c r="H1187">
        <v>-4.5994531705410502</v>
      </c>
      <c r="I1187">
        <v>-0.53639601679972804</v>
      </c>
      <c r="J1187">
        <v>-1.2333753487503399E-3</v>
      </c>
      <c r="K1187">
        <v>780.90929075511895</v>
      </c>
      <c r="L1187">
        <v>717.293579812708</v>
      </c>
      <c r="M1187">
        <v>43.078312623575101</v>
      </c>
      <c r="N1187">
        <v>1.3327700519227099</v>
      </c>
      <c r="O1187">
        <v>12.0092846250388</v>
      </c>
      <c r="P1187">
        <v>59.2542445733935</v>
      </c>
      <c r="Q1187">
        <v>-3.6227040049000002E-5</v>
      </c>
    </row>
    <row r="1188" spans="1:17" hidden="1" x14ac:dyDescent="0.3">
      <c r="A1188" t="s">
        <v>2537</v>
      </c>
      <c r="B1188" t="s">
        <v>2538</v>
      </c>
      <c r="C1188" t="s">
        <v>3149</v>
      </c>
      <c r="D1188" t="s">
        <v>2539</v>
      </c>
      <c r="E1188">
        <v>1897.1241604500001</v>
      </c>
      <c r="F1188">
        <v>1775</v>
      </c>
      <c r="G1188">
        <v>354.01402562219499</v>
      </c>
      <c r="H1188">
        <v>2.3839540989464498</v>
      </c>
      <c r="I1188">
        <v>10.465141469256601</v>
      </c>
      <c r="J1188">
        <v>6.9499906129060598</v>
      </c>
      <c r="K1188">
        <v>1797.33536876466</v>
      </c>
      <c r="L1188">
        <v>1561.07888138306</v>
      </c>
      <c r="M1188">
        <v>53.225849930833</v>
      </c>
      <c r="N1188">
        <v>0.91893281672287197</v>
      </c>
      <c r="O1188">
        <v>27.3239436619718</v>
      </c>
      <c r="P1188">
        <v>390.87389380530902</v>
      </c>
      <c r="Q1188">
        <v>0.24087171626026699</v>
      </c>
    </row>
    <row r="1189" spans="1:17" hidden="1" x14ac:dyDescent="0.3">
      <c r="A1189" t="s">
        <v>2540</v>
      </c>
      <c r="B1189" t="s">
        <v>2541</v>
      </c>
      <c r="C1189" t="s">
        <v>3149</v>
      </c>
      <c r="D1189" t="s">
        <v>274</v>
      </c>
      <c r="E1189">
        <v>1893.87375017</v>
      </c>
      <c r="F1189">
        <v>1220.3</v>
      </c>
      <c r="G1189">
        <v>-34.244540310827901</v>
      </c>
      <c r="H1189">
        <v>-1.6678197464166999</v>
      </c>
      <c r="I1189">
        <v>-13.9007635268092</v>
      </c>
      <c r="J1189">
        <v>4.3527984532139099</v>
      </c>
      <c r="K1189">
        <v>1268.65473151628</v>
      </c>
      <c r="L1189">
        <v>1301.0568867720799</v>
      </c>
      <c r="M1189">
        <v>46.078366653981902</v>
      </c>
      <c r="N1189">
        <v>0.72456052970863505</v>
      </c>
      <c r="O1189">
        <v>24.858641317708699</v>
      </c>
      <c r="P1189">
        <v>6.4927131512348302</v>
      </c>
      <c r="Q1189">
        <v>-7.1183688006880002E-3</v>
      </c>
    </row>
    <row r="1190" spans="1:17" hidden="1" x14ac:dyDescent="0.3">
      <c r="A1190" t="s">
        <v>2542</v>
      </c>
      <c r="B1190" t="s">
        <v>2543</v>
      </c>
      <c r="C1190" t="s">
        <v>3149</v>
      </c>
      <c r="D1190" t="s">
        <v>117</v>
      </c>
      <c r="E1190">
        <v>1888.067632104</v>
      </c>
      <c r="F1190">
        <v>48.24</v>
      </c>
      <c r="G1190">
        <v>144.34183282997699</v>
      </c>
      <c r="H1190">
        <v>-8.7411151887297809</v>
      </c>
      <c r="I1190">
        <v>79.609508639596797</v>
      </c>
      <c r="J1190">
        <v>15.0650771151328</v>
      </c>
      <c r="K1190">
        <v>46.214738507171297</v>
      </c>
      <c r="L1190">
        <v>35.246506089579</v>
      </c>
      <c r="M1190">
        <v>61.438771645627</v>
      </c>
      <c r="N1190">
        <v>0.38636103434595598</v>
      </c>
      <c r="O1190">
        <v>33.7479270315091</v>
      </c>
      <c r="P1190">
        <v>185.44378698224801</v>
      </c>
      <c r="Q1190">
        <v>0.13737908237326599</v>
      </c>
    </row>
    <row r="1191" spans="1:17" hidden="1" x14ac:dyDescent="0.3">
      <c r="A1191" t="s">
        <v>2544</v>
      </c>
      <c r="B1191" t="s">
        <v>2545</v>
      </c>
      <c r="C1191" t="s">
        <v>3149</v>
      </c>
      <c r="D1191" t="s">
        <v>517</v>
      </c>
      <c r="E1191">
        <v>1887.60701457</v>
      </c>
      <c r="F1191">
        <v>94</v>
      </c>
      <c r="G1191">
        <v>75.806470187066395</v>
      </c>
      <c r="H1191">
        <v>-2.6161362006645699</v>
      </c>
      <c r="I1191">
        <v>-1.48559529245577</v>
      </c>
      <c r="J1191">
        <v>7.2706573608338898</v>
      </c>
      <c r="K1191">
        <v>93.964555946175807</v>
      </c>
      <c r="L1191">
        <v>82.690225006671596</v>
      </c>
      <c r="M1191">
        <v>54.415373734735198</v>
      </c>
      <c r="N1191">
        <v>0.391537284917088</v>
      </c>
      <c r="O1191">
        <v>38.297872340425499</v>
      </c>
      <c r="P1191">
        <v>103.353163872363</v>
      </c>
      <c r="Q1191">
        <v>0.17181495550027501</v>
      </c>
    </row>
    <row r="1192" spans="1:17" hidden="1" x14ac:dyDescent="0.3">
      <c r="A1192" t="s">
        <v>2546</v>
      </c>
      <c r="B1192" t="s">
        <v>2547</v>
      </c>
      <c r="C1192" t="s">
        <v>3149</v>
      </c>
      <c r="D1192" t="s">
        <v>196</v>
      </c>
      <c r="E1192">
        <v>1881.1653712499999</v>
      </c>
      <c r="F1192">
        <v>304.75</v>
      </c>
      <c r="G1192">
        <v>5.6175697108326998</v>
      </c>
      <c r="H1192">
        <v>-0.98424916335686496</v>
      </c>
      <c r="I1192">
        <v>-5.5337847778659102</v>
      </c>
      <c r="J1192">
        <v>2.3800294001528899</v>
      </c>
      <c r="K1192">
        <v>321.39453427824401</v>
      </c>
      <c r="L1192">
        <v>305.151665992137</v>
      </c>
      <c r="M1192">
        <v>44.2229874732528</v>
      </c>
      <c r="N1192">
        <v>1.7406289818690199</v>
      </c>
      <c r="O1192">
        <v>29.8769483182936</v>
      </c>
      <c r="P1192">
        <v>38.396911898274297</v>
      </c>
      <c r="Q1192">
        <v>0.15311098210849999</v>
      </c>
    </row>
    <row r="1193" spans="1:17" hidden="1" x14ac:dyDescent="0.3">
      <c r="A1193" t="s">
        <v>2548</v>
      </c>
      <c r="B1193" t="s">
        <v>2549</v>
      </c>
      <c r="C1193" t="s">
        <v>3149</v>
      </c>
      <c r="D1193" t="s">
        <v>1414</v>
      </c>
      <c r="E1193">
        <v>1880.0612533999999</v>
      </c>
      <c r="F1193">
        <v>298.10000000000002</v>
      </c>
      <c r="G1193">
        <v>-35.302365274796102</v>
      </c>
      <c r="H1193">
        <v>-6.3812404772230202</v>
      </c>
      <c r="I1193">
        <v>-17.492670426148401</v>
      </c>
      <c r="J1193">
        <v>1.3820929903299499</v>
      </c>
      <c r="K1193">
        <v>326.34515071920401</v>
      </c>
      <c r="L1193">
        <v>332.70407571556501</v>
      </c>
      <c r="M1193">
        <v>34.283151335945597</v>
      </c>
      <c r="N1193">
        <v>0.67281454322636203</v>
      </c>
      <c r="O1193">
        <v>28.581013082858099</v>
      </c>
      <c r="P1193">
        <v>6.4642857142857197</v>
      </c>
      <c r="Q1193">
        <v>6.2866690656736002E-2</v>
      </c>
    </row>
    <row r="1194" spans="1:17" hidden="1" x14ac:dyDescent="0.3">
      <c r="A1194" t="s">
        <v>2550</v>
      </c>
      <c r="B1194" t="s">
        <v>2551</v>
      </c>
      <c r="C1194" t="s">
        <v>3149</v>
      </c>
      <c r="D1194" t="s">
        <v>196</v>
      </c>
      <c r="E1194">
        <v>1871.0709391599901</v>
      </c>
      <c r="F1194">
        <v>786.65</v>
      </c>
      <c r="G1194">
        <v>89.743217014656906</v>
      </c>
      <c r="H1194">
        <v>-1.5250658060137201</v>
      </c>
      <c r="I1194">
        <v>84.358097906228807</v>
      </c>
      <c r="J1194">
        <v>6.3231546288364697</v>
      </c>
      <c r="K1194">
        <v>769.71255745716905</v>
      </c>
      <c r="L1194">
        <v>579.976903434718</v>
      </c>
      <c r="M1194">
        <v>55.520720113276099</v>
      </c>
      <c r="N1194">
        <v>0.23556625881721899</v>
      </c>
      <c r="O1194">
        <v>32.199834742261402</v>
      </c>
      <c r="P1194">
        <v>124.388504599586</v>
      </c>
      <c r="Q1194">
        <v>0.214147568930001</v>
      </c>
    </row>
    <row r="1195" spans="1:17" hidden="1" x14ac:dyDescent="0.3">
      <c r="A1195" t="s">
        <v>2552</v>
      </c>
      <c r="B1195" t="s">
        <v>2553</v>
      </c>
      <c r="C1195" t="s">
        <v>3149</v>
      </c>
      <c r="D1195" t="s">
        <v>51</v>
      </c>
      <c r="E1195">
        <v>1869.06498285</v>
      </c>
      <c r="F1195">
        <v>1944.15</v>
      </c>
      <c r="G1195">
        <v>62.2029395368113</v>
      </c>
      <c r="H1195">
        <v>25.427265097787402</v>
      </c>
      <c r="I1195">
        <v>41.819702814354002</v>
      </c>
      <c r="J1195">
        <v>12.092914486491299</v>
      </c>
      <c r="K1195">
        <v>1729.66206376268</v>
      </c>
      <c r="L1195">
        <v>1441.05614197048</v>
      </c>
      <c r="M1195">
        <v>61.2534103023862</v>
      </c>
      <c r="N1195">
        <v>0.83860789036389705</v>
      </c>
      <c r="O1195">
        <v>7.3991204382377802</v>
      </c>
      <c r="P1195">
        <v>95.293822199899495</v>
      </c>
      <c r="Q1195">
        <v>0.12232803936297799</v>
      </c>
    </row>
    <row r="1196" spans="1:17" hidden="1" x14ac:dyDescent="0.3">
      <c r="A1196" t="s">
        <v>2554</v>
      </c>
      <c r="B1196" t="s">
        <v>2555</v>
      </c>
      <c r="C1196" t="s">
        <v>3149</v>
      </c>
      <c r="D1196" t="s">
        <v>237</v>
      </c>
      <c r="E1196">
        <v>1867.62172063499</v>
      </c>
      <c r="F1196">
        <v>817.45</v>
      </c>
      <c r="G1196">
        <v>25.3685091011967</v>
      </c>
      <c r="H1196">
        <v>-3.9436184020564902</v>
      </c>
      <c r="I1196">
        <v>24.252717539231298</v>
      </c>
      <c r="J1196">
        <v>3.9300683814166999</v>
      </c>
      <c r="K1196">
        <v>830.17119674361402</v>
      </c>
      <c r="L1196">
        <v>727.80827688607803</v>
      </c>
      <c r="M1196">
        <v>56.738042447300202</v>
      </c>
      <c r="N1196">
        <v>0.22599707230101199</v>
      </c>
      <c r="O1196">
        <v>28.325891491834302</v>
      </c>
      <c r="P1196">
        <v>76.159382811826504</v>
      </c>
      <c r="Q1196">
        <v>2.4966084388877999E-2</v>
      </c>
    </row>
    <row r="1197" spans="1:17" hidden="1" x14ac:dyDescent="0.3">
      <c r="A1197" t="s">
        <v>2556</v>
      </c>
      <c r="B1197" t="s">
        <v>2557</v>
      </c>
      <c r="C1197" t="s">
        <v>3149</v>
      </c>
      <c r="D1197" t="s">
        <v>242</v>
      </c>
      <c r="E1197">
        <v>1867.2970272</v>
      </c>
      <c r="F1197">
        <v>1056</v>
      </c>
      <c r="G1197">
        <v>159.53371090571099</v>
      </c>
      <c r="H1197">
        <v>16.308742361127699</v>
      </c>
      <c r="I1197">
        <v>27.697724616213598</v>
      </c>
      <c r="J1197">
        <v>1.4275401767938301</v>
      </c>
      <c r="K1197">
        <v>1018.00604245521</v>
      </c>
      <c r="L1197">
        <v>840.62393626357698</v>
      </c>
      <c r="M1197">
        <v>50.946655620852901</v>
      </c>
      <c r="N1197">
        <v>0.52912782219832399</v>
      </c>
      <c r="O1197">
        <v>13.5416666666666</v>
      </c>
      <c r="P1197">
        <v>191.31034482758599</v>
      </c>
      <c r="Q1197">
        <v>0.16003360911986</v>
      </c>
    </row>
    <row r="1198" spans="1:17" hidden="1" x14ac:dyDescent="0.3">
      <c r="A1198" t="s">
        <v>2558</v>
      </c>
      <c r="B1198" t="s">
        <v>2559</v>
      </c>
      <c r="C1198" t="s">
        <v>3149</v>
      </c>
      <c r="D1198" t="s">
        <v>138</v>
      </c>
      <c r="E1198">
        <v>1862.7467011439901</v>
      </c>
      <c r="F1198">
        <v>114.02</v>
      </c>
      <c r="G1198">
        <v>-41.137033809614998</v>
      </c>
      <c r="H1198">
        <v>5.3840424561794</v>
      </c>
      <c r="I1198">
        <v>-17.6671060324073</v>
      </c>
      <c r="J1198">
        <v>18.647656993006098</v>
      </c>
      <c r="K1198">
        <v>112.11004979046901</v>
      </c>
      <c r="L1198">
        <v>121.125162490368</v>
      </c>
      <c r="M1198">
        <v>60.749566248122001</v>
      </c>
      <c r="N1198">
        <v>3.22946054100237</v>
      </c>
      <c r="O1198">
        <v>140.65953341519</v>
      </c>
      <c r="P1198">
        <v>25.7804743519029</v>
      </c>
    </row>
    <row r="1199" spans="1:17" hidden="1" x14ac:dyDescent="0.3">
      <c r="A1199" t="s">
        <v>2560</v>
      </c>
      <c r="B1199" t="s">
        <v>2561</v>
      </c>
      <c r="C1199" t="s">
        <v>3149</v>
      </c>
      <c r="D1199" t="s">
        <v>128</v>
      </c>
      <c r="E1199">
        <v>1862.5527812599901</v>
      </c>
      <c r="F1199">
        <v>836.6</v>
      </c>
      <c r="G1199">
        <v>19.978649942383601</v>
      </c>
      <c r="H1199">
        <v>9.5465152353118299</v>
      </c>
      <c r="I1199">
        <v>40.2881033805253</v>
      </c>
      <c r="J1199">
        <v>8.0653905671486505</v>
      </c>
      <c r="K1199">
        <v>770.99197799754097</v>
      </c>
      <c r="L1199">
        <v>669.39374932539704</v>
      </c>
      <c r="M1199">
        <v>69.709312328495301</v>
      </c>
      <c r="N1199">
        <v>0.329306833892897</v>
      </c>
      <c r="O1199">
        <v>1.5897681090126501</v>
      </c>
      <c r="P1199">
        <v>67.571357035553305</v>
      </c>
      <c r="Q1199">
        <v>-5.4545465537279E-2</v>
      </c>
    </row>
    <row r="1200" spans="1:17" hidden="1" x14ac:dyDescent="0.3">
      <c r="A1200" t="s">
        <v>2562</v>
      </c>
      <c r="B1200" t="s">
        <v>2563</v>
      </c>
      <c r="C1200" t="s">
        <v>3149</v>
      </c>
      <c r="D1200" t="s">
        <v>125</v>
      </c>
      <c r="E1200">
        <v>1859.7049214250001</v>
      </c>
      <c r="F1200">
        <v>1448.25</v>
      </c>
      <c r="G1200">
        <v>442.030908460229</v>
      </c>
      <c r="H1200">
        <v>-12.101281301793801</v>
      </c>
      <c r="I1200">
        <v>253.60952317363501</v>
      </c>
      <c r="J1200">
        <v>3.6154697355896301</v>
      </c>
      <c r="K1200">
        <v>1537.03770762774</v>
      </c>
      <c r="L1200">
        <v>1035.0097339118599</v>
      </c>
      <c r="M1200">
        <v>39.732266791434299</v>
      </c>
      <c r="N1200">
        <v>0.31281200468099601</v>
      </c>
      <c r="O1200">
        <v>80.124287933713106</v>
      </c>
      <c r="P1200">
        <v>579.92957746478805</v>
      </c>
      <c r="Q1200">
        <v>0.21724876921300501</v>
      </c>
    </row>
    <row r="1201" spans="1:17" hidden="1" x14ac:dyDescent="0.3">
      <c r="A1201" t="s">
        <v>2564</v>
      </c>
      <c r="B1201" t="s">
        <v>2565</v>
      </c>
      <c r="C1201" t="s">
        <v>3149</v>
      </c>
      <c r="D1201" t="s">
        <v>475</v>
      </c>
      <c r="E1201">
        <v>1858.0243312509999</v>
      </c>
      <c r="F1201">
        <v>110.93</v>
      </c>
      <c r="G1201">
        <v>-46.475967974554699</v>
      </c>
      <c r="H1201">
        <v>8.5392591486065808</v>
      </c>
      <c r="I1201">
        <v>-1.0668356471843801</v>
      </c>
      <c r="J1201">
        <v>9.9459950929221801</v>
      </c>
      <c r="K1201">
        <v>104.714934025152</v>
      </c>
      <c r="L1201">
        <v>111.741018449126</v>
      </c>
      <c r="M1201">
        <v>68.517397896294298</v>
      </c>
      <c r="N1201">
        <v>0.84229259896318998</v>
      </c>
      <c r="O1201">
        <v>29.270711259352701</v>
      </c>
      <c r="P1201">
        <v>38.749218261413297</v>
      </c>
      <c r="Q1201">
        <v>-5.5789193061685997E-2</v>
      </c>
    </row>
    <row r="1202" spans="1:17" hidden="1" x14ac:dyDescent="0.3">
      <c r="A1202" t="s">
        <v>2566</v>
      </c>
      <c r="B1202" t="s">
        <v>2567</v>
      </c>
      <c r="C1202" t="s">
        <v>3149</v>
      </c>
      <c r="D1202" t="s">
        <v>266</v>
      </c>
      <c r="E1202">
        <v>1853.9860191150001</v>
      </c>
      <c r="F1202">
        <v>514.65</v>
      </c>
      <c r="G1202">
        <v>24.462266686500499</v>
      </c>
      <c r="H1202">
        <v>-5.4981076788249998</v>
      </c>
      <c r="I1202">
        <v>36.086944675468999</v>
      </c>
      <c r="J1202">
        <v>0.66847514397530206</v>
      </c>
      <c r="K1202">
        <v>520.80076685581196</v>
      </c>
      <c r="L1202">
        <v>439.82769755978802</v>
      </c>
      <c r="M1202">
        <v>44.018725449952498</v>
      </c>
      <c r="N1202">
        <v>0.39462760566930899</v>
      </c>
      <c r="O1202">
        <v>24.327212668803998</v>
      </c>
      <c r="P1202">
        <v>69.098077870872302</v>
      </c>
      <c r="Q1202">
        <v>0.101326206298071</v>
      </c>
    </row>
    <row r="1203" spans="1:17" hidden="1" x14ac:dyDescent="0.3">
      <c r="A1203" t="s">
        <v>2568</v>
      </c>
      <c r="B1203" t="s">
        <v>2569</v>
      </c>
      <c r="C1203" t="s">
        <v>3149</v>
      </c>
      <c r="D1203" t="s">
        <v>242</v>
      </c>
      <c r="E1203">
        <v>1849.0655448</v>
      </c>
      <c r="F1203">
        <v>1219.8</v>
      </c>
      <c r="G1203">
        <v>57.119216572130703</v>
      </c>
      <c r="H1203">
        <v>1.43713918002079</v>
      </c>
      <c r="I1203">
        <v>-14.0256688007794</v>
      </c>
      <c r="J1203">
        <v>9.0943998684206395</v>
      </c>
      <c r="K1203">
        <v>1156.5178645564999</v>
      </c>
      <c r="L1203">
        <v>1067.28244460207</v>
      </c>
      <c r="M1203">
        <v>73.872997244847696</v>
      </c>
      <c r="N1203">
        <v>0.34104727885562702</v>
      </c>
      <c r="O1203">
        <v>22.376619117888101</v>
      </c>
      <c r="P1203">
        <v>152.181103990076</v>
      </c>
      <c r="Q1203">
        <v>0.14289360932081799</v>
      </c>
    </row>
    <row r="1204" spans="1:17" hidden="1" x14ac:dyDescent="0.3">
      <c r="A1204" t="s">
        <v>2570</v>
      </c>
      <c r="B1204" t="s">
        <v>2571</v>
      </c>
      <c r="C1204" t="s">
        <v>3149</v>
      </c>
      <c r="D1204" t="s">
        <v>141</v>
      </c>
      <c r="E1204">
        <v>1848.158688043</v>
      </c>
      <c r="F1204">
        <v>108.49</v>
      </c>
      <c r="G1204">
        <v>-17.852499086055701</v>
      </c>
      <c r="H1204">
        <v>-10.835636035706401</v>
      </c>
      <c r="I1204">
        <v>-17.171031743241901</v>
      </c>
      <c r="J1204">
        <v>1.0458239462393999</v>
      </c>
      <c r="K1204">
        <v>117.058926185839</v>
      </c>
      <c r="L1204">
        <v>114.68303052809399</v>
      </c>
      <c r="M1204">
        <v>46.920201739530597</v>
      </c>
      <c r="N1204">
        <v>0.52513446344561299</v>
      </c>
      <c r="O1204">
        <v>36.049405475158999</v>
      </c>
      <c r="P1204">
        <v>19.1543108182317</v>
      </c>
      <c r="Q1204">
        <v>2.0581447354433E-2</v>
      </c>
    </row>
    <row r="1205" spans="1:17" hidden="1" x14ac:dyDescent="0.3">
      <c r="A1205" t="s">
        <v>2572</v>
      </c>
      <c r="B1205" t="s">
        <v>2573</v>
      </c>
      <c r="C1205" t="s">
        <v>3149</v>
      </c>
      <c r="D1205" t="s">
        <v>117</v>
      </c>
      <c r="E1205">
        <v>1847.88712728</v>
      </c>
      <c r="F1205">
        <v>267.60000000000002</v>
      </c>
      <c r="G1205">
        <v>-46.105902031591903</v>
      </c>
      <c r="H1205">
        <v>3.1659251038537901</v>
      </c>
      <c r="I1205">
        <v>-27.925931206879302</v>
      </c>
      <c r="J1205">
        <v>13.0438441434213</v>
      </c>
      <c r="K1205">
        <v>283.13259644048298</v>
      </c>
      <c r="M1205">
        <v>64.761781510964894</v>
      </c>
      <c r="N1205">
        <v>0.438683767860575</v>
      </c>
      <c r="O1205">
        <v>49.476831091180799</v>
      </c>
      <c r="P1205">
        <v>18.6170212765957</v>
      </c>
    </row>
    <row r="1206" spans="1:17" hidden="1" x14ac:dyDescent="0.3">
      <c r="A1206" t="s">
        <v>2574</v>
      </c>
      <c r="B1206" t="s">
        <v>2575</v>
      </c>
      <c r="C1206" t="s">
        <v>3149</v>
      </c>
      <c r="D1206" t="s">
        <v>46</v>
      </c>
      <c r="E1206">
        <v>1838.4631999999999</v>
      </c>
      <c r="F1206">
        <v>81.55</v>
      </c>
      <c r="G1206">
        <v>-5.9837974221232004</v>
      </c>
      <c r="H1206">
        <v>-9.5387817344920904</v>
      </c>
      <c r="I1206">
        <v>16.017806001000402</v>
      </c>
      <c r="J1206">
        <v>2.8131753746899402</v>
      </c>
      <c r="K1206">
        <v>90.654406284715805</v>
      </c>
      <c r="L1206">
        <v>84.976361272336206</v>
      </c>
      <c r="M1206">
        <v>46.479671400100699</v>
      </c>
      <c r="N1206">
        <v>0.53124377152592195</v>
      </c>
      <c r="O1206">
        <v>47.958307786633902</v>
      </c>
      <c r="P1206">
        <v>35.240464344941898</v>
      </c>
      <c r="Q1206">
        <v>0.116233906211549</v>
      </c>
    </row>
    <row r="1207" spans="1:17" hidden="1" x14ac:dyDescent="0.3">
      <c r="A1207" t="s">
        <v>2576</v>
      </c>
      <c r="B1207" t="s">
        <v>2577</v>
      </c>
      <c r="C1207" t="s">
        <v>3149</v>
      </c>
      <c r="D1207" t="s">
        <v>266</v>
      </c>
      <c r="E1207">
        <v>1822.912</v>
      </c>
      <c r="F1207">
        <v>3505.6</v>
      </c>
      <c r="G1207">
        <v>200.799890423937</v>
      </c>
      <c r="H1207">
        <v>9.5157615580374397</v>
      </c>
      <c r="I1207">
        <v>165.696112610781</v>
      </c>
      <c r="J1207">
        <v>22.425608917806699</v>
      </c>
      <c r="K1207">
        <v>2857.5720662609001</v>
      </c>
      <c r="L1207">
        <v>2009.71794369434</v>
      </c>
      <c r="M1207">
        <v>73.945656911439599</v>
      </c>
      <c r="N1207">
        <v>0.783804931977374</v>
      </c>
      <c r="O1207">
        <v>6.2300319488817797</v>
      </c>
      <c r="P1207">
        <v>240.15136813506601</v>
      </c>
      <c r="Q1207">
        <v>0.12672167018890201</v>
      </c>
    </row>
    <row r="1208" spans="1:17" hidden="1" x14ac:dyDescent="0.3">
      <c r="A1208" t="s">
        <v>2578</v>
      </c>
      <c r="B1208" t="s">
        <v>2579</v>
      </c>
      <c r="C1208" t="s">
        <v>3149</v>
      </c>
      <c r="D1208" t="s">
        <v>418</v>
      </c>
      <c r="E1208">
        <v>1822.2395444399999</v>
      </c>
      <c r="F1208">
        <v>3416.7</v>
      </c>
      <c r="G1208">
        <v>226.149907932144</v>
      </c>
      <c r="H1208">
        <v>12.6596390116962</v>
      </c>
      <c r="I1208">
        <v>65.318647753671399</v>
      </c>
      <c r="J1208">
        <v>12.415777387441601</v>
      </c>
      <c r="K1208">
        <v>3318.3488036736899</v>
      </c>
      <c r="L1208">
        <v>2709.1108849033299</v>
      </c>
      <c r="M1208">
        <v>62.9678054574131</v>
      </c>
      <c r="N1208">
        <v>0.91887406292894103</v>
      </c>
      <c r="O1208">
        <v>40.929844586881998</v>
      </c>
      <c r="P1208">
        <v>257.76963350785297</v>
      </c>
      <c r="Q1208">
        <v>0.23223952751113</v>
      </c>
    </row>
    <row r="1209" spans="1:17" hidden="1" x14ac:dyDescent="0.3">
      <c r="A1209" t="s">
        <v>2580</v>
      </c>
      <c r="B1209" t="s">
        <v>2581</v>
      </c>
      <c r="C1209" t="s">
        <v>3149</v>
      </c>
      <c r="D1209" t="s">
        <v>86</v>
      </c>
      <c r="E1209">
        <v>1813.56675</v>
      </c>
      <c r="F1209">
        <v>179.65</v>
      </c>
      <c r="G1209">
        <v>-26.738311068597501</v>
      </c>
      <c r="H1209">
        <v>42.641574734744999</v>
      </c>
      <c r="I1209">
        <v>26.3869107277546</v>
      </c>
      <c r="J1209">
        <v>16.450312875569001</v>
      </c>
      <c r="K1209">
        <v>147.22475000310399</v>
      </c>
      <c r="L1209">
        <v>147.81033639786699</v>
      </c>
      <c r="M1209">
        <v>85.230125162805294</v>
      </c>
      <c r="N1209">
        <v>3.1350056988402</v>
      </c>
      <c r="O1209">
        <v>5.7612023378792001</v>
      </c>
      <c r="P1209">
        <v>58.3516967827236</v>
      </c>
      <c r="Q1209">
        <v>8.2442812888968001E-2</v>
      </c>
    </row>
    <row r="1210" spans="1:17" hidden="1" x14ac:dyDescent="0.3">
      <c r="A1210" t="s">
        <v>2582</v>
      </c>
      <c r="B1210" t="s">
        <v>2583</v>
      </c>
      <c r="C1210" t="s">
        <v>3149</v>
      </c>
      <c r="D1210" t="s">
        <v>2145</v>
      </c>
      <c r="E1210">
        <v>1807.9749858</v>
      </c>
      <c r="F1210">
        <v>1142.8499999999999</v>
      </c>
      <c r="G1210">
        <v>-31.4051824236554</v>
      </c>
      <c r="H1210">
        <v>10.950902071248599</v>
      </c>
      <c r="I1210">
        <v>-14.702214157562899</v>
      </c>
      <c r="J1210">
        <v>13.8437813320805</v>
      </c>
      <c r="K1210">
        <v>1068.17427474178</v>
      </c>
      <c r="L1210">
        <v>1112.3004946662099</v>
      </c>
      <c r="M1210">
        <v>72.547224285439299</v>
      </c>
      <c r="N1210">
        <v>1.4414477775846399</v>
      </c>
      <c r="O1210">
        <v>26.9589184932405</v>
      </c>
      <c r="P1210">
        <v>22.959814944321799</v>
      </c>
      <c r="Q1210">
        <v>0.113866883799807</v>
      </c>
    </row>
    <row r="1211" spans="1:17" hidden="1" x14ac:dyDescent="0.3">
      <c r="A1211" t="s">
        <v>2584</v>
      </c>
      <c r="B1211" t="s">
        <v>2585</v>
      </c>
      <c r="C1211" t="s">
        <v>3149</v>
      </c>
      <c r="D1211" t="s">
        <v>111</v>
      </c>
      <c r="E1211">
        <v>1805.08191507999</v>
      </c>
      <c r="F1211">
        <v>81.319999999999993</v>
      </c>
      <c r="G1211">
        <v>76.202320531955294</v>
      </c>
      <c r="H1211">
        <v>2.02256236587899</v>
      </c>
      <c r="I1211">
        <v>4.8934823310080304</v>
      </c>
      <c r="J1211">
        <v>10.9023171890907</v>
      </c>
      <c r="K1211">
        <v>84.478455859070607</v>
      </c>
      <c r="L1211">
        <v>78.784619998430799</v>
      </c>
      <c r="M1211">
        <v>58.691835819578003</v>
      </c>
      <c r="N1211">
        <v>0.50461001747759004</v>
      </c>
      <c r="O1211">
        <v>32.685686178061999</v>
      </c>
      <c r="P1211">
        <v>103.122268015486</v>
      </c>
      <c r="Q1211">
        <v>7.7961274786427004E-2</v>
      </c>
    </row>
    <row r="1212" spans="1:17" hidden="1" x14ac:dyDescent="0.3">
      <c r="A1212" t="s">
        <v>2586</v>
      </c>
      <c r="B1212" t="s">
        <v>2587</v>
      </c>
      <c r="C1212" t="s">
        <v>3149</v>
      </c>
      <c r="D1212" t="s">
        <v>291</v>
      </c>
      <c r="E1212">
        <v>1803.66</v>
      </c>
      <c r="F1212">
        <v>1503.05</v>
      </c>
      <c r="G1212">
        <v>-34.403160159760297</v>
      </c>
      <c r="H1212">
        <v>2.1204636234927898</v>
      </c>
      <c r="I1212">
        <v>2.44379114127362</v>
      </c>
      <c r="J1212">
        <v>5.0493529729302598</v>
      </c>
      <c r="K1212">
        <v>1472.95033460017</v>
      </c>
      <c r="L1212">
        <v>1444.4828449337101</v>
      </c>
      <c r="M1212">
        <v>63.203984613816502</v>
      </c>
      <c r="N1212">
        <v>0.67603720675602696</v>
      </c>
      <c r="O1212">
        <v>12.5145537407272</v>
      </c>
      <c r="P1212">
        <v>27.2638753651411</v>
      </c>
      <c r="Q1212">
        <v>0.173469842737314</v>
      </c>
    </row>
    <row r="1213" spans="1:17" hidden="1" x14ac:dyDescent="0.3">
      <c r="A1213" t="s">
        <v>2588</v>
      </c>
      <c r="B1213" t="s">
        <v>2589</v>
      </c>
      <c r="C1213" t="s">
        <v>3149</v>
      </c>
      <c r="D1213" t="s">
        <v>1480</v>
      </c>
      <c r="E1213">
        <v>1798.012025</v>
      </c>
      <c r="F1213">
        <v>127</v>
      </c>
      <c r="G1213">
        <v>39.886076637161104</v>
      </c>
      <c r="H1213">
        <v>10.970072316575299</v>
      </c>
      <c r="I1213">
        <v>-11.7182011735499</v>
      </c>
      <c r="J1213">
        <v>5.4699597566876204</v>
      </c>
      <c r="K1213">
        <v>126.343032060723</v>
      </c>
      <c r="L1213">
        <v>116.328110887279</v>
      </c>
      <c r="M1213">
        <v>47.9120309964852</v>
      </c>
      <c r="N1213">
        <v>1.27735728663112</v>
      </c>
      <c r="O1213">
        <v>16.929133858267701</v>
      </c>
      <c r="P1213">
        <v>69.3333333333333</v>
      </c>
      <c r="Q1213">
        <v>0.17398676142342701</v>
      </c>
    </row>
    <row r="1214" spans="1:17" hidden="1" x14ac:dyDescent="0.3">
      <c r="A1214" t="s">
        <v>2590</v>
      </c>
      <c r="B1214" t="s">
        <v>2591</v>
      </c>
      <c r="C1214" t="s">
        <v>3149</v>
      </c>
      <c r="D1214" t="s">
        <v>54</v>
      </c>
      <c r="E1214">
        <v>1782.025883838</v>
      </c>
      <c r="F1214">
        <v>162.02000000000001</v>
      </c>
      <c r="G1214">
        <v>-64.678219635452905</v>
      </c>
      <c r="H1214">
        <v>-7.91762286163934</v>
      </c>
      <c r="I1214">
        <v>-42.254443477826101</v>
      </c>
      <c r="J1214">
        <v>7.2970546039558304</v>
      </c>
      <c r="K1214">
        <v>185.747547147311</v>
      </c>
      <c r="L1214">
        <v>210.26079309477399</v>
      </c>
      <c r="M1214">
        <v>41.774874390274803</v>
      </c>
      <c r="N1214">
        <v>1.00264923835199</v>
      </c>
      <c r="O1214">
        <v>75.009258116281899</v>
      </c>
      <c r="P1214">
        <v>7.7977378576180998</v>
      </c>
      <c r="Q1214">
        <v>8.6485343284715993E-2</v>
      </c>
    </row>
    <row r="1215" spans="1:17" hidden="1" x14ac:dyDescent="0.3">
      <c r="A1215" t="s">
        <v>2592</v>
      </c>
      <c r="B1215" t="s">
        <v>2593</v>
      </c>
      <c r="C1215" t="s">
        <v>3149</v>
      </c>
      <c r="D1215" t="s">
        <v>160</v>
      </c>
      <c r="E1215">
        <v>1781.4357593699999</v>
      </c>
      <c r="F1215">
        <v>348.1</v>
      </c>
      <c r="G1215">
        <v>-24.4825290826195</v>
      </c>
      <c r="H1215">
        <v>16.401381203766601</v>
      </c>
      <c r="I1215">
        <v>-6.3025582579069903</v>
      </c>
      <c r="J1215">
        <v>14.234352084767499</v>
      </c>
      <c r="O1215">
        <v>3.4903763286411902</v>
      </c>
      <c r="P1215">
        <v>13.019480519480499</v>
      </c>
    </row>
    <row r="1216" spans="1:17" hidden="1" x14ac:dyDescent="0.3">
      <c r="A1216" t="s">
        <v>2594</v>
      </c>
      <c r="B1216" t="s">
        <v>2595</v>
      </c>
      <c r="C1216" t="s">
        <v>3149</v>
      </c>
      <c r="D1216" t="s">
        <v>266</v>
      </c>
      <c r="E1216">
        <v>1776.153632565</v>
      </c>
      <c r="F1216">
        <v>320.45</v>
      </c>
      <c r="G1216">
        <v>68.066729568333997</v>
      </c>
      <c r="H1216">
        <v>0.23205160632542199</v>
      </c>
      <c r="I1216">
        <v>46.852433156852797</v>
      </c>
      <c r="J1216">
        <v>11.0082365258643</v>
      </c>
      <c r="K1216">
        <v>305.679727383196</v>
      </c>
      <c r="L1216">
        <v>267.32704743896397</v>
      </c>
      <c r="M1216">
        <v>69.729915486551207</v>
      </c>
      <c r="N1216">
        <v>1.33184795523783</v>
      </c>
      <c r="O1216">
        <v>36.901232641597701</v>
      </c>
      <c r="P1216">
        <v>93.976997578692405</v>
      </c>
      <c r="Q1216">
        <v>0.15793019777179801</v>
      </c>
    </row>
    <row r="1217" spans="1:17" hidden="1" x14ac:dyDescent="0.3">
      <c r="A1217" t="s">
        <v>2596</v>
      </c>
      <c r="B1217" t="s">
        <v>2597</v>
      </c>
      <c r="C1217" t="s">
        <v>3149</v>
      </c>
      <c r="D1217" t="s">
        <v>464</v>
      </c>
      <c r="E1217">
        <v>1775.9763862499999</v>
      </c>
      <c r="F1217">
        <v>920.35</v>
      </c>
      <c r="G1217">
        <v>196.228338919988</v>
      </c>
      <c r="H1217">
        <v>-6.3895648967649796</v>
      </c>
      <c r="I1217">
        <v>42.530927304149898</v>
      </c>
      <c r="J1217">
        <v>2.82528841384209</v>
      </c>
      <c r="K1217">
        <v>924.55351866100204</v>
      </c>
      <c r="L1217">
        <v>717.98428465136999</v>
      </c>
      <c r="M1217">
        <v>50.186155109654699</v>
      </c>
      <c r="N1217">
        <v>0.55698293800161403</v>
      </c>
      <c r="O1217">
        <v>32.025859727277599</v>
      </c>
      <c r="P1217">
        <v>222.13860693034599</v>
      </c>
      <c r="Q1217">
        <v>0.19961896153160499</v>
      </c>
    </row>
    <row r="1218" spans="1:17" hidden="1" x14ac:dyDescent="0.3">
      <c r="A1218" t="s">
        <v>2598</v>
      </c>
      <c r="B1218" t="s">
        <v>2599</v>
      </c>
      <c r="C1218" t="s">
        <v>3149</v>
      </c>
      <c r="D1218" t="s">
        <v>475</v>
      </c>
      <c r="E1218">
        <v>1775.9389994999999</v>
      </c>
      <c r="F1218">
        <v>566.9</v>
      </c>
      <c r="G1218">
        <v>0.27782325285796999</v>
      </c>
      <c r="H1218">
        <v>1.7603528996645701</v>
      </c>
      <c r="I1218">
        <v>-0.88898546306772497</v>
      </c>
      <c r="J1218">
        <v>6.0177816181970698</v>
      </c>
      <c r="K1218">
        <v>587.45246298418704</v>
      </c>
      <c r="L1218">
        <v>562.40435231691697</v>
      </c>
      <c r="M1218">
        <v>56.715562237665303</v>
      </c>
      <c r="N1218">
        <v>0.46000120402196998</v>
      </c>
      <c r="O1218">
        <v>28.241312400776099</v>
      </c>
      <c r="P1218">
        <v>40.844720496894404</v>
      </c>
      <c r="Q1218">
        <v>-6.0560742369215999E-2</v>
      </c>
    </row>
    <row r="1219" spans="1:17" hidden="1" x14ac:dyDescent="0.3">
      <c r="A1219" t="s">
        <v>2600</v>
      </c>
      <c r="B1219" t="s">
        <v>2601</v>
      </c>
      <c r="C1219" t="s">
        <v>3149</v>
      </c>
      <c r="D1219" t="s">
        <v>364</v>
      </c>
      <c r="E1219">
        <v>1768.4916753</v>
      </c>
      <c r="F1219">
        <v>355.65</v>
      </c>
      <c r="G1219">
        <v>43.446874846784297</v>
      </c>
      <c r="H1219">
        <v>-0.28576731749405898</v>
      </c>
      <c r="I1219">
        <v>52.184271159677699</v>
      </c>
      <c r="J1219">
        <v>-2.27206440760399</v>
      </c>
      <c r="K1219">
        <v>292.96639313782998</v>
      </c>
      <c r="L1219">
        <v>247.258756580447</v>
      </c>
      <c r="M1219">
        <v>69.772266072173196</v>
      </c>
      <c r="N1219">
        <v>0.63097093034941298</v>
      </c>
      <c r="O1219">
        <v>1.2231126107127901</v>
      </c>
      <c r="P1219">
        <v>93.973275156803894</v>
      </c>
      <c r="Q1219">
        <v>0.14373696622419699</v>
      </c>
    </row>
    <row r="1220" spans="1:17" hidden="1" x14ac:dyDescent="0.3">
      <c r="A1220" t="s">
        <v>2602</v>
      </c>
      <c r="B1220" t="s">
        <v>2603</v>
      </c>
      <c r="C1220" t="s">
        <v>3149</v>
      </c>
      <c r="D1220" t="s">
        <v>57</v>
      </c>
      <c r="E1220">
        <v>1764.50682768</v>
      </c>
      <c r="F1220">
        <v>18.12</v>
      </c>
      <c r="G1220">
        <v>-24.681217731028799</v>
      </c>
      <c r="H1220">
        <v>-1.87066651595553</v>
      </c>
      <c r="I1220">
        <v>-5.6457901433924</v>
      </c>
      <c r="J1220">
        <v>4.6118480029209001</v>
      </c>
      <c r="K1220">
        <v>18.531268016485502</v>
      </c>
      <c r="L1220">
        <v>18.5049258358247</v>
      </c>
      <c r="M1220">
        <v>56.267745759146997</v>
      </c>
      <c r="N1220">
        <v>0.40911147955615901</v>
      </c>
      <c r="O1220">
        <v>54.8013245033112</v>
      </c>
      <c r="P1220">
        <v>24.109589041095902</v>
      </c>
      <c r="Q1220">
        <v>2.7695443725356001E-2</v>
      </c>
    </row>
    <row r="1221" spans="1:17" hidden="1" x14ac:dyDescent="0.3">
      <c r="A1221" t="s">
        <v>2604</v>
      </c>
      <c r="B1221" t="s">
        <v>2605</v>
      </c>
      <c r="C1221" t="s">
        <v>3149</v>
      </c>
      <c r="D1221" t="s">
        <v>196</v>
      </c>
      <c r="E1221">
        <v>1760.8067619999999</v>
      </c>
      <c r="F1221">
        <v>410.15</v>
      </c>
      <c r="G1221">
        <v>-32.118820491492698</v>
      </c>
      <c r="H1221">
        <v>-4.3913230305453101</v>
      </c>
      <c r="I1221">
        <v>-10.848284666453701</v>
      </c>
      <c r="J1221">
        <v>3.7460903465058002</v>
      </c>
      <c r="K1221">
        <v>421.748257674321</v>
      </c>
      <c r="L1221">
        <v>422.92666055479799</v>
      </c>
      <c r="M1221">
        <v>49.723046553980403</v>
      </c>
      <c r="N1221">
        <v>0.43767445924862802</v>
      </c>
      <c r="O1221">
        <v>26.5390710715591</v>
      </c>
      <c r="P1221">
        <v>14.823628219484799</v>
      </c>
      <c r="Q1221">
        <v>-9.5005587417300004E-4</v>
      </c>
    </row>
    <row r="1222" spans="1:17" hidden="1" x14ac:dyDescent="0.3">
      <c r="A1222" t="s">
        <v>2606</v>
      </c>
      <c r="B1222" t="s">
        <v>2607</v>
      </c>
      <c r="C1222" t="s">
        <v>3149</v>
      </c>
      <c r="D1222" t="s">
        <v>472</v>
      </c>
      <c r="E1222">
        <v>1757.548487195</v>
      </c>
      <c r="F1222">
        <v>567.54999999999995</v>
      </c>
      <c r="G1222">
        <v>-36.001357119269301</v>
      </c>
      <c r="H1222">
        <v>-17.501179880671</v>
      </c>
      <c r="I1222">
        <v>-7.41213545343206</v>
      </c>
      <c r="J1222">
        <v>1.1503352244348799</v>
      </c>
      <c r="K1222">
        <v>659.79958300689702</v>
      </c>
      <c r="L1222">
        <v>638.55905327886103</v>
      </c>
      <c r="M1222">
        <v>32.168720858860397</v>
      </c>
      <c r="N1222">
        <v>0.71521707313116101</v>
      </c>
      <c r="O1222">
        <v>56.594132675535199</v>
      </c>
      <c r="P1222">
        <v>28.973980229519299</v>
      </c>
      <c r="Q1222">
        <v>0.109465557014137</v>
      </c>
    </row>
    <row r="1223" spans="1:17" hidden="1" x14ac:dyDescent="0.3">
      <c r="A1223" t="s">
        <v>2608</v>
      </c>
      <c r="B1223" t="s">
        <v>2609</v>
      </c>
      <c r="C1223" t="s">
        <v>3149</v>
      </c>
      <c r="D1223" t="s">
        <v>86</v>
      </c>
      <c r="E1223">
        <v>1754.4197143399999</v>
      </c>
      <c r="F1223">
        <v>182.45</v>
      </c>
      <c r="G1223">
        <v>28.905175349845099</v>
      </c>
      <c r="H1223">
        <v>34.173983883254103</v>
      </c>
      <c r="I1223">
        <v>61.126713457574702</v>
      </c>
      <c r="J1223">
        <v>4.5264006183137804</v>
      </c>
      <c r="K1223">
        <v>146.67701868187899</v>
      </c>
      <c r="L1223">
        <v>120.68139151091199</v>
      </c>
      <c r="M1223">
        <v>67.9383015665626</v>
      </c>
      <c r="N1223">
        <v>0.97142173110196595</v>
      </c>
      <c r="O1223">
        <v>3.3159769799945198</v>
      </c>
      <c r="P1223">
        <v>108.75286041189899</v>
      </c>
      <c r="Q1223">
        <v>-1.3001106776669999E-3</v>
      </c>
    </row>
    <row r="1224" spans="1:17" hidden="1" x14ac:dyDescent="0.3">
      <c r="A1224" t="s">
        <v>2610</v>
      </c>
      <c r="B1224" t="s">
        <v>2611</v>
      </c>
      <c r="C1224" t="s">
        <v>3149</v>
      </c>
      <c r="D1224" t="s">
        <v>86</v>
      </c>
      <c r="E1224">
        <v>1745.6730192</v>
      </c>
      <c r="F1224">
        <v>261.60000000000002</v>
      </c>
      <c r="G1224">
        <v>66.371981162739601</v>
      </c>
      <c r="H1224">
        <v>1.85450947302452</v>
      </c>
      <c r="I1224">
        <v>116.05071222410599</v>
      </c>
      <c r="J1224">
        <v>-3.8408674933421998</v>
      </c>
      <c r="K1224">
        <v>257.57035900552302</v>
      </c>
      <c r="L1224">
        <v>183.33979504565499</v>
      </c>
      <c r="M1224">
        <v>37.3136303491845</v>
      </c>
      <c r="N1224">
        <v>0.22393788057549699</v>
      </c>
      <c r="O1224">
        <v>37.752293577981597</v>
      </c>
      <c r="P1224">
        <v>181.13917248790901</v>
      </c>
      <c r="Q1224">
        <v>0.115139382271907</v>
      </c>
    </row>
    <row r="1225" spans="1:17" hidden="1" x14ac:dyDescent="0.3">
      <c r="A1225" t="s">
        <v>2612</v>
      </c>
      <c r="B1225" t="s">
        <v>2613</v>
      </c>
      <c r="C1225" t="s">
        <v>3149</v>
      </c>
      <c r="D1225" t="s">
        <v>46</v>
      </c>
      <c r="E1225">
        <v>1745.1224910000001</v>
      </c>
      <c r="F1225">
        <v>1664.45</v>
      </c>
      <c r="G1225">
        <v>55.018043310908901</v>
      </c>
      <c r="H1225">
        <v>8.7320204227036999</v>
      </c>
      <c r="I1225">
        <v>29.975502433779798</v>
      </c>
      <c r="J1225">
        <v>7.8633079362130198</v>
      </c>
      <c r="K1225">
        <v>1579.97336606709</v>
      </c>
      <c r="L1225">
        <v>1310.8801236699401</v>
      </c>
      <c r="M1225">
        <v>55.257149573282398</v>
      </c>
      <c r="N1225">
        <v>0.79798740499059395</v>
      </c>
      <c r="O1225">
        <v>7.32374057496469</v>
      </c>
      <c r="P1225">
        <v>99.096889952153106</v>
      </c>
    </row>
    <row r="1226" spans="1:17" hidden="1" x14ac:dyDescent="0.3">
      <c r="A1226" t="s">
        <v>2614</v>
      </c>
      <c r="B1226" t="s">
        <v>2615</v>
      </c>
      <c r="C1226" t="s">
        <v>3149</v>
      </c>
      <c r="D1226" t="s">
        <v>46</v>
      </c>
      <c r="E1226">
        <v>1735.4914163999999</v>
      </c>
      <c r="F1226">
        <v>137.34</v>
      </c>
      <c r="G1226">
        <v>114.194627094536</v>
      </c>
      <c r="H1226">
        <v>-3.93180587942047</v>
      </c>
      <c r="I1226">
        <v>17.6943603486006</v>
      </c>
      <c r="J1226">
        <v>8.3609916875511292</v>
      </c>
      <c r="K1226">
        <v>146.57506666506501</v>
      </c>
      <c r="L1226">
        <v>128.75774272214201</v>
      </c>
      <c r="M1226">
        <v>51.817143873866101</v>
      </c>
      <c r="N1226">
        <v>0.68497495593999602</v>
      </c>
      <c r="O1226">
        <v>48.536478811708101</v>
      </c>
      <c r="P1226">
        <v>144.37722419928801</v>
      </c>
      <c r="Q1226">
        <v>0.18330538883764999</v>
      </c>
    </row>
    <row r="1227" spans="1:17" hidden="1" x14ac:dyDescent="0.3">
      <c r="A1227" t="s">
        <v>2616</v>
      </c>
      <c r="B1227" t="s">
        <v>2617</v>
      </c>
      <c r="C1227" t="s">
        <v>3149</v>
      </c>
      <c r="D1227" t="s">
        <v>405</v>
      </c>
      <c r="E1227">
        <v>1734.46922025</v>
      </c>
      <c r="F1227">
        <v>137.78</v>
      </c>
      <c r="G1227">
        <v>-5.2094357720755404</v>
      </c>
      <c r="H1227">
        <v>7.9232502103395799</v>
      </c>
      <c r="I1227">
        <v>14.849773988731201</v>
      </c>
      <c r="J1227">
        <v>5.8917034852696197</v>
      </c>
      <c r="K1227">
        <v>131.829569842788</v>
      </c>
      <c r="L1227">
        <v>124.344702025863</v>
      </c>
      <c r="M1227">
        <v>75.471453099630395</v>
      </c>
      <c r="N1227">
        <v>0.86957851331096803</v>
      </c>
      <c r="O1227">
        <v>13.2965597329075</v>
      </c>
      <c r="P1227">
        <v>45.953389830508399</v>
      </c>
      <c r="Q1227">
        <v>7.652876775985E-2</v>
      </c>
    </row>
    <row r="1228" spans="1:17" hidden="1" x14ac:dyDescent="0.3">
      <c r="A1228" t="s">
        <v>2618</v>
      </c>
      <c r="B1228" t="s">
        <v>2619</v>
      </c>
      <c r="C1228" t="s">
        <v>3149</v>
      </c>
      <c r="D1228" t="s">
        <v>21</v>
      </c>
      <c r="E1228">
        <v>1734.3997094399999</v>
      </c>
      <c r="F1228">
        <v>1473.05</v>
      </c>
      <c r="G1228">
        <v>184.69595233755899</v>
      </c>
      <c r="H1228">
        <v>-2.5859387828370299</v>
      </c>
      <c r="I1228">
        <v>21.956721346730699</v>
      </c>
      <c r="J1228">
        <v>-2.2591544087389401</v>
      </c>
      <c r="K1228">
        <v>1496.6757967948899</v>
      </c>
      <c r="L1228">
        <v>1225.6155138911299</v>
      </c>
      <c r="M1228">
        <v>49.119347827803303</v>
      </c>
      <c r="N1228">
        <v>0.79757238565119304</v>
      </c>
      <c r="O1228">
        <v>26.540171752486302</v>
      </c>
      <c r="P1228">
        <v>234.82213887941799</v>
      </c>
      <c r="Q1228">
        <v>0.13765621819807899</v>
      </c>
    </row>
    <row r="1229" spans="1:17" hidden="1" x14ac:dyDescent="0.3">
      <c r="A1229" t="s">
        <v>2620</v>
      </c>
      <c r="B1229" t="s">
        <v>2621</v>
      </c>
      <c r="C1229" t="s">
        <v>3149</v>
      </c>
      <c r="D1229" t="s">
        <v>128</v>
      </c>
      <c r="E1229">
        <v>1730.314860211</v>
      </c>
      <c r="F1229">
        <v>110.27</v>
      </c>
      <c r="G1229">
        <v>-42.906880731472498</v>
      </c>
      <c r="H1229">
        <v>-10.5271409974986</v>
      </c>
      <c r="I1229">
        <v>-29.635396335787501</v>
      </c>
      <c r="J1229">
        <v>3.4483604382231299</v>
      </c>
      <c r="K1229">
        <v>124.21461564246</v>
      </c>
      <c r="L1229">
        <v>136.55928211629401</v>
      </c>
      <c r="M1229">
        <v>36.553846208632699</v>
      </c>
      <c r="N1229">
        <v>0.34287706642864901</v>
      </c>
      <c r="O1229">
        <v>75.931803754420898</v>
      </c>
      <c r="P1229">
        <v>6.8611299544529603</v>
      </c>
    </row>
    <row r="1230" spans="1:17" hidden="1" x14ac:dyDescent="0.3">
      <c r="A1230" t="s">
        <v>2622</v>
      </c>
      <c r="B1230" t="s">
        <v>2623</v>
      </c>
      <c r="C1230" t="s">
        <v>3149</v>
      </c>
      <c r="D1230" t="s">
        <v>196</v>
      </c>
      <c r="E1230">
        <v>1727.9026086399999</v>
      </c>
      <c r="F1230">
        <v>707.2</v>
      </c>
      <c r="G1230">
        <v>-20.239741301355799</v>
      </c>
      <c r="H1230">
        <v>-1.5534275010420999</v>
      </c>
      <c r="I1230">
        <v>14.569746048249399</v>
      </c>
      <c r="J1230">
        <v>-3.0399162634205101</v>
      </c>
      <c r="K1230">
        <v>752.92534165844495</v>
      </c>
      <c r="L1230">
        <v>734.471934941977</v>
      </c>
      <c r="M1230">
        <v>44.406656939447601</v>
      </c>
      <c r="N1230">
        <v>1.3513524837992701</v>
      </c>
      <c r="O1230">
        <v>29.376414027149298</v>
      </c>
      <c r="P1230">
        <v>29.0510948905109</v>
      </c>
      <c r="Q1230">
        <v>-1.2311666824255999E-2</v>
      </c>
    </row>
    <row r="1231" spans="1:17" hidden="1" x14ac:dyDescent="0.3">
      <c r="A1231" t="s">
        <v>2624</v>
      </c>
      <c r="B1231" t="s">
        <v>2625</v>
      </c>
      <c r="C1231" t="s">
        <v>3149</v>
      </c>
      <c r="D1231" t="s">
        <v>51</v>
      </c>
      <c r="E1231">
        <v>1719.26</v>
      </c>
      <c r="F1231">
        <v>20.74</v>
      </c>
      <c r="G1231">
        <v>100.75639865630799</v>
      </c>
      <c r="H1231">
        <v>0.94479970261519297</v>
      </c>
      <c r="I1231">
        <v>45.899332443983603</v>
      </c>
      <c r="J1231">
        <v>4.0758138145271499</v>
      </c>
      <c r="K1231">
        <v>20.202099543177201</v>
      </c>
      <c r="L1231">
        <v>16.458620685881801</v>
      </c>
      <c r="M1231">
        <v>26.246969455177101</v>
      </c>
      <c r="N1231">
        <v>0.29938325687336997</v>
      </c>
      <c r="O1231">
        <v>34.5226615236258</v>
      </c>
      <c r="P1231">
        <v>129.17127071823199</v>
      </c>
    </row>
    <row r="1232" spans="1:17" hidden="1" x14ac:dyDescent="0.3">
      <c r="A1232" t="s">
        <v>2626</v>
      </c>
      <c r="B1232" t="s">
        <v>2627</v>
      </c>
      <c r="C1232" t="s">
        <v>3149</v>
      </c>
      <c r="D1232" t="s">
        <v>520</v>
      </c>
      <c r="E1232">
        <v>1717.602373944</v>
      </c>
      <c r="F1232">
        <v>171.24</v>
      </c>
      <c r="G1232">
        <v>3.0355151221716201</v>
      </c>
      <c r="H1232">
        <v>-5.6075246948040904</v>
      </c>
      <c r="I1232">
        <v>3.9722468456652198</v>
      </c>
      <c r="J1232">
        <v>7.02232450131888</v>
      </c>
      <c r="K1232">
        <v>180.018779359099</v>
      </c>
      <c r="L1232">
        <v>163.31668575264101</v>
      </c>
      <c r="M1232">
        <v>50.972884590880099</v>
      </c>
      <c r="N1232">
        <v>0.31436811327738401</v>
      </c>
      <c r="O1232">
        <v>34.834150899322502</v>
      </c>
      <c r="P1232">
        <v>56.240875912408697</v>
      </c>
      <c r="Q1232">
        <v>0.10046357376756</v>
      </c>
    </row>
    <row r="1233" spans="1:17" hidden="1" x14ac:dyDescent="0.3">
      <c r="A1233" t="s">
        <v>2628</v>
      </c>
      <c r="B1233" t="s">
        <v>2629</v>
      </c>
      <c r="C1233" t="s">
        <v>3149</v>
      </c>
      <c r="D1233" t="s">
        <v>266</v>
      </c>
      <c r="E1233">
        <v>1713.9132777</v>
      </c>
      <c r="F1233">
        <v>545.70000000000005</v>
      </c>
      <c r="G1233">
        <v>16.6445909238107</v>
      </c>
      <c r="H1233">
        <v>3.7760565284419201</v>
      </c>
      <c r="I1233">
        <v>24.448460232302399</v>
      </c>
      <c r="J1233">
        <v>9.2001640397269302</v>
      </c>
      <c r="K1233">
        <v>552.95203202877599</v>
      </c>
      <c r="L1233">
        <v>507.44950597800403</v>
      </c>
      <c r="M1233">
        <v>52.373783850442997</v>
      </c>
      <c r="N1233">
        <v>0.5680525572681</v>
      </c>
      <c r="O1233">
        <v>36.8150998717243</v>
      </c>
      <c r="P1233">
        <v>82.997987927565404</v>
      </c>
      <c r="Q1233">
        <v>0.10736415334162699</v>
      </c>
    </row>
    <row r="1234" spans="1:17" hidden="1" x14ac:dyDescent="0.3">
      <c r="A1234" t="s">
        <v>2630</v>
      </c>
      <c r="B1234" t="s">
        <v>2631</v>
      </c>
      <c r="C1234" t="s">
        <v>3149</v>
      </c>
      <c r="D1234" t="s">
        <v>757</v>
      </c>
      <c r="E1234">
        <v>1713.7250701769999</v>
      </c>
      <c r="F1234">
        <v>8.49</v>
      </c>
      <c r="G1234">
        <v>-77.808285007525598</v>
      </c>
      <c r="H1234">
        <v>-11.5557068888636</v>
      </c>
      <c r="I1234">
        <v>-45.984842640191303</v>
      </c>
      <c r="J1234">
        <v>1.03630013671559</v>
      </c>
      <c r="K1234">
        <v>10.2483953937574</v>
      </c>
      <c r="L1234">
        <v>15.4756808251012</v>
      </c>
      <c r="M1234">
        <v>51.306827621526203</v>
      </c>
      <c r="N1234">
        <v>0.79569068341867599</v>
      </c>
      <c r="O1234">
        <v>170.31802120141299</v>
      </c>
      <c r="P1234">
        <v>24.852941176470502</v>
      </c>
      <c r="Q1234">
        <v>-5.5656749413462998E-2</v>
      </c>
    </row>
    <row r="1235" spans="1:17" hidden="1" x14ac:dyDescent="0.3">
      <c r="A1235" t="s">
        <v>2632</v>
      </c>
      <c r="B1235" t="s">
        <v>2633</v>
      </c>
      <c r="C1235" t="s">
        <v>3149</v>
      </c>
      <c r="D1235" t="s">
        <v>75</v>
      </c>
      <c r="E1235">
        <v>1713.56365719</v>
      </c>
      <c r="F1235">
        <v>30.57</v>
      </c>
      <c r="G1235">
        <v>-37.7868895151149</v>
      </c>
      <c r="H1235">
        <v>0.474902859775575</v>
      </c>
      <c r="I1235">
        <v>-28.2244454301192</v>
      </c>
      <c r="J1235">
        <v>7.0162517440436201</v>
      </c>
      <c r="K1235">
        <v>32.109675864501199</v>
      </c>
      <c r="L1235">
        <v>35.013707207027601</v>
      </c>
      <c r="M1235">
        <v>55.530529178170802</v>
      </c>
      <c r="N1235">
        <v>0.54294478146282898</v>
      </c>
      <c r="O1235">
        <v>58.979391560353299</v>
      </c>
      <c r="P1235">
        <v>9.60917891717461</v>
      </c>
    </row>
    <row r="1236" spans="1:17" hidden="1" x14ac:dyDescent="0.3">
      <c r="A1236" t="s">
        <v>2634</v>
      </c>
      <c r="B1236" t="s">
        <v>2635</v>
      </c>
      <c r="C1236" t="s">
        <v>3149</v>
      </c>
      <c r="D1236" t="s">
        <v>111</v>
      </c>
      <c r="E1236">
        <v>1705.9439698000001</v>
      </c>
      <c r="F1236">
        <v>6.95</v>
      </c>
      <c r="G1236">
        <v>-83.916310306431001</v>
      </c>
      <c r="H1236">
        <v>-7.3500812976958798</v>
      </c>
      <c r="I1236">
        <v>-70.663630518979204</v>
      </c>
      <c r="J1236">
        <v>1.03630013671559</v>
      </c>
      <c r="K1236">
        <v>8.9369312028713299</v>
      </c>
      <c r="L1236">
        <v>13.180690065431699</v>
      </c>
      <c r="M1236">
        <v>14.126694847374701</v>
      </c>
      <c r="N1236">
        <v>0.42621164488094898</v>
      </c>
      <c r="O1236">
        <v>290.647482014388</v>
      </c>
      <c r="P1236">
        <v>14.309210526315701</v>
      </c>
      <c r="Q1236">
        <v>1.3467498631386E-2</v>
      </c>
    </row>
    <row r="1237" spans="1:17" hidden="1" x14ac:dyDescent="0.3">
      <c r="A1237" t="s">
        <v>2636</v>
      </c>
      <c r="B1237" t="s">
        <v>2637</v>
      </c>
      <c r="C1237" t="s">
        <v>3149</v>
      </c>
      <c r="D1237" t="s">
        <v>588</v>
      </c>
      <c r="E1237">
        <v>1701.0937799999999</v>
      </c>
      <c r="F1237">
        <v>103.03</v>
      </c>
      <c r="G1237">
        <v>6.5530901794074996</v>
      </c>
      <c r="H1237">
        <v>-9.3309173196277992</v>
      </c>
      <c r="I1237">
        <v>16.6344804110708</v>
      </c>
      <c r="J1237">
        <v>3.4010295956334202</v>
      </c>
      <c r="K1237">
        <v>114.21435075234299</v>
      </c>
      <c r="L1237">
        <v>103.44062184124699</v>
      </c>
      <c r="M1237">
        <v>54.219977380712301</v>
      </c>
      <c r="N1237">
        <v>0.40290643912303897</v>
      </c>
      <c r="O1237">
        <v>54.848102494419003</v>
      </c>
      <c r="P1237">
        <v>43.0972222222222</v>
      </c>
    </row>
    <row r="1238" spans="1:17" hidden="1" x14ac:dyDescent="0.3">
      <c r="A1238" t="s">
        <v>2638</v>
      </c>
      <c r="B1238" t="s">
        <v>2639</v>
      </c>
      <c r="C1238" t="s">
        <v>3149</v>
      </c>
      <c r="D1238" t="s">
        <v>656</v>
      </c>
      <c r="E1238">
        <v>1700.9893250139901</v>
      </c>
      <c r="F1238">
        <v>191.38</v>
      </c>
      <c r="G1238">
        <v>-3.77880661916512</v>
      </c>
      <c r="H1238">
        <v>5.8742234947516296</v>
      </c>
      <c r="I1238">
        <v>14.401164205547399</v>
      </c>
      <c r="J1238">
        <v>12.092511262682001</v>
      </c>
      <c r="K1238">
        <v>187.11968924165001</v>
      </c>
      <c r="M1238">
        <v>68.607043119105796</v>
      </c>
      <c r="N1238">
        <v>0.64465941482049705</v>
      </c>
      <c r="O1238">
        <v>20.179747100010399</v>
      </c>
      <c r="P1238">
        <v>38.681159420289802</v>
      </c>
    </row>
    <row r="1239" spans="1:17" hidden="1" x14ac:dyDescent="0.3">
      <c r="A1239" t="s">
        <v>2640</v>
      </c>
      <c r="B1239" t="s">
        <v>2641</v>
      </c>
      <c r="C1239" t="s">
        <v>3149</v>
      </c>
      <c r="D1239" t="s">
        <v>1745</v>
      </c>
      <c r="E1239">
        <v>1697.1506294399901</v>
      </c>
      <c r="F1239">
        <v>161.72999999999999</v>
      </c>
      <c r="G1239">
        <v>-54.6164615303056</v>
      </c>
      <c r="H1239">
        <v>-0.20843545016769899</v>
      </c>
      <c r="I1239">
        <v>-32.993698294703201</v>
      </c>
      <c r="J1239">
        <v>1.0606666084504801</v>
      </c>
      <c r="K1239">
        <v>175.74830278143</v>
      </c>
      <c r="L1239">
        <v>202.669623545376</v>
      </c>
      <c r="M1239">
        <v>40.239399475675697</v>
      </c>
      <c r="N1239">
        <v>0.35775549644902999</v>
      </c>
      <c r="O1239">
        <v>86.700055648302694</v>
      </c>
      <c r="P1239">
        <v>2.3607594936708698</v>
      </c>
      <c r="Q1239">
        <v>0.14440875923777699</v>
      </c>
    </row>
    <row r="1240" spans="1:17" hidden="1" x14ac:dyDescent="0.3">
      <c r="A1240" t="s">
        <v>2642</v>
      </c>
      <c r="B1240" t="s">
        <v>2643</v>
      </c>
      <c r="C1240" t="s">
        <v>3149</v>
      </c>
      <c r="D1240" t="s">
        <v>588</v>
      </c>
      <c r="E1240">
        <v>1692.3029750000001</v>
      </c>
      <c r="F1240">
        <v>60.17</v>
      </c>
      <c r="G1240">
        <v>2.38397506000398</v>
      </c>
      <c r="H1240">
        <v>3.02108936174514</v>
      </c>
      <c r="I1240">
        <v>-6.0917836721324097</v>
      </c>
      <c r="J1240">
        <v>15.841940380618</v>
      </c>
      <c r="K1240">
        <v>58.713313342199399</v>
      </c>
      <c r="L1240">
        <v>57.744435478362</v>
      </c>
      <c r="M1240">
        <v>29.188193916460101</v>
      </c>
      <c r="N1240">
        <v>0.48949052390374098</v>
      </c>
      <c r="O1240">
        <v>29.632707329233799</v>
      </c>
      <c r="P1240">
        <v>33.859844271412598</v>
      </c>
      <c r="Q1240">
        <v>7.1071011628524999E-2</v>
      </c>
    </row>
    <row r="1241" spans="1:17" hidden="1" x14ac:dyDescent="0.3">
      <c r="A1241" t="s">
        <v>2644</v>
      </c>
      <c r="B1241" t="s">
        <v>2645</v>
      </c>
      <c r="C1241" t="s">
        <v>3149</v>
      </c>
      <c r="D1241" t="s">
        <v>237</v>
      </c>
      <c r="E1241">
        <v>1683.896688</v>
      </c>
      <c r="F1241">
        <v>931.4</v>
      </c>
      <c r="G1241">
        <v>73.853807056665602</v>
      </c>
      <c r="H1241">
        <v>2.0265411315581101</v>
      </c>
      <c r="I1241">
        <v>68.855161151637205</v>
      </c>
      <c r="J1241">
        <v>4.1336701879629896</v>
      </c>
      <c r="K1241">
        <v>902.54078844232299</v>
      </c>
      <c r="L1241">
        <v>730.39364789117894</v>
      </c>
      <c r="M1241">
        <v>55.531320238704197</v>
      </c>
      <c r="N1241">
        <v>0.55724551669756905</v>
      </c>
      <c r="O1241">
        <v>11.3807171999141</v>
      </c>
      <c r="P1241">
        <v>134.02010050251201</v>
      </c>
      <c r="Q1241">
        <v>5.1901641954391002E-2</v>
      </c>
    </row>
    <row r="1242" spans="1:17" hidden="1" x14ac:dyDescent="0.3">
      <c r="A1242" t="s">
        <v>2646</v>
      </c>
      <c r="B1242" t="s">
        <v>2647</v>
      </c>
      <c r="C1242" t="s">
        <v>3149</v>
      </c>
      <c r="D1242" t="s">
        <v>449</v>
      </c>
      <c r="E1242">
        <v>1681.6869999999999</v>
      </c>
      <c r="F1242">
        <v>1113.7</v>
      </c>
      <c r="G1242">
        <v>-19.2646680869648</v>
      </c>
      <c r="H1242">
        <v>-4.9246050165858097</v>
      </c>
      <c r="I1242">
        <v>-20.905630467005501</v>
      </c>
      <c r="J1242">
        <v>1.3888642392796799</v>
      </c>
      <c r="K1242">
        <v>1178.54918861072</v>
      </c>
      <c r="L1242">
        <v>1215.2696599401399</v>
      </c>
      <c r="M1242">
        <v>43.540703187012902</v>
      </c>
      <c r="N1242">
        <v>0.54314271123582103</v>
      </c>
      <c r="O1242">
        <v>44.114213881655701</v>
      </c>
      <c r="P1242">
        <v>8.8926912735272499</v>
      </c>
      <c r="Q1242">
        <v>5.9320936924225999E-2</v>
      </c>
    </row>
    <row r="1243" spans="1:17" hidden="1" x14ac:dyDescent="0.3">
      <c r="A1243" t="s">
        <v>2648</v>
      </c>
      <c r="B1243" t="s">
        <v>2649</v>
      </c>
      <c r="C1243" t="s">
        <v>3149</v>
      </c>
      <c r="D1243" t="s">
        <v>757</v>
      </c>
      <c r="E1243">
        <v>1676.9877385950001</v>
      </c>
      <c r="F1243">
        <v>649.35</v>
      </c>
      <c r="G1243">
        <v>-16.463108057552098</v>
      </c>
      <c r="H1243">
        <v>-10.6696552786716</v>
      </c>
      <c r="I1243">
        <v>-36.0304131244743</v>
      </c>
      <c r="J1243">
        <v>-2.2879223645771498</v>
      </c>
      <c r="K1243">
        <v>747.35961582116101</v>
      </c>
      <c r="L1243">
        <v>786.73577599524299</v>
      </c>
      <c r="M1243">
        <v>21.245674641472501</v>
      </c>
      <c r="N1243">
        <v>0.572684802340934</v>
      </c>
      <c r="O1243">
        <v>100.2002002002</v>
      </c>
      <c r="P1243">
        <v>19.015762463343101</v>
      </c>
      <c r="Q1243">
        <v>0.16534079747279801</v>
      </c>
    </row>
    <row r="1244" spans="1:17" hidden="1" x14ac:dyDescent="0.3">
      <c r="A1244" t="s">
        <v>2650</v>
      </c>
      <c r="B1244" t="s">
        <v>2651</v>
      </c>
      <c r="C1244" t="s">
        <v>3149</v>
      </c>
      <c r="D1244" t="s">
        <v>2652</v>
      </c>
      <c r="E1244">
        <v>1675.48353</v>
      </c>
      <c r="F1244">
        <v>603.75</v>
      </c>
      <c r="G1244">
        <v>-30.681561385752801</v>
      </c>
      <c r="H1244">
        <v>-2.7639094338329202</v>
      </c>
      <c r="I1244">
        <v>-4.2598601676510697</v>
      </c>
      <c r="J1244">
        <v>6.0084352812645196</v>
      </c>
      <c r="K1244">
        <v>630.50976539818203</v>
      </c>
      <c r="L1244">
        <v>604.12000164439803</v>
      </c>
      <c r="M1244">
        <v>48.162986815326597</v>
      </c>
      <c r="N1244">
        <v>1.7422545087902499</v>
      </c>
      <c r="O1244">
        <v>39.859213250517598</v>
      </c>
      <c r="P1244">
        <v>28.4574468085106</v>
      </c>
      <c r="Q1244">
        <v>9.4226035015423995E-2</v>
      </c>
    </row>
    <row r="1245" spans="1:17" hidden="1" x14ac:dyDescent="0.3">
      <c r="A1245" t="s">
        <v>2653</v>
      </c>
      <c r="B1245" t="s">
        <v>2654</v>
      </c>
      <c r="C1245" t="s">
        <v>3149</v>
      </c>
      <c r="D1245" t="s">
        <v>1998</v>
      </c>
      <c r="E1245">
        <v>1674.4621727819999</v>
      </c>
      <c r="F1245">
        <v>148.88999999999999</v>
      </c>
      <c r="G1245">
        <v>-44.102575702666201</v>
      </c>
      <c r="H1245">
        <v>-8.2937121644036793</v>
      </c>
      <c r="I1245">
        <v>-22.674598813752201</v>
      </c>
      <c r="J1245">
        <v>3.5166016098228199</v>
      </c>
      <c r="K1245">
        <v>159.47225156083701</v>
      </c>
      <c r="L1245">
        <v>166.661457415927</v>
      </c>
      <c r="M1245">
        <v>35.838801674804998</v>
      </c>
      <c r="N1245">
        <v>0.84191001303053603</v>
      </c>
      <c r="O1245">
        <v>46.282490429175901</v>
      </c>
      <c r="P1245">
        <v>2.9312132734185798</v>
      </c>
      <c r="Q1245">
        <v>-9.6089090415220998E-2</v>
      </c>
    </row>
    <row r="1246" spans="1:17" hidden="1" x14ac:dyDescent="0.3">
      <c r="A1246" t="s">
        <v>2655</v>
      </c>
      <c r="B1246" t="s">
        <v>2656</v>
      </c>
      <c r="C1246" t="s">
        <v>3149</v>
      </c>
      <c r="D1246" t="s">
        <v>291</v>
      </c>
      <c r="E1246">
        <v>1672.90445189</v>
      </c>
      <c r="F1246">
        <v>50.17</v>
      </c>
      <c r="G1246">
        <v>-5.0187017452982499</v>
      </c>
      <c r="H1246">
        <v>-4.2739981549830901</v>
      </c>
      <c r="I1246">
        <v>-31.8301458997155</v>
      </c>
      <c r="J1246">
        <v>9.8047944796224709</v>
      </c>
      <c r="K1246">
        <v>53.126701303719898</v>
      </c>
      <c r="L1246">
        <v>57.346888460823301</v>
      </c>
      <c r="M1246">
        <v>57.641910051214097</v>
      </c>
      <c r="N1246">
        <v>1.0030406429527701</v>
      </c>
      <c r="O1246">
        <v>91.150089695036797</v>
      </c>
      <c r="P1246">
        <v>21.476997578692501</v>
      </c>
      <c r="Q1246">
        <v>-5.9791770749720004E-3</v>
      </c>
    </row>
    <row r="1247" spans="1:17" hidden="1" x14ac:dyDescent="0.3">
      <c r="A1247" t="s">
        <v>2657</v>
      </c>
      <c r="B1247" t="s">
        <v>2658</v>
      </c>
      <c r="C1247" t="s">
        <v>3149</v>
      </c>
      <c r="D1247" t="s">
        <v>266</v>
      </c>
      <c r="E1247">
        <v>1671.57714786</v>
      </c>
      <c r="F1247">
        <v>1547.4</v>
      </c>
      <c r="G1247">
        <v>211.86149484653399</v>
      </c>
      <c r="H1247">
        <v>-2.9917926955048402</v>
      </c>
      <c r="I1247">
        <v>68.535251636516506</v>
      </c>
      <c r="J1247">
        <v>12.9199365003519</v>
      </c>
      <c r="K1247">
        <v>1408.5924678507999</v>
      </c>
      <c r="L1247">
        <v>1104.2528367208499</v>
      </c>
      <c r="M1247">
        <v>71.743526670315703</v>
      </c>
      <c r="N1247">
        <v>0.73012902048884298</v>
      </c>
      <c r="O1247">
        <v>10.9667829908232</v>
      </c>
      <c r="P1247">
        <v>366.084337349397</v>
      </c>
      <c r="Q1247">
        <v>0.26733619327070601</v>
      </c>
    </row>
    <row r="1248" spans="1:17" hidden="1" x14ac:dyDescent="0.3">
      <c r="A1248" t="s">
        <v>2659</v>
      </c>
      <c r="B1248" t="s">
        <v>2660</v>
      </c>
      <c r="C1248" t="s">
        <v>3149</v>
      </c>
      <c r="D1248" t="s">
        <v>125</v>
      </c>
      <c r="E1248">
        <v>1667.3777076599999</v>
      </c>
      <c r="F1248">
        <v>56.49</v>
      </c>
      <c r="G1248">
        <v>-14.1595261705958</v>
      </c>
      <c r="H1248">
        <v>4.9629723571183303E-2</v>
      </c>
      <c r="I1248">
        <v>-6.8552971856459202</v>
      </c>
      <c r="J1248">
        <v>0.41396727754062701</v>
      </c>
      <c r="K1248">
        <v>57.5517271949331</v>
      </c>
      <c r="L1248">
        <v>57.971976958078997</v>
      </c>
      <c r="M1248">
        <v>49.282835475862399</v>
      </c>
      <c r="N1248">
        <v>0.52532898814089701</v>
      </c>
      <c r="O1248">
        <v>52.770401841033802</v>
      </c>
      <c r="P1248">
        <v>23.206106870229</v>
      </c>
      <c r="Q1248">
        <v>8.9117786877760993E-2</v>
      </c>
    </row>
    <row r="1249" spans="1:17" hidden="1" x14ac:dyDescent="0.3">
      <c r="A1249" t="s">
        <v>2661</v>
      </c>
      <c r="B1249" t="s">
        <v>2662</v>
      </c>
      <c r="C1249" t="s">
        <v>3149</v>
      </c>
      <c r="D1249" t="s">
        <v>204</v>
      </c>
      <c r="E1249">
        <v>1664.3540071949999</v>
      </c>
      <c r="F1249">
        <v>405.35</v>
      </c>
      <c r="G1249">
        <v>-38.971930208749903</v>
      </c>
      <c r="H1249">
        <v>-3.3110630062594599</v>
      </c>
      <c r="I1249">
        <v>-35.404487568374002</v>
      </c>
      <c r="J1249">
        <v>4.9616790718108197</v>
      </c>
      <c r="K1249">
        <v>419.00083760477099</v>
      </c>
      <c r="L1249">
        <v>464.221252689501</v>
      </c>
      <c r="M1249">
        <v>57.193728364413097</v>
      </c>
      <c r="N1249">
        <v>0.46178573621305902</v>
      </c>
      <c r="O1249">
        <v>58.134945109164903</v>
      </c>
      <c r="P1249">
        <v>11.5437534397358</v>
      </c>
    </row>
    <row r="1250" spans="1:17" hidden="1" x14ac:dyDescent="0.3">
      <c r="A1250" t="s">
        <v>2663</v>
      </c>
      <c r="B1250" t="s">
        <v>2664</v>
      </c>
      <c r="C1250" t="s">
        <v>3149</v>
      </c>
      <c r="D1250" t="s">
        <v>399</v>
      </c>
      <c r="E1250">
        <v>1654.348575</v>
      </c>
      <c r="F1250">
        <v>1552.65</v>
      </c>
      <c r="G1250">
        <v>250.444113276758</v>
      </c>
      <c r="H1250">
        <v>22.354980907366301</v>
      </c>
      <c r="I1250">
        <v>73.622269537475006</v>
      </c>
      <c r="J1250">
        <v>5.4507738209261101</v>
      </c>
      <c r="K1250">
        <v>1392.6328891058399</v>
      </c>
      <c r="L1250">
        <v>999.85175143920401</v>
      </c>
      <c r="M1250">
        <v>55.043331591429201</v>
      </c>
      <c r="N1250">
        <v>0.64382397057371299</v>
      </c>
      <c r="O1250">
        <v>10.4691978230766</v>
      </c>
      <c r="P1250">
        <v>307.41275255838298</v>
      </c>
      <c r="Q1250">
        <v>0.166345316231364</v>
      </c>
    </row>
    <row r="1251" spans="1:17" hidden="1" x14ac:dyDescent="0.3">
      <c r="A1251" t="s">
        <v>2665</v>
      </c>
      <c r="B1251" t="s">
        <v>2666</v>
      </c>
      <c r="C1251" t="s">
        <v>3149</v>
      </c>
      <c r="D1251" t="s">
        <v>469</v>
      </c>
      <c r="E1251">
        <v>1653.17478336</v>
      </c>
      <c r="F1251">
        <v>797.4</v>
      </c>
      <c r="G1251">
        <v>-24.8135960610716</v>
      </c>
      <c r="H1251">
        <v>-0.54355353730278999</v>
      </c>
      <c r="I1251">
        <v>9.1391150963414702</v>
      </c>
      <c r="J1251">
        <v>-1.3103159290655499</v>
      </c>
      <c r="K1251">
        <v>782.41314046951004</v>
      </c>
      <c r="L1251">
        <v>721.50106086336598</v>
      </c>
      <c r="M1251">
        <v>51.730208616439597</v>
      </c>
      <c r="N1251">
        <v>0.31436869033811399</v>
      </c>
      <c r="O1251">
        <v>16.5036368196639</v>
      </c>
      <c r="P1251">
        <v>41.132743362831803</v>
      </c>
      <c r="Q1251">
        <v>3.9980733252545003E-2</v>
      </c>
    </row>
    <row r="1252" spans="1:17" hidden="1" x14ac:dyDescent="0.3">
      <c r="A1252" t="s">
        <v>2667</v>
      </c>
      <c r="B1252" t="s">
        <v>2668</v>
      </c>
      <c r="C1252" t="s">
        <v>3149</v>
      </c>
      <c r="D1252" t="s">
        <v>21</v>
      </c>
      <c r="E1252">
        <v>1650.4185365999999</v>
      </c>
      <c r="F1252">
        <v>1298.2</v>
      </c>
      <c r="G1252">
        <v>66.7724778152444</v>
      </c>
      <c r="H1252">
        <v>-3.6608352763415999</v>
      </c>
      <c r="I1252">
        <v>-1.4554824011508101</v>
      </c>
      <c r="J1252">
        <v>4.2408745741667397</v>
      </c>
      <c r="K1252">
        <v>1334.71230418286</v>
      </c>
      <c r="L1252">
        <v>1173.8021419837401</v>
      </c>
      <c r="M1252">
        <v>55.348901708164497</v>
      </c>
      <c r="N1252">
        <v>0.60971610876597304</v>
      </c>
      <c r="O1252">
        <v>33.792944076413399</v>
      </c>
      <c r="P1252">
        <v>118.93920229361601</v>
      </c>
      <c r="Q1252">
        <v>0.16991385512127299</v>
      </c>
    </row>
    <row r="1253" spans="1:17" hidden="1" x14ac:dyDescent="0.3">
      <c r="A1253" t="s">
        <v>2669</v>
      </c>
      <c r="B1253" t="s">
        <v>2670</v>
      </c>
      <c r="C1253" t="s">
        <v>3149</v>
      </c>
      <c r="D1253" t="s">
        <v>475</v>
      </c>
      <c r="E1253">
        <v>1640.64010334</v>
      </c>
      <c r="F1253">
        <v>5325</v>
      </c>
      <c r="G1253">
        <v>-37.7246559276875</v>
      </c>
      <c r="H1253">
        <v>2.2215060024953699</v>
      </c>
      <c r="I1253">
        <v>-12.4692012805313</v>
      </c>
      <c r="J1253">
        <v>4.6557165544663004</v>
      </c>
      <c r="K1253">
        <v>5437.7916065941199</v>
      </c>
      <c r="L1253">
        <v>5657.9916966818901</v>
      </c>
      <c r="M1253">
        <v>59.693965676554797</v>
      </c>
      <c r="N1253">
        <v>0.74926601096053203</v>
      </c>
      <c r="O1253">
        <v>20.186854460093802</v>
      </c>
      <c r="P1253">
        <v>19.287634408602099</v>
      </c>
      <c r="Q1253">
        <v>-0.122258148233758</v>
      </c>
    </row>
    <row r="1254" spans="1:17" hidden="1" x14ac:dyDescent="0.3">
      <c r="A1254" t="s">
        <v>2671</v>
      </c>
      <c r="B1254" t="s">
        <v>2672</v>
      </c>
      <c r="C1254" t="s">
        <v>3149</v>
      </c>
      <c r="D1254" t="s">
        <v>475</v>
      </c>
      <c r="E1254">
        <v>1628.937676865</v>
      </c>
      <c r="F1254">
        <v>49.45</v>
      </c>
      <c r="G1254">
        <v>-64.8439962349496</v>
      </c>
      <c r="H1254">
        <v>-7.4384108125938102</v>
      </c>
      <c r="I1254">
        <v>-14.1545629087103</v>
      </c>
      <c r="J1254">
        <v>5.7771345235676801</v>
      </c>
      <c r="K1254">
        <v>54.212691526736002</v>
      </c>
      <c r="L1254">
        <v>57.827216188430299</v>
      </c>
      <c r="M1254">
        <v>42.0901625659967</v>
      </c>
      <c r="N1254">
        <v>0.344169953504399</v>
      </c>
      <c r="O1254">
        <v>70.984498530872301</v>
      </c>
      <c r="P1254">
        <v>31.0250861820636</v>
      </c>
    </row>
    <row r="1255" spans="1:17" hidden="1" x14ac:dyDescent="0.3">
      <c r="A1255" t="s">
        <v>2673</v>
      </c>
      <c r="B1255" t="s">
        <v>2674</v>
      </c>
      <c r="C1255" t="s">
        <v>3149</v>
      </c>
      <c r="D1255" t="s">
        <v>46</v>
      </c>
      <c r="E1255">
        <v>1627.9989418</v>
      </c>
      <c r="F1255">
        <v>284.89999999999998</v>
      </c>
      <c r="G1255">
        <v>297.73285466622099</v>
      </c>
      <c r="H1255">
        <v>27.413855571504101</v>
      </c>
      <c r="I1255">
        <v>108.759064516481</v>
      </c>
      <c r="J1255">
        <v>12.7214363910043</v>
      </c>
      <c r="K1255">
        <v>225.87373527577901</v>
      </c>
      <c r="L1255">
        <v>158.64416886168999</v>
      </c>
      <c r="M1255">
        <v>69.708219347341199</v>
      </c>
      <c r="N1255">
        <v>0.86085455012382495</v>
      </c>
      <c r="O1255">
        <v>8.0554580554580593</v>
      </c>
      <c r="P1255">
        <v>336.29402756508398</v>
      </c>
      <c r="Q1255">
        <v>0.15278481648348999</v>
      </c>
    </row>
    <row r="1256" spans="1:17" hidden="1" x14ac:dyDescent="0.3">
      <c r="A1256" t="s">
        <v>2675</v>
      </c>
      <c r="B1256" t="s">
        <v>2676</v>
      </c>
      <c r="C1256" t="s">
        <v>3149</v>
      </c>
      <c r="D1256" t="s">
        <v>51</v>
      </c>
      <c r="E1256">
        <v>1627.2176032750001</v>
      </c>
      <c r="F1256">
        <v>613.25</v>
      </c>
      <c r="G1256">
        <v>17.657565303465699</v>
      </c>
      <c r="H1256">
        <v>2.0731560709028698</v>
      </c>
      <c r="I1256">
        <v>19.632111952464101</v>
      </c>
      <c r="J1256">
        <v>2.0078188612858798</v>
      </c>
      <c r="K1256">
        <v>617.04228331607601</v>
      </c>
      <c r="L1256">
        <v>560.69114971463705</v>
      </c>
      <c r="M1256">
        <v>61.267077391281099</v>
      </c>
      <c r="N1256">
        <v>0.42300988029061298</v>
      </c>
      <c r="O1256">
        <v>18.230737871993401</v>
      </c>
      <c r="P1256">
        <v>53.3125</v>
      </c>
      <c r="Q1256">
        <v>5.4941391671245003E-2</v>
      </c>
    </row>
    <row r="1257" spans="1:17" hidden="1" x14ac:dyDescent="0.3">
      <c r="A1257" t="s">
        <v>2677</v>
      </c>
      <c r="B1257" t="s">
        <v>2678</v>
      </c>
      <c r="C1257" t="s">
        <v>3149</v>
      </c>
      <c r="D1257" t="s">
        <v>399</v>
      </c>
      <c r="E1257">
        <v>1625.4233766</v>
      </c>
      <c r="F1257">
        <v>209.15</v>
      </c>
      <c r="G1257">
        <v>38.580490935768097</v>
      </c>
      <c r="H1257">
        <v>41.5366625890479</v>
      </c>
      <c r="I1257">
        <v>47.19562874028</v>
      </c>
      <c r="J1257">
        <v>8.7119758123912607</v>
      </c>
      <c r="K1257">
        <v>172.82825955249501</v>
      </c>
      <c r="L1257">
        <v>138.42994975648301</v>
      </c>
      <c r="M1257">
        <v>58.520867633421901</v>
      </c>
      <c r="N1257">
        <v>0.28910880128768202</v>
      </c>
      <c r="O1257">
        <v>33.110207984699898</v>
      </c>
      <c r="P1257">
        <v>114.402870322911</v>
      </c>
      <c r="Q1257">
        <v>4.8338440498902999E-2</v>
      </c>
    </row>
    <row r="1258" spans="1:17" hidden="1" x14ac:dyDescent="0.3">
      <c r="A1258" t="s">
        <v>2679</v>
      </c>
      <c r="B1258" t="s">
        <v>2680</v>
      </c>
      <c r="C1258" t="s">
        <v>3149</v>
      </c>
      <c r="D1258" t="s">
        <v>291</v>
      </c>
      <c r="E1258">
        <v>1618.58234769</v>
      </c>
      <c r="F1258">
        <v>1082.0999999999999</v>
      </c>
      <c r="G1258">
        <v>-2.7834545609644099</v>
      </c>
      <c r="H1258">
        <v>-2.15073709583368</v>
      </c>
      <c r="I1258">
        <v>20.465414222954902</v>
      </c>
      <c r="J1258">
        <v>5.2637762993931601</v>
      </c>
      <c r="K1258">
        <v>1121.17184247516</v>
      </c>
      <c r="L1258">
        <v>1059.8577658987001</v>
      </c>
      <c r="M1258">
        <v>52.460093627970203</v>
      </c>
      <c r="N1258">
        <v>0.53623761608787401</v>
      </c>
      <c r="O1258">
        <v>23.934941317807901</v>
      </c>
      <c r="P1258">
        <v>39.3919876336467</v>
      </c>
      <c r="Q1258">
        <v>0.115245496711414</v>
      </c>
    </row>
    <row r="1259" spans="1:17" hidden="1" x14ac:dyDescent="0.3">
      <c r="A1259" t="s">
        <v>2681</v>
      </c>
      <c r="B1259" t="s">
        <v>2682</v>
      </c>
      <c r="C1259" t="s">
        <v>3149</v>
      </c>
      <c r="D1259" t="s">
        <v>117</v>
      </c>
      <c r="E1259">
        <v>1615.7592</v>
      </c>
      <c r="F1259">
        <v>798.3</v>
      </c>
      <c r="G1259">
        <v>1.7462443427237599</v>
      </c>
      <c r="H1259">
        <v>7.4297443500542801</v>
      </c>
      <c r="I1259">
        <v>13.242577492335499</v>
      </c>
      <c r="J1259">
        <v>8.8286768766661492</v>
      </c>
      <c r="K1259">
        <v>755.04496007420596</v>
      </c>
      <c r="L1259">
        <v>686.543393482939</v>
      </c>
      <c r="M1259">
        <v>54.855345597639101</v>
      </c>
      <c r="N1259">
        <v>0.45596262507447499</v>
      </c>
      <c r="O1259">
        <v>5.8374044845296202</v>
      </c>
      <c r="P1259">
        <v>38.714161598609898</v>
      </c>
      <c r="Q1259">
        <v>0.116248957732748</v>
      </c>
    </row>
    <row r="1260" spans="1:17" hidden="1" x14ac:dyDescent="0.3">
      <c r="A1260" t="s">
        <v>2683</v>
      </c>
      <c r="B1260" t="s">
        <v>2684</v>
      </c>
      <c r="C1260" t="s">
        <v>3149</v>
      </c>
      <c r="D1260" t="s">
        <v>405</v>
      </c>
      <c r="E1260">
        <v>1613.442382128</v>
      </c>
      <c r="F1260">
        <v>79.23</v>
      </c>
      <c r="G1260">
        <v>-11.5812636813541</v>
      </c>
      <c r="H1260">
        <v>-4.9645194440489302</v>
      </c>
      <c r="I1260">
        <v>-7.1846119064581</v>
      </c>
      <c r="J1260">
        <v>5.0529020914618696</v>
      </c>
      <c r="K1260">
        <v>82.168755164154504</v>
      </c>
      <c r="L1260">
        <v>81.345037708654104</v>
      </c>
      <c r="M1260">
        <v>51.180612379275999</v>
      </c>
      <c r="N1260">
        <v>0.33988434921077298</v>
      </c>
      <c r="O1260">
        <v>35.680928941057601</v>
      </c>
      <c r="P1260">
        <v>23.027950310559</v>
      </c>
      <c r="Q1260">
        <v>5.5315409040851998E-2</v>
      </c>
    </row>
    <row r="1261" spans="1:17" hidden="1" x14ac:dyDescent="0.3">
      <c r="A1261" t="s">
        <v>2685</v>
      </c>
      <c r="B1261" t="s">
        <v>2686</v>
      </c>
      <c r="C1261" t="s">
        <v>3149</v>
      </c>
      <c r="D1261" t="s">
        <v>46</v>
      </c>
      <c r="E1261">
        <v>1609.3642412719901</v>
      </c>
      <c r="F1261">
        <v>226.51</v>
      </c>
      <c r="G1261">
        <v>297.86896491761098</v>
      </c>
      <c r="H1261">
        <v>-11.298647028870301</v>
      </c>
      <c r="I1261">
        <v>65.376313437204601</v>
      </c>
      <c r="J1261">
        <v>1.6690054170133399</v>
      </c>
      <c r="K1261">
        <v>234.871281696447</v>
      </c>
      <c r="L1261">
        <v>180.149279228214</v>
      </c>
      <c r="M1261">
        <v>50.8036133264131</v>
      </c>
      <c r="N1261">
        <v>0.36755647183006201</v>
      </c>
      <c r="O1261">
        <v>33.724780362897803</v>
      </c>
      <c r="P1261">
        <v>331.03710751665</v>
      </c>
      <c r="Q1261">
        <v>0.21030238096543899</v>
      </c>
    </row>
    <row r="1262" spans="1:17" hidden="1" x14ac:dyDescent="0.3">
      <c r="A1262" t="s">
        <v>2687</v>
      </c>
      <c r="B1262" t="s">
        <v>2688</v>
      </c>
      <c r="C1262" t="s">
        <v>3149</v>
      </c>
      <c r="D1262" t="s">
        <v>364</v>
      </c>
      <c r="E1262">
        <v>1608.4855006499999</v>
      </c>
      <c r="F1262">
        <v>184.9</v>
      </c>
      <c r="G1262">
        <v>16.979994740800599</v>
      </c>
      <c r="H1262">
        <v>-5.2288315483054397</v>
      </c>
      <c r="I1262">
        <v>-15.8773413982639</v>
      </c>
      <c r="J1262">
        <v>5.7604380677500702</v>
      </c>
      <c r="K1262">
        <v>192.57139590945101</v>
      </c>
      <c r="L1262">
        <v>190.22563290582201</v>
      </c>
      <c r="M1262">
        <v>53.038037288211399</v>
      </c>
      <c r="N1262">
        <v>0.86957559332938905</v>
      </c>
      <c r="O1262">
        <v>31.151974040021599</v>
      </c>
      <c r="P1262">
        <v>51.433251433251399</v>
      </c>
      <c r="Q1262">
        <v>7.2232434343814003E-2</v>
      </c>
    </row>
    <row r="1263" spans="1:17" hidden="1" x14ac:dyDescent="0.3">
      <c r="A1263" t="s">
        <v>2689</v>
      </c>
      <c r="B1263" t="s">
        <v>2690</v>
      </c>
      <c r="C1263" t="s">
        <v>3149</v>
      </c>
      <c r="D1263" t="s">
        <v>24</v>
      </c>
      <c r="E1263">
        <v>1606.8860557</v>
      </c>
      <c r="F1263">
        <v>151.24</v>
      </c>
      <c r="G1263">
        <v>-31.797013498846301</v>
      </c>
      <c r="H1263">
        <v>-10.3966707442853</v>
      </c>
      <c r="I1263">
        <v>-33.319473077404801</v>
      </c>
      <c r="J1263">
        <v>13.7404743653907</v>
      </c>
      <c r="K1263">
        <v>168.76645961217201</v>
      </c>
      <c r="L1263">
        <v>177.486666413172</v>
      </c>
      <c r="M1263">
        <v>47.394583371116902</v>
      </c>
      <c r="N1263">
        <v>1.8034492821847199</v>
      </c>
      <c r="O1263">
        <v>43.943401216609303</v>
      </c>
      <c r="P1263">
        <v>15.777386511521</v>
      </c>
      <c r="Q1263">
        <v>-4.1109457624789996E-3</v>
      </c>
    </row>
    <row r="1264" spans="1:17" hidden="1" x14ac:dyDescent="0.3">
      <c r="A1264" t="s">
        <v>2691</v>
      </c>
      <c r="B1264" t="s">
        <v>2692</v>
      </c>
      <c r="C1264" t="s">
        <v>3149</v>
      </c>
      <c r="D1264" t="s">
        <v>46</v>
      </c>
      <c r="E1264">
        <v>1604.42145794</v>
      </c>
      <c r="F1264">
        <v>166.6</v>
      </c>
      <c r="G1264">
        <v>38.308558998019997</v>
      </c>
      <c r="H1264">
        <v>2.7704024264463598</v>
      </c>
      <c r="I1264">
        <v>17.2040860164538</v>
      </c>
      <c r="J1264">
        <v>7.1445592828589399</v>
      </c>
      <c r="K1264">
        <v>168.708039074628</v>
      </c>
      <c r="L1264">
        <v>153.82224787579301</v>
      </c>
      <c r="M1264">
        <v>60.228904166593701</v>
      </c>
      <c r="N1264">
        <v>1.11591250952027</v>
      </c>
      <c r="O1264">
        <v>36.794717887154803</v>
      </c>
      <c r="P1264">
        <v>71.664090674909801</v>
      </c>
      <c r="Q1264">
        <v>0.144112387125852</v>
      </c>
    </row>
    <row r="1265" spans="1:17" hidden="1" x14ac:dyDescent="0.3">
      <c r="A1265" t="s">
        <v>2693</v>
      </c>
      <c r="B1265" t="s">
        <v>2694</v>
      </c>
      <c r="C1265" t="s">
        <v>3149</v>
      </c>
      <c r="D1265" t="s">
        <v>1057</v>
      </c>
      <c r="E1265">
        <v>1599.7295812499999</v>
      </c>
      <c r="F1265">
        <v>236</v>
      </c>
      <c r="G1265">
        <v>333.50184022401902</v>
      </c>
      <c r="H1265">
        <v>5.4146314670168696</v>
      </c>
      <c r="I1265">
        <v>13.128001580165501</v>
      </c>
      <c r="J1265">
        <v>6.9867516301168502</v>
      </c>
      <c r="K1265">
        <v>216.40401161240101</v>
      </c>
      <c r="L1265">
        <v>178.92312120593701</v>
      </c>
      <c r="M1265">
        <v>59.591747162998203</v>
      </c>
      <c r="N1265">
        <v>0.70583002501352599</v>
      </c>
      <c r="O1265">
        <v>9.7245762711864305</v>
      </c>
      <c r="P1265">
        <v>391.666666666666</v>
      </c>
      <c r="Q1265">
        <v>0.20879039818466499</v>
      </c>
    </row>
    <row r="1266" spans="1:17" hidden="1" x14ac:dyDescent="0.3">
      <c r="A1266" t="s">
        <v>2695</v>
      </c>
      <c r="B1266" t="s">
        <v>2696</v>
      </c>
      <c r="C1266" t="s">
        <v>3149</v>
      </c>
      <c r="D1266" t="s">
        <v>21</v>
      </c>
      <c r="E1266">
        <v>1597.1103333459901</v>
      </c>
      <c r="F1266">
        <v>150.74</v>
      </c>
      <c r="G1266">
        <v>371.58148116455902</v>
      </c>
      <c r="H1266">
        <v>7.4314986583909004</v>
      </c>
      <c r="I1266">
        <v>126.156436716603</v>
      </c>
      <c r="J1266">
        <v>9.2192898274372403</v>
      </c>
      <c r="K1266">
        <v>141.72538325968799</v>
      </c>
      <c r="L1266">
        <v>96.792306595085904</v>
      </c>
      <c r="M1266">
        <v>47.9695881323536</v>
      </c>
      <c r="N1266">
        <v>0.20440042216919299</v>
      </c>
      <c r="O1266">
        <v>19.762504975454402</v>
      </c>
      <c r="P1266">
        <v>406.68907563025198</v>
      </c>
    </row>
    <row r="1267" spans="1:17" hidden="1" x14ac:dyDescent="0.3">
      <c r="A1267" t="s">
        <v>2697</v>
      </c>
      <c r="B1267" t="s">
        <v>2698</v>
      </c>
      <c r="C1267" t="s">
        <v>3149</v>
      </c>
      <c r="D1267" t="s">
        <v>21</v>
      </c>
      <c r="E1267">
        <v>1595.7935890399999</v>
      </c>
      <c r="F1267">
        <v>429.8</v>
      </c>
      <c r="G1267">
        <v>38.292215275219299</v>
      </c>
      <c r="H1267">
        <v>2.90769943566325</v>
      </c>
      <c r="I1267">
        <v>10.071539185465401</v>
      </c>
      <c r="J1267">
        <v>3.3984009548734302</v>
      </c>
      <c r="K1267">
        <v>395.74810935760701</v>
      </c>
      <c r="L1267">
        <v>360.39977474576699</v>
      </c>
      <c r="M1267">
        <v>71.323023742154007</v>
      </c>
      <c r="N1267">
        <v>0.60845834280499</v>
      </c>
      <c r="O1267">
        <v>5.8631921824104198</v>
      </c>
      <c r="P1267">
        <v>65.180630284396599</v>
      </c>
      <c r="Q1267">
        <v>1.3292269198441E-2</v>
      </c>
    </row>
    <row r="1268" spans="1:17" hidden="1" x14ac:dyDescent="0.3">
      <c r="A1268" t="s">
        <v>2699</v>
      </c>
      <c r="B1268" t="s">
        <v>2700</v>
      </c>
      <c r="C1268" t="s">
        <v>3149</v>
      </c>
      <c r="D1268" t="s">
        <v>196</v>
      </c>
      <c r="E1268">
        <v>1592.5482496</v>
      </c>
      <c r="F1268">
        <v>694.8</v>
      </c>
      <c r="G1268">
        <v>7.61524366447573</v>
      </c>
      <c r="H1268">
        <v>-1.9951971462501401</v>
      </c>
      <c r="I1268">
        <v>-3.9746039130408399</v>
      </c>
      <c r="J1268">
        <v>5.0872173961689704</v>
      </c>
      <c r="K1268">
        <v>733.35547526017604</v>
      </c>
      <c r="L1268">
        <v>705.14930713908097</v>
      </c>
      <c r="M1268">
        <v>51.654287484590597</v>
      </c>
      <c r="N1268">
        <v>0.33377367364112498</v>
      </c>
      <c r="O1268">
        <v>24.784110535405802</v>
      </c>
      <c r="P1268">
        <v>47.172209277695302</v>
      </c>
      <c r="Q1268">
        <v>6.4952759733765006E-2</v>
      </c>
    </row>
    <row r="1269" spans="1:17" hidden="1" x14ac:dyDescent="0.3">
      <c r="A1269" t="s">
        <v>2701</v>
      </c>
      <c r="B1269" t="s">
        <v>2702</v>
      </c>
      <c r="C1269" t="s">
        <v>3149</v>
      </c>
      <c r="D1269" t="s">
        <v>51</v>
      </c>
      <c r="E1269">
        <v>1587.620006395</v>
      </c>
      <c r="F1269">
        <v>599.45000000000005</v>
      </c>
      <c r="G1269">
        <v>23.989706983389901</v>
      </c>
      <c r="H1269">
        <v>26.170600324251499</v>
      </c>
      <c r="I1269">
        <v>66.782075448997404</v>
      </c>
      <c r="J1269">
        <v>16.485978937572099</v>
      </c>
      <c r="K1269">
        <v>451.19861290217102</v>
      </c>
      <c r="L1269">
        <v>390.44436057976799</v>
      </c>
      <c r="M1269">
        <v>80.537091148730198</v>
      </c>
      <c r="N1269">
        <v>1.8277526034590299</v>
      </c>
      <c r="O1269">
        <v>1.2594878638752101</v>
      </c>
      <c r="P1269">
        <v>119.097222222222</v>
      </c>
      <c r="Q1269">
        <v>0.13779968937391401</v>
      </c>
    </row>
    <row r="1270" spans="1:17" hidden="1" x14ac:dyDescent="0.3">
      <c r="A1270" t="s">
        <v>2703</v>
      </c>
      <c r="B1270" t="s">
        <v>2704</v>
      </c>
      <c r="C1270" t="s">
        <v>3149</v>
      </c>
      <c r="D1270" t="s">
        <v>766</v>
      </c>
      <c r="E1270">
        <v>1581.9546600000001</v>
      </c>
      <c r="F1270">
        <v>257.39999999999998</v>
      </c>
      <c r="G1270">
        <v>83.698852510814106</v>
      </c>
      <c r="H1270">
        <v>-3.0329143246228401</v>
      </c>
      <c r="I1270">
        <v>-14.062174914903499</v>
      </c>
      <c r="J1270">
        <v>9.3872963215396599</v>
      </c>
      <c r="K1270">
        <v>272.526907850101</v>
      </c>
      <c r="L1270">
        <v>265.57830529026501</v>
      </c>
      <c r="M1270">
        <v>57.3106043518682</v>
      </c>
      <c r="N1270">
        <v>1.1535630077100101</v>
      </c>
      <c r="O1270">
        <v>72.882672882672793</v>
      </c>
      <c r="P1270">
        <v>133.15217391304299</v>
      </c>
      <c r="Q1270">
        <v>8.0841480697738E-2</v>
      </c>
    </row>
    <row r="1271" spans="1:17" hidden="1" x14ac:dyDescent="0.3">
      <c r="A1271" t="s">
        <v>2705</v>
      </c>
      <c r="B1271" t="s">
        <v>2706</v>
      </c>
      <c r="C1271" t="s">
        <v>3149</v>
      </c>
      <c r="D1271" t="s">
        <v>125</v>
      </c>
      <c r="E1271">
        <v>1581.935741604</v>
      </c>
      <c r="F1271">
        <v>14.68</v>
      </c>
      <c r="G1271">
        <v>-12.8881819896488</v>
      </c>
      <c r="H1271">
        <v>1.5594936392762999</v>
      </c>
      <c r="I1271">
        <v>-26.445690319643699</v>
      </c>
      <c r="J1271">
        <v>2.2343269161377202</v>
      </c>
      <c r="K1271">
        <v>14.7645801404122</v>
      </c>
      <c r="L1271">
        <v>15.8843280019569</v>
      </c>
      <c r="M1271">
        <v>58.914010303670103</v>
      </c>
      <c r="N1271">
        <v>0.82430457986874195</v>
      </c>
      <c r="O1271">
        <v>79.530970382460595</v>
      </c>
      <c r="P1271">
        <v>14.69063274518</v>
      </c>
      <c r="Q1271">
        <v>4.4162598510287997E-2</v>
      </c>
    </row>
    <row r="1272" spans="1:17" hidden="1" x14ac:dyDescent="0.3">
      <c r="A1272" t="s">
        <v>2707</v>
      </c>
      <c r="B1272" t="s">
        <v>2708</v>
      </c>
      <c r="C1272" t="s">
        <v>3149</v>
      </c>
      <c r="D1272" t="s">
        <v>72</v>
      </c>
      <c r="E1272">
        <v>1580.65537727999</v>
      </c>
      <c r="F1272">
        <v>354.55</v>
      </c>
      <c r="G1272">
        <v>58.3194020338088</v>
      </c>
      <c r="H1272">
        <v>0.19120077377411401</v>
      </c>
      <c r="I1272">
        <v>2.37839846652798</v>
      </c>
      <c r="J1272">
        <v>13.2664050102504</v>
      </c>
      <c r="K1272">
        <v>358.415554777517</v>
      </c>
      <c r="L1272">
        <v>314.34688694479399</v>
      </c>
      <c r="M1272">
        <v>51.726310632703701</v>
      </c>
      <c r="N1272">
        <v>0.43886952875302299</v>
      </c>
      <c r="O1272">
        <v>25.271470878578398</v>
      </c>
      <c r="P1272">
        <v>110.29062870699801</v>
      </c>
      <c r="Q1272">
        <v>8.9144214491604007E-2</v>
      </c>
    </row>
    <row r="1273" spans="1:17" hidden="1" x14ac:dyDescent="0.3">
      <c r="A1273" t="s">
        <v>2709</v>
      </c>
      <c r="B1273" t="s">
        <v>2710</v>
      </c>
      <c r="C1273" t="s">
        <v>3149</v>
      </c>
      <c r="D1273" t="s">
        <v>291</v>
      </c>
      <c r="E1273">
        <v>1579.8993</v>
      </c>
      <c r="F1273">
        <v>287.14999999999998</v>
      </c>
      <c r="G1273">
        <v>53.726891826988997</v>
      </c>
      <c r="H1273">
        <v>-5.0557800560262303</v>
      </c>
      <c r="I1273">
        <v>32.788420700334001</v>
      </c>
      <c r="J1273">
        <v>0.43970424269910302</v>
      </c>
      <c r="K1273">
        <v>298.83429633161398</v>
      </c>
      <c r="L1273">
        <v>254.231318985835</v>
      </c>
      <c r="M1273">
        <v>46.004513411498003</v>
      </c>
      <c r="N1273">
        <v>0.20538638318398</v>
      </c>
      <c r="O1273">
        <v>25.352603169075302</v>
      </c>
      <c r="P1273">
        <v>92.718120805369097</v>
      </c>
    </row>
    <row r="1274" spans="1:17" hidden="1" x14ac:dyDescent="0.3">
      <c r="A1274" t="s">
        <v>2711</v>
      </c>
      <c r="B1274" t="s">
        <v>2712</v>
      </c>
      <c r="C1274" t="s">
        <v>3149</v>
      </c>
      <c r="D1274" t="s">
        <v>399</v>
      </c>
      <c r="E1274">
        <v>1573.55024589</v>
      </c>
      <c r="F1274">
        <v>504.05</v>
      </c>
      <c r="G1274">
        <v>-13.8493520477084</v>
      </c>
      <c r="H1274">
        <v>-1.0286752785758999</v>
      </c>
      <c r="I1274">
        <v>-8.7125189713251299</v>
      </c>
      <c r="J1274">
        <v>2.3757643510298601</v>
      </c>
      <c r="K1274">
        <v>521.278457483598</v>
      </c>
      <c r="L1274">
        <v>512.99398544570295</v>
      </c>
      <c r="M1274">
        <v>41.313569389539303</v>
      </c>
      <c r="N1274">
        <v>0.45284228727188103</v>
      </c>
      <c r="O1274">
        <v>50.471183414343798</v>
      </c>
      <c r="P1274">
        <v>16.060326962928801</v>
      </c>
      <c r="Q1274">
        <v>1.2616749039659E-2</v>
      </c>
    </row>
    <row r="1275" spans="1:17" hidden="1" x14ac:dyDescent="0.3">
      <c r="A1275" t="s">
        <v>2713</v>
      </c>
      <c r="B1275" t="s">
        <v>2714</v>
      </c>
      <c r="C1275" t="s">
        <v>3149</v>
      </c>
      <c r="D1275" t="s">
        <v>196</v>
      </c>
      <c r="E1275">
        <v>1573.1287540000001</v>
      </c>
      <c r="F1275">
        <v>1733.8</v>
      </c>
      <c r="G1275">
        <v>82.291473208494693</v>
      </c>
      <c r="H1275">
        <v>18.0131828887517</v>
      </c>
      <c r="I1275">
        <v>52.918301378171499</v>
      </c>
      <c r="J1275">
        <v>9.7074817552949302</v>
      </c>
      <c r="K1275">
        <v>1606.3599956369701</v>
      </c>
      <c r="L1275">
        <v>1258.50416658425</v>
      </c>
      <c r="M1275">
        <v>55.943263226811702</v>
      </c>
      <c r="N1275">
        <v>0.385838628561814</v>
      </c>
      <c r="O1275">
        <v>12.296689352866499</v>
      </c>
      <c r="P1275">
        <v>128.13157894736801</v>
      </c>
      <c r="Q1275">
        <v>0.142374287807011</v>
      </c>
    </row>
    <row r="1276" spans="1:17" hidden="1" x14ac:dyDescent="0.3">
      <c r="A1276" t="s">
        <v>2715</v>
      </c>
      <c r="B1276" t="s">
        <v>2716</v>
      </c>
      <c r="C1276" t="s">
        <v>3149</v>
      </c>
      <c r="D1276" t="s">
        <v>517</v>
      </c>
      <c r="E1276">
        <v>1571.34265344</v>
      </c>
      <c r="F1276">
        <v>134.4</v>
      </c>
      <c r="G1276">
        <v>161.76483469073301</v>
      </c>
      <c r="H1276">
        <v>37.279495817756903</v>
      </c>
      <c r="I1276">
        <v>81.454206384223198</v>
      </c>
      <c r="J1276">
        <v>2.0213277174878499</v>
      </c>
      <c r="K1276">
        <v>115.879164969841</v>
      </c>
      <c r="L1276">
        <v>90.174237653696295</v>
      </c>
      <c r="M1276">
        <v>57.8277446854174</v>
      </c>
      <c r="N1276">
        <v>0.607268409698557</v>
      </c>
      <c r="O1276">
        <v>23.6532738095238</v>
      </c>
      <c r="P1276">
        <v>209.54996703847701</v>
      </c>
      <c r="Q1276">
        <v>0.13142953675182201</v>
      </c>
    </row>
    <row r="1277" spans="1:17" hidden="1" x14ac:dyDescent="0.3">
      <c r="A1277" t="s">
        <v>2717</v>
      </c>
      <c r="B1277" t="s">
        <v>2718</v>
      </c>
      <c r="C1277" t="s">
        <v>3149</v>
      </c>
      <c r="D1277" t="s">
        <v>405</v>
      </c>
      <c r="E1277">
        <v>1567.3545477</v>
      </c>
      <c r="F1277">
        <v>96.32</v>
      </c>
      <c r="G1277">
        <v>-2.4230885231790098</v>
      </c>
      <c r="H1277">
        <v>-1.9001190201474101</v>
      </c>
      <c r="I1277">
        <v>-0.88614854449231095</v>
      </c>
      <c r="J1277">
        <v>9.2488605231890109</v>
      </c>
      <c r="K1277">
        <v>100.31360958643</v>
      </c>
      <c r="L1277">
        <v>99.454210042893294</v>
      </c>
      <c r="M1277">
        <v>57.182524012908303</v>
      </c>
      <c r="N1277">
        <v>0.44315834568368501</v>
      </c>
      <c r="O1277">
        <v>39.119601328903599</v>
      </c>
      <c r="P1277">
        <v>27.660702451954901</v>
      </c>
      <c r="Q1277">
        <v>0.116752763275162</v>
      </c>
    </row>
    <row r="1278" spans="1:17" hidden="1" x14ac:dyDescent="0.3">
      <c r="A1278" t="s">
        <v>2719</v>
      </c>
      <c r="B1278" t="s">
        <v>2720</v>
      </c>
      <c r="C1278" t="s">
        <v>3149</v>
      </c>
      <c r="D1278" t="s">
        <v>117</v>
      </c>
      <c r="E1278">
        <v>1565.4258855999999</v>
      </c>
      <c r="F1278">
        <v>228.7</v>
      </c>
      <c r="G1278">
        <v>-41.128062264297299</v>
      </c>
      <c r="H1278">
        <v>-9.6774529932510998</v>
      </c>
      <c r="I1278">
        <v>-26.110025950813601</v>
      </c>
      <c r="J1278">
        <v>3.9918556922711499</v>
      </c>
      <c r="K1278">
        <v>253.90814074587999</v>
      </c>
      <c r="L1278">
        <v>265.38551503229002</v>
      </c>
      <c r="M1278">
        <v>33.790430083369699</v>
      </c>
      <c r="N1278">
        <v>0.53746285307639396</v>
      </c>
      <c r="O1278">
        <v>75.163970266724903</v>
      </c>
      <c r="P1278">
        <v>4.9323239275063102</v>
      </c>
      <c r="Q1278">
        <v>0.12868509766253</v>
      </c>
    </row>
    <row r="1279" spans="1:17" hidden="1" x14ac:dyDescent="0.3">
      <c r="A1279" t="s">
        <v>2721</v>
      </c>
      <c r="B1279" t="s">
        <v>2722</v>
      </c>
      <c r="C1279" t="s">
        <v>3149</v>
      </c>
      <c r="D1279" t="s">
        <v>196</v>
      </c>
      <c r="E1279">
        <v>1564.03511194</v>
      </c>
      <c r="F1279">
        <v>832.9</v>
      </c>
      <c r="G1279">
        <v>86.374681651932804</v>
      </c>
      <c r="H1279">
        <v>-5.6944893435964703</v>
      </c>
      <c r="I1279">
        <v>-31.229723132833001</v>
      </c>
      <c r="J1279">
        <v>7.1333719377585103</v>
      </c>
      <c r="K1279">
        <v>848.530153783076</v>
      </c>
      <c r="L1279">
        <v>812.07323640895402</v>
      </c>
      <c r="M1279">
        <v>65.354522879824302</v>
      </c>
      <c r="N1279">
        <v>0.75072520510699503</v>
      </c>
      <c r="O1279">
        <v>53.733941649657801</v>
      </c>
      <c r="P1279">
        <v>117.837060285079</v>
      </c>
      <c r="Q1279">
        <v>0.119014649576467</v>
      </c>
    </row>
    <row r="1280" spans="1:17" hidden="1" x14ac:dyDescent="0.3">
      <c r="A1280" t="s">
        <v>2723</v>
      </c>
      <c r="B1280" t="s">
        <v>2724</v>
      </c>
      <c r="C1280" t="s">
        <v>3149</v>
      </c>
      <c r="D1280" t="s">
        <v>196</v>
      </c>
      <c r="E1280">
        <v>1553.6583038399999</v>
      </c>
      <c r="F1280">
        <v>955.2</v>
      </c>
      <c r="G1280">
        <v>-5.5473647845520402</v>
      </c>
      <c r="H1280">
        <v>-15.1094369820438</v>
      </c>
      <c r="I1280">
        <v>-1.34874021939132</v>
      </c>
      <c r="J1280">
        <v>0.80031193612561802</v>
      </c>
      <c r="K1280">
        <v>1054.20462920109</v>
      </c>
      <c r="L1280">
        <v>942.32298798429304</v>
      </c>
      <c r="M1280">
        <v>42.574201937191198</v>
      </c>
      <c r="N1280">
        <v>0.351145107144824</v>
      </c>
      <c r="O1280">
        <v>60.071189279731897</v>
      </c>
      <c r="P1280">
        <v>51.378763866877897</v>
      </c>
      <c r="Q1280">
        <v>9.9936137093135993E-2</v>
      </c>
    </row>
    <row r="1281" spans="1:17" hidden="1" x14ac:dyDescent="0.3">
      <c r="A1281" t="s">
        <v>2725</v>
      </c>
      <c r="B1281" t="s">
        <v>2726</v>
      </c>
      <c r="C1281" t="s">
        <v>3149</v>
      </c>
      <c r="D1281" t="s">
        <v>141</v>
      </c>
      <c r="E1281">
        <v>1553.5858499000001</v>
      </c>
      <c r="F1281">
        <v>47.95</v>
      </c>
      <c r="G1281">
        <v>-20.4097179553529</v>
      </c>
      <c r="H1281">
        <v>-5.2462831473861096</v>
      </c>
      <c r="I1281">
        <v>-23.087755261550601</v>
      </c>
      <c r="J1281">
        <v>2.6276979861779601</v>
      </c>
      <c r="K1281">
        <v>52.481376125429001</v>
      </c>
      <c r="L1281">
        <v>54.286355830033401</v>
      </c>
      <c r="M1281">
        <v>47.0446550640929</v>
      </c>
      <c r="N1281">
        <v>0.487548187210949</v>
      </c>
      <c r="O1281">
        <v>63.149113660062497</v>
      </c>
      <c r="P1281">
        <v>18.9826302729528</v>
      </c>
      <c r="Q1281">
        <v>0.13097507340867501</v>
      </c>
    </row>
    <row r="1282" spans="1:17" hidden="1" x14ac:dyDescent="0.3">
      <c r="A1282" t="s">
        <v>2727</v>
      </c>
      <c r="B1282" t="s">
        <v>2728</v>
      </c>
      <c r="C1282" t="s">
        <v>3149</v>
      </c>
      <c r="D1282" t="s">
        <v>69</v>
      </c>
      <c r="E1282">
        <v>1547.95660608</v>
      </c>
      <c r="F1282">
        <v>280.2</v>
      </c>
      <c r="G1282">
        <v>69.2150801790565</v>
      </c>
      <c r="H1282">
        <v>-1.52628593330042</v>
      </c>
      <c r="I1282">
        <v>79.007456896326701</v>
      </c>
      <c r="J1282">
        <v>13.458784633614901</v>
      </c>
      <c r="K1282">
        <v>276.25161355485</v>
      </c>
      <c r="L1282">
        <v>220.89882295347499</v>
      </c>
      <c r="M1282">
        <v>57.939975914283302</v>
      </c>
      <c r="N1282">
        <v>0.171690054298444</v>
      </c>
      <c r="O1282">
        <v>32.6195574589579</v>
      </c>
      <c r="P1282">
        <v>97.323943661971796</v>
      </c>
      <c r="Q1282">
        <v>8.3172818420097994E-2</v>
      </c>
    </row>
    <row r="1283" spans="1:17" hidden="1" x14ac:dyDescent="0.3">
      <c r="A1283" t="s">
        <v>2729</v>
      </c>
      <c r="B1283" t="s">
        <v>2730</v>
      </c>
      <c r="C1283" t="s">
        <v>3149</v>
      </c>
      <c r="D1283" t="s">
        <v>475</v>
      </c>
      <c r="E1283">
        <v>1545.2921464799999</v>
      </c>
      <c r="F1283">
        <v>446.75</v>
      </c>
      <c r="G1283">
        <v>34.848997912635397</v>
      </c>
      <c r="H1283">
        <v>-3.7237540776186702</v>
      </c>
      <c r="I1283">
        <v>31.335850674276202</v>
      </c>
      <c r="J1283">
        <v>4.45065198856744</v>
      </c>
      <c r="K1283">
        <v>450.90966740534498</v>
      </c>
      <c r="L1283">
        <v>398.12120633567599</v>
      </c>
      <c r="M1283">
        <v>46.284053606219999</v>
      </c>
      <c r="N1283">
        <v>0.25624732689227703</v>
      </c>
      <c r="O1283">
        <v>25.058757694459999</v>
      </c>
      <c r="P1283">
        <v>61.631693198263399</v>
      </c>
      <c r="Q1283">
        <v>5.5296917835505999E-2</v>
      </c>
    </row>
    <row r="1284" spans="1:17" hidden="1" x14ac:dyDescent="0.3">
      <c r="A1284" t="s">
        <v>2731</v>
      </c>
      <c r="B1284" t="s">
        <v>2732</v>
      </c>
      <c r="C1284" t="s">
        <v>3149</v>
      </c>
      <c r="D1284" t="s">
        <v>266</v>
      </c>
      <c r="E1284">
        <v>1545.115</v>
      </c>
      <c r="F1284">
        <v>1188.55</v>
      </c>
      <c r="G1284">
        <v>46.9320209447785</v>
      </c>
      <c r="H1284">
        <v>6.1679814792038403</v>
      </c>
      <c r="I1284">
        <v>-14.8276513107876</v>
      </c>
      <c r="J1284">
        <v>2.2345759987845599</v>
      </c>
      <c r="K1284">
        <v>1195.4519209632099</v>
      </c>
      <c r="L1284">
        <v>1100.0386978987301</v>
      </c>
      <c r="M1284">
        <v>56.567825124849001</v>
      </c>
      <c r="N1284">
        <v>0.44618681623002099</v>
      </c>
      <c r="O1284">
        <v>32.085314038113601</v>
      </c>
      <c r="P1284">
        <v>88.793582717814303</v>
      </c>
      <c r="Q1284">
        <v>7.0698822034148998E-2</v>
      </c>
    </row>
    <row r="1285" spans="1:17" hidden="1" x14ac:dyDescent="0.3">
      <c r="A1285" t="s">
        <v>2733</v>
      </c>
      <c r="B1285" t="s">
        <v>2734</v>
      </c>
      <c r="C1285" t="s">
        <v>3149</v>
      </c>
      <c r="D1285" t="s">
        <v>2254</v>
      </c>
      <c r="E1285">
        <v>1542.15852896</v>
      </c>
      <c r="F1285">
        <v>301.64999999999998</v>
      </c>
      <c r="G1285">
        <v>11.5470115521842</v>
      </c>
      <c r="H1285">
        <v>3.6027301543666699</v>
      </c>
      <c r="I1285">
        <v>29.7269823768967</v>
      </c>
      <c r="J1285">
        <v>6.8041823246538797</v>
      </c>
      <c r="K1285">
        <v>309.31653061569199</v>
      </c>
      <c r="M1285">
        <v>53.1467489514962</v>
      </c>
      <c r="N1285">
        <v>0.10340323577826201</v>
      </c>
      <c r="O1285">
        <v>38.156804243328303</v>
      </c>
      <c r="P1285">
        <v>44.330143540669802</v>
      </c>
    </row>
    <row r="1286" spans="1:17" hidden="1" x14ac:dyDescent="0.3">
      <c r="A1286" t="s">
        <v>2735</v>
      </c>
      <c r="B1286" t="s">
        <v>2736</v>
      </c>
      <c r="C1286" t="s">
        <v>3149</v>
      </c>
      <c r="D1286" t="s">
        <v>21</v>
      </c>
      <c r="E1286">
        <v>1539.6042674099999</v>
      </c>
      <c r="F1286">
        <v>1010.35</v>
      </c>
      <c r="G1286">
        <v>21.693822566704998</v>
      </c>
      <c r="H1286">
        <v>-6.6024236995560995E-2</v>
      </c>
      <c r="I1286">
        <v>12.1498641812264</v>
      </c>
      <c r="J1286">
        <v>5.4115318756848101</v>
      </c>
      <c r="K1286">
        <v>1036.48119088973</v>
      </c>
      <c r="L1286">
        <v>956.94347286520997</v>
      </c>
      <c r="M1286">
        <v>55.507691927338698</v>
      </c>
      <c r="N1286">
        <v>1.64174974459534</v>
      </c>
      <c r="O1286">
        <v>23.907556787251899</v>
      </c>
      <c r="P1286">
        <v>63.632682808324503</v>
      </c>
      <c r="Q1286">
        <v>7.8305381847743993E-2</v>
      </c>
    </row>
    <row r="1287" spans="1:17" hidden="1" x14ac:dyDescent="0.3">
      <c r="A1287" t="s">
        <v>2737</v>
      </c>
      <c r="B1287" t="s">
        <v>2738</v>
      </c>
      <c r="C1287" t="s">
        <v>3149</v>
      </c>
      <c r="D1287" t="s">
        <v>2739</v>
      </c>
      <c r="E1287">
        <v>1526.8125</v>
      </c>
      <c r="F1287">
        <v>19.16</v>
      </c>
      <c r="G1287">
        <v>96.105954469363397</v>
      </c>
      <c r="H1287">
        <v>6.4975782786068903</v>
      </c>
      <c r="I1287">
        <v>51.405915438938798</v>
      </c>
      <c r="J1287">
        <v>9.9238810666744008</v>
      </c>
      <c r="K1287">
        <v>16.5442194805713</v>
      </c>
      <c r="L1287">
        <v>14.9502466528208</v>
      </c>
      <c r="M1287">
        <v>71.370949308017501</v>
      </c>
      <c r="N1287">
        <v>0.671149664919374</v>
      </c>
      <c r="O1287">
        <v>1.0960334029227601</v>
      </c>
      <c r="P1287">
        <v>151.44356955380499</v>
      </c>
      <c r="Q1287">
        <v>0.24128731313260901</v>
      </c>
    </row>
    <row r="1288" spans="1:17" hidden="1" x14ac:dyDescent="0.3">
      <c r="A1288" t="s">
        <v>2740</v>
      </c>
      <c r="B1288" t="s">
        <v>2741</v>
      </c>
      <c r="C1288" t="s">
        <v>3149</v>
      </c>
      <c r="D1288" t="s">
        <v>54</v>
      </c>
      <c r="E1288">
        <v>1526.3732789999999</v>
      </c>
      <c r="F1288">
        <v>1455</v>
      </c>
      <c r="G1288">
        <v>-58.993718236862897</v>
      </c>
      <c r="H1288">
        <v>-5.9029777164459603</v>
      </c>
      <c r="I1288">
        <v>-35.545145993722699</v>
      </c>
      <c r="J1288">
        <v>1.61904277575593</v>
      </c>
      <c r="K1288">
        <v>1610.4069662439999</v>
      </c>
      <c r="L1288">
        <v>1869.4512452797701</v>
      </c>
      <c r="M1288">
        <v>35.447656135707803</v>
      </c>
      <c r="N1288">
        <v>0.82671693838232796</v>
      </c>
      <c r="O1288">
        <v>84.192439862542898</v>
      </c>
      <c r="P1288">
        <v>2.7542372881355899</v>
      </c>
      <c r="Q1288">
        <v>4.0040182721672E-2</v>
      </c>
    </row>
    <row r="1289" spans="1:17" hidden="1" x14ac:dyDescent="0.3">
      <c r="A1289" t="s">
        <v>2742</v>
      </c>
      <c r="B1289" t="s">
        <v>2743</v>
      </c>
      <c r="C1289" t="s">
        <v>3149</v>
      </c>
      <c r="D1289" t="s">
        <v>2744</v>
      </c>
      <c r="E1289">
        <v>1523.508504782</v>
      </c>
      <c r="F1289">
        <v>128.16</v>
      </c>
      <c r="G1289">
        <v>211.975310687242</v>
      </c>
      <c r="H1289">
        <v>7.6298886118514799</v>
      </c>
      <c r="I1289">
        <v>105.337034485177</v>
      </c>
      <c r="J1289">
        <v>1.42314733207342</v>
      </c>
      <c r="K1289">
        <v>118.437004516104</v>
      </c>
      <c r="L1289">
        <v>84.416573308173696</v>
      </c>
      <c r="N1289">
        <v>0.68448493239929997</v>
      </c>
      <c r="O1289">
        <v>11.5792759051186</v>
      </c>
      <c r="P1289">
        <v>251.12328767123199</v>
      </c>
    </row>
    <row r="1290" spans="1:17" hidden="1" x14ac:dyDescent="0.3">
      <c r="A1290" t="s">
        <v>2745</v>
      </c>
      <c r="B1290" t="s">
        <v>2746</v>
      </c>
      <c r="C1290" t="s">
        <v>3149</v>
      </c>
      <c r="D1290" t="s">
        <v>196</v>
      </c>
      <c r="E1290">
        <v>1522.4351999999999</v>
      </c>
      <c r="F1290">
        <v>1224.0999999999999</v>
      </c>
      <c r="G1290">
        <v>22.6365434695274</v>
      </c>
      <c r="H1290">
        <v>-2.8987687000250002</v>
      </c>
      <c r="I1290">
        <v>15.146635157257</v>
      </c>
      <c r="J1290">
        <v>8.2254419931078804</v>
      </c>
      <c r="K1290">
        <v>1276.0542413185101</v>
      </c>
      <c r="L1290">
        <v>1153.9599845646301</v>
      </c>
      <c r="M1290">
        <v>43.112098690947199</v>
      </c>
      <c r="N1290">
        <v>0.50197270570912</v>
      </c>
      <c r="O1290">
        <v>22.5390082509598</v>
      </c>
      <c r="P1290">
        <v>53.376769828342297</v>
      </c>
      <c r="Q1290">
        <v>4.2353261271101998E-2</v>
      </c>
    </row>
    <row r="1291" spans="1:17" hidden="1" x14ac:dyDescent="0.3">
      <c r="A1291" t="s">
        <v>2747</v>
      </c>
      <c r="B1291" t="s">
        <v>2748</v>
      </c>
      <c r="C1291" t="s">
        <v>3149</v>
      </c>
      <c r="D1291" t="s">
        <v>266</v>
      </c>
      <c r="E1291">
        <v>1521.318366</v>
      </c>
      <c r="F1291">
        <v>428.4</v>
      </c>
      <c r="G1291">
        <v>-28.6019204805458</v>
      </c>
      <c r="H1291">
        <v>7.4369058980504201</v>
      </c>
      <c r="I1291">
        <v>-2.47231192766067</v>
      </c>
      <c r="J1291">
        <v>3.0120202033663799</v>
      </c>
      <c r="K1291">
        <v>428.926904230849</v>
      </c>
      <c r="L1291">
        <v>413.04844803165599</v>
      </c>
      <c r="M1291">
        <v>51.349148210417901</v>
      </c>
      <c r="N1291">
        <v>0.579707257779286</v>
      </c>
      <c r="O1291">
        <v>16.806722689075599</v>
      </c>
      <c r="P1291">
        <v>47.393772578702901</v>
      </c>
      <c r="Q1291">
        <v>6.0228993611198003E-2</v>
      </c>
    </row>
    <row r="1292" spans="1:17" hidden="1" x14ac:dyDescent="0.3">
      <c r="A1292" t="s">
        <v>2749</v>
      </c>
      <c r="B1292" t="s">
        <v>2750</v>
      </c>
      <c r="C1292" t="s">
        <v>3149</v>
      </c>
      <c r="D1292" t="s">
        <v>291</v>
      </c>
      <c r="E1292">
        <v>1521.174</v>
      </c>
      <c r="F1292">
        <v>520.95000000000005</v>
      </c>
      <c r="G1292">
        <v>5.4603031660379298</v>
      </c>
      <c r="H1292">
        <v>8.1114266228284198</v>
      </c>
      <c r="I1292">
        <v>32.215975480573</v>
      </c>
      <c r="J1292">
        <v>2.7607702715903599</v>
      </c>
      <c r="K1292">
        <v>519.02803391757095</v>
      </c>
      <c r="L1292">
        <v>464.920546498291</v>
      </c>
      <c r="M1292">
        <v>47.475415689757902</v>
      </c>
      <c r="N1292">
        <v>0.75471841738017198</v>
      </c>
      <c r="O1292">
        <v>10.1545253863134</v>
      </c>
      <c r="P1292">
        <v>58.7294332723949</v>
      </c>
      <c r="Q1292">
        <v>2.1915683500562E-2</v>
      </c>
    </row>
    <row r="1293" spans="1:17" hidden="1" x14ac:dyDescent="0.3">
      <c r="A1293" t="s">
        <v>2751</v>
      </c>
      <c r="B1293" t="s">
        <v>2752</v>
      </c>
      <c r="C1293" t="s">
        <v>3149</v>
      </c>
      <c r="D1293" t="s">
        <v>21</v>
      </c>
      <c r="E1293">
        <v>1518.102487335</v>
      </c>
      <c r="F1293">
        <v>271.95</v>
      </c>
      <c r="G1293">
        <v>100.714731989641</v>
      </c>
      <c r="H1293">
        <v>5.3656964787799</v>
      </c>
      <c r="I1293">
        <v>86.242598677406804</v>
      </c>
      <c r="J1293">
        <v>-1.3912360951684499</v>
      </c>
      <c r="K1293">
        <v>269.800722319584</v>
      </c>
      <c r="L1293">
        <v>210.91734875070401</v>
      </c>
      <c r="M1293">
        <v>44.620237623178802</v>
      </c>
      <c r="N1293">
        <v>0.32820327124843701</v>
      </c>
      <c r="O1293">
        <v>17.631917631917599</v>
      </c>
      <c r="P1293">
        <v>136.47826086956499</v>
      </c>
      <c r="Q1293">
        <v>8.5346765856595994E-2</v>
      </c>
    </row>
    <row r="1294" spans="1:17" hidden="1" x14ac:dyDescent="0.3">
      <c r="A1294" t="s">
        <v>2753</v>
      </c>
      <c r="B1294" t="s">
        <v>2754</v>
      </c>
      <c r="C1294" t="s">
        <v>3149</v>
      </c>
      <c r="D1294" t="s">
        <v>21</v>
      </c>
      <c r="E1294">
        <v>1517.8414958999999</v>
      </c>
      <c r="F1294">
        <v>364.5</v>
      </c>
      <c r="G1294">
        <v>-5.3745537246442003</v>
      </c>
      <c r="H1294">
        <v>22.8580437311462</v>
      </c>
      <c r="I1294">
        <v>12.805417100068301</v>
      </c>
      <c r="J1294">
        <v>11.3178178845736</v>
      </c>
      <c r="M1294">
        <v>88.605687769974097</v>
      </c>
      <c r="O1294">
        <v>2.88065843621398</v>
      </c>
      <c r="P1294">
        <v>47.540983606557297</v>
      </c>
    </row>
    <row r="1295" spans="1:17" hidden="1" x14ac:dyDescent="0.3">
      <c r="A1295" t="s">
        <v>2755</v>
      </c>
      <c r="B1295" t="s">
        <v>2756</v>
      </c>
      <c r="C1295" t="s">
        <v>3149</v>
      </c>
      <c r="D1295" t="s">
        <v>141</v>
      </c>
      <c r="E1295">
        <v>1516.88612736</v>
      </c>
      <c r="F1295">
        <v>119.04</v>
      </c>
      <c r="G1295">
        <v>3.5513959374392199</v>
      </c>
      <c r="H1295">
        <v>1.17732891804794</v>
      </c>
      <c r="I1295">
        <v>17.246080767109898</v>
      </c>
      <c r="J1295">
        <v>2.70063090055582</v>
      </c>
      <c r="K1295">
        <v>120.31949553116399</v>
      </c>
      <c r="L1295">
        <v>116.03756078924</v>
      </c>
      <c r="M1295">
        <v>62.063255717790199</v>
      </c>
      <c r="N1295">
        <v>0.69589065495219504</v>
      </c>
      <c r="O1295">
        <v>26.806115591397798</v>
      </c>
      <c r="P1295">
        <v>39.7183098591549</v>
      </c>
      <c r="Q1295">
        <v>7.2544465524981006E-2</v>
      </c>
    </row>
    <row r="1296" spans="1:17" hidden="1" x14ac:dyDescent="0.3">
      <c r="A1296" t="s">
        <v>2757</v>
      </c>
      <c r="B1296" t="s">
        <v>2758</v>
      </c>
      <c r="C1296" t="s">
        <v>3149</v>
      </c>
      <c r="D1296" t="s">
        <v>173</v>
      </c>
      <c r="E1296">
        <v>1503.8482557</v>
      </c>
      <c r="F1296">
        <v>763.7</v>
      </c>
      <c r="G1296">
        <v>1.69207117092805</v>
      </c>
      <c r="H1296">
        <v>20.517845384746899</v>
      </c>
      <c r="I1296">
        <v>19.8720419956406</v>
      </c>
      <c r="J1296">
        <v>18.350816265747799</v>
      </c>
      <c r="O1296">
        <v>0</v>
      </c>
      <c r="P1296">
        <v>41.034164358264</v>
      </c>
    </row>
    <row r="1297" spans="1:17" hidden="1" x14ac:dyDescent="0.3">
      <c r="A1297" t="s">
        <v>2759</v>
      </c>
      <c r="B1297" t="s">
        <v>2760</v>
      </c>
      <c r="C1297" t="s">
        <v>3149</v>
      </c>
      <c r="D1297" t="s">
        <v>739</v>
      </c>
      <c r="E1297">
        <v>1502.0466694199999</v>
      </c>
      <c r="F1297">
        <v>263.45</v>
      </c>
      <c r="G1297">
        <v>0.12427248622093801</v>
      </c>
      <c r="H1297">
        <v>-1.67560757297639</v>
      </c>
      <c r="I1297">
        <v>1.09736309194824</v>
      </c>
      <c r="J1297">
        <v>-0.51253917591630704</v>
      </c>
      <c r="K1297">
        <v>269.36706028919201</v>
      </c>
      <c r="L1297">
        <v>254.758170945519</v>
      </c>
      <c r="M1297">
        <v>57.335343564974302</v>
      </c>
      <c r="N1297">
        <v>1.6783612470239899</v>
      </c>
      <c r="O1297">
        <v>9.1971911178591892</v>
      </c>
      <c r="P1297">
        <v>27.307432105924399</v>
      </c>
      <c r="Q1297">
        <v>2.5420345253382999E-2</v>
      </c>
    </row>
    <row r="1298" spans="1:17" hidden="1" x14ac:dyDescent="0.3">
      <c r="A1298" t="s">
        <v>2761</v>
      </c>
      <c r="B1298" t="s">
        <v>2762</v>
      </c>
      <c r="C1298" t="s">
        <v>3149</v>
      </c>
      <c r="D1298" t="s">
        <v>304</v>
      </c>
      <c r="E1298">
        <v>1499.8261356349999</v>
      </c>
      <c r="F1298">
        <v>838.85</v>
      </c>
      <c r="G1298">
        <v>-48.972727883787798</v>
      </c>
      <c r="H1298">
        <v>-12.9295234734305</v>
      </c>
      <c r="I1298">
        <v>-7.1547921200023703</v>
      </c>
      <c r="J1298">
        <v>0.20215498328159201</v>
      </c>
      <c r="K1298">
        <v>911.00332622066696</v>
      </c>
      <c r="L1298">
        <v>928.60244617602405</v>
      </c>
      <c r="M1298">
        <v>44.839548899973799</v>
      </c>
      <c r="N1298">
        <v>0.74314082351815303</v>
      </c>
      <c r="O1298">
        <v>49.013530428562902</v>
      </c>
      <c r="P1298">
        <v>24.292487775966801</v>
      </c>
      <c r="Q1298">
        <v>-1.8910214364471999E-2</v>
      </c>
    </row>
    <row r="1299" spans="1:17" hidden="1" x14ac:dyDescent="0.3">
      <c r="A1299" t="s">
        <v>2763</v>
      </c>
      <c r="B1299" t="s">
        <v>2764</v>
      </c>
      <c r="C1299" t="s">
        <v>3149</v>
      </c>
      <c r="D1299" t="s">
        <v>51</v>
      </c>
      <c r="E1299">
        <v>1499.2488599999999</v>
      </c>
      <c r="F1299">
        <v>2544.5500000000002</v>
      </c>
      <c r="G1299">
        <v>51.876437550388701</v>
      </c>
      <c r="H1299">
        <v>1.45575644018067</v>
      </c>
      <c r="I1299">
        <v>21.9448206637616</v>
      </c>
      <c r="J1299">
        <v>3.4654499342864402</v>
      </c>
      <c r="K1299">
        <v>2516.27360107507</v>
      </c>
      <c r="L1299">
        <v>2071.1854818858001</v>
      </c>
      <c r="M1299">
        <v>46.717681174542498</v>
      </c>
      <c r="N1299">
        <v>0.39421315307347199</v>
      </c>
      <c r="O1299">
        <v>11.4047670511485</v>
      </c>
      <c r="P1299">
        <v>112.04583333333299</v>
      </c>
    </row>
    <row r="1300" spans="1:17" hidden="1" x14ac:dyDescent="0.3">
      <c r="A1300" t="s">
        <v>2765</v>
      </c>
      <c r="B1300" t="s">
        <v>2766</v>
      </c>
      <c r="C1300" t="s">
        <v>3149</v>
      </c>
      <c r="D1300" t="s">
        <v>51</v>
      </c>
      <c r="E1300">
        <v>1494.7665669</v>
      </c>
      <c r="F1300">
        <v>309.8</v>
      </c>
      <c r="G1300">
        <v>6.3980813383496002</v>
      </c>
      <c r="H1300">
        <v>-4.33874759407892</v>
      </c>
      <c r="I1300">
        <v>18.873707718318101</v>
      </c>
      <c r="J1300">
        <v>1.08784652846816</v>
      </c>
      <c r="K1300">
        <v>300.835661252791</v>
      </c>
      <c r="L1300">
        <v>273.43660722137201</v>
      </c>
      <c r="M1300">
        <v>65.714969791011299</v>
      </c>
      <c r="N1300">
        <v>0.51481154718898303</v>
      </c>
      <c r="O1300">
        <v>19.335054874112299</v>
      </c>
      <c r="P1300">
        <v>56.425145165362203</v>
      </c>
      <c r="Q1300">
        <v>3.5107291643197001E-2</v>
      </c>
    </row>
    <row r="1301" spans="1:17" hidden="1" x14ac:dyDescent="0.3">
      <c r="A1301" t="s">
        <v>2767</v>
      </c>
      <c r="B1301" t="s">
        <v>2768</v>
      </c>
      <c r="C1301" t="s">
        <v>3149</v>
      </c>
      <c r="D1301" t="s">
        <v>266</v>
      </c>
      <c r="E1301">
        <v>1494.1847665499999</v>
      </c>
      <c r="F1301">
        <v>2590.3000000000002</v>
      </c>
      <c r="G1301">
        <v>61.2433752828751</v>
      </c>
      <c r="H1301">
        <v>-8.0762002991874997</v>
      </c>
      <c r="I1301">
        <v>13.552624504626801</v>
      </c>
      <c r="J1301">
        <v>1.46284948637129</v>
      </c>
      <c r="K1301">
        <v>2790.3359965115601</v>
      </c>
      <c r="L1301">
        <v>2348.10890472853</v>
      </c>
      <c r="M1301">
        <v>36.985451164845998</v>
      </c>
      <c r="N1301">
        <v>0.92354000327026897</v>
      </c>
      <c r="O1301">
        <v>35.0808786627031</v>
      </c>
      <c r="P1301">
        <v>104.201813165155</v>
      </c>
      <c r="Q1301">
        <v>0.167446045491222</v>
      </c>
    </row>
    <row r="1302" spans="1:17" hidden="1" x14ac:dyDescent="0.3">
      <c r="A1302" t="s">
        <v>2769</v>
      </c>
      <c r="B1302" t="s">
        <v>2770</v>
      </c>
      <c r="C1302" t="s">
        <v>3149</v>
      </c>
      <c r="D1302" t="s">
        <v>69</v>
      </c>
      <c r="E1302">
        <v>1475.34277905</v>
      </c>
      <c r="F1302">
        <v>47999.7</v>
      </c>
      <c r="G1302">
        <v>142.40936975586601</v>
      </c>
      <c r="H1302">
        <v>9.3497507424751394</v>
      </c>
      <c r="I1302">
        <v>68.093423780364901</v>
      </c>
      <c r="J1302">
        <v>1.88866610083933</v>
      </c>
      <c r="K1302">
        <v>49707.215367384801</v>
      </c>
      <c r="L1302">
        <v>41236.908898777801</v>
      </c>
      <c r="M1302">
        <v>44.753298509968303</v>
      </c>
      <c r="N1302">
        <v>0.45521472392638002</v>
      </c>
      <c r="O1302">
        <v>39.582122388264899</v>
      </c>
      <c r="P1302">
        <v>175.860344827586</v>
      </c>
      <c r="Q1302">
        <v>9.3013864974092003E-2</v>
      </c>
    </row>
    <row r="1303" spans="1:17" hidden="1" x14ac:dyDescent="0.3">
      <c r="A1303" t="s">
        <v>2771</v>
      </c>
      <c r="B1303" t="s">
        <v>2772</v>
      </c>
      <c r="C1303" t="s">
        <v>3149</v>
      </c>
      <c r="D1303" t="s">
        <v>757</v>
      </c>
      <c r="E1303">
        <v>1469.3652</v>
      </c>
      <c r="F1303">
        <v>17.239999999999998</v>
      </c>
      <c r="G1303">
        <v>-29.919176696327298</v>
      </c>
      <c r="H1303">
        <v>-27.821919405341099</v>
      </c>
      <c r="I1303">
        <v>-65.327296509263903</v>
      </c>
      <c r="J1303">
        <v>20.046201126814601</v>
      </c>
      <c r="K1303">
        <v>24.8044202234972</v>
      </c>
      <c r="L1303">
        <v>29.6995626914774</v>
      </c>
      <c r="M1303">
        <v>41.938028280600598</v>
      </c>
      <c r="N1303">
        <v>0.71839704921042102</v>
      </c>
      <c r="O1303">
        <v>162.47099767981399</v>
      </c>
      <c r="P1303">
        <v>20.307048150732701</v>
      </c>
      <c r="Q1303">
        <v>0.111018284145032</v>
      </c>
    </row>
    <row r="1304" spans="1:17" hidden="1" x14ac:dyDescent="0.3">
      <c r="A1304" t="s">
        <v>2773</v>
      </c>
      <c r="B1304" t="s">
        <v>2774</v>
      </c>
      <c r="C1304" t="s">
        <v>3149</v>
      </c>
      <c r="D1304" t="s">
        <v>138</v>
      </c>
      <c r="E1304">
        <v>1467.452659904</v>
      </c>
      <c r="F1304">
        <v>158.47999999999999</v>
      </c>
      <c r="G1304">
        <v>22.201881522351702</v>
      </c>
      <c r="H1304">
        <v>2.9265996959662299</v>
      </c>
      <c r="I1304">
        <v>-13.228210125419301</v>
      </c>
      <c r="J1304">
        <v>16.268858276250398</v>
      </c>
      <c r="K1304">
        <v>159.786761662819</v>
      </c>
      <c r="L1304">
        <v>164.209380351525</v>
      </c>
      <c r="M1304">
        <v>64.621804661303599</v>
      </c>
      <c r="N1304">
        <v>0.65028091582732295</v>
      </c>
      <c r="O1304">
        <v>68.822564361433606</v>
      </c>
      <c r="P1304">
        <v>56.910891089108802</v>
      </c>
      <c r="Q1304">
        <v>8.6721904288650994E-2</v>
      </c>
    </row>
    <row r="1305" spans="1:17" hidden="1" x14ac:dyDescent="0.3">
      <c r="A1305" t="s">
        <v>2775</v>
      </c>
      <c r="B1305" t="s">
        <v>2776</v>
      </c>
      <c r="C1305" t="s">
        <v>3149</v>
      </c>
      <c r="D1305" t="s">
        <v>517</v>
      </c>
      <c r="E1305">
        <v>1466.5328999999999</v>
      </c>
      <c r="F1305">
        <v>140.07</v>
      </c>
      <c r="G1305">
        <v>27.7595070856371</v>
      </c>
      <c r="H1305">
        <v>-3.2931284371071499</v>
      </c>
      <c r="I1305">
        <v>-18.056801667079899</v>
      </c>
      <c r="J1305">
        <v>1.58251258460981</v>
      </c>
      <c r="K1305">
        <v>151.579735900098</v>
      </c>
      <c r="L1305">
        <v>142.16865199131101</v>
      </c>
      <c r="M1305">
        <v>37.110852310449502</v>
      </c>
      <c r="N1305">
        <v>1.3044245793021301</v>
      </c>
      <c r="O1305">
        <v>30.6489612336688</v>
      </c>
      <c r="P1305">
        <v>59.170454545454497</v>
      </c>
      <c r="Q1305">
        <v>5.7684215672315999E-2</v>
      </c>
    </row>
    <row r="1306" spans="1:17" hidden="1" x14ac:dyDescent="0.3">
      <c r="A1306" t="s">
        <v>2777</v>
      </c>
      <c r="B1306" t="s">
        <v>2778</v>
      </c>
      <c r="C1306" t="s">
        <v>3149</v>
      </c>
      <c r="D1306" t="s">
        <v>40</v>
      </c>
      <c r="E1306">
        <v>1463.87</v>
      </c>
      <c r="F1306">
        <v>43</v>
      </c>
      <c r="G1306">
        <v>-38.582891893380399</v>
      </c>
      <c r="H1306">
        <v>4.1959423674413401</v>
      </c>
      <c r="I1306">
        <v>-21.245985037616901</v>
      </c>
      <c r="J1306">
        <v>10.138544525743001</v>
      </c>
      <c r="K1306">
        <v>43.045790615824998</v>
      </c>
      <c r="L1306">
        <v>44.6681621641264</v>
      </c>
      <c r="M1306">
        <v>58.4467827491465</v>
      </c>
      <c r="N1306">
        <v>0.47445754609729701</v>
      </c>
      <c r="O1306">
        <v>84.6279069767441</v>
      </c>
      <c r="P1306">
        <v>18.7845303867403</v>
      </c>
      <c r="Q1306">
        <v>0.134357315323378</v>
      </c>
    </row>
    <row r="1307" spans="1:17" hidden="1" x14ac:dyDescent="0.3">
      <c r="A1307" t="s">
        <v>2779</v>
      </c>
      <c r="B1307" t="s">
        <v>2780</v>
      </c>
      <c r="C1307" t="s">
        <v>3149</v>
      </c>
      <c r="D1307" t="s">
        <v>117</v>
      </c>
      <c r="E1307">
        <v>1463.6113995000001</v>
      </c>
      <c r="F1307">
        <v>519.5</v>
      </c>
      <c r="G1307">
        <v>57.173432430170102</v>
      </c>
      <c r="H1307">
        <v>-5.8398292840734802</v>
      </c>
      <c r="I1307">
        <v>-7.8264510317997704</v>
      </c>
      <c r="J1307">
        <v>15.274892770030601</v>
      </c>
      <c r="K1307">
        <v>527.63352106570198</v>
      </c>
      <c r="L1307">
        <v>507.519009473609</v>
      </c>
      <c r="M1307">
        <v>65.663670762896899</v>
      </c>
      <c r="N1307">
        <v>0.66088442013777104</v>
      </c>
      <c r="O1307">
        <v>29.547641963426301</v>
      </c>
      <c r="P1307">
        <v>97.980182926829201</v>
      </c>
      <c r="Q1307">
        <v>0.135378592134097</v>
      </c>
    </row>
    <row r="1308" spans="1:17" hidden="1" x14ac:dyDescent="0.3">
      <c r="A1308" t="s">
        <v>2781</v>
      </c>
      <c r="B1308" t="s">
        <v>2782</v>
      </c>
      <c r="C1308" t="s">
        <v>3149</v>
      </c>
      <c r="D1308" t="s">
        <v>46</v>
      </c>
      <c r="E1308">
        <v>1454.71875</v>
      </c>
      <c r="F1308">
        <v>368.75</v>
      </c>
      <c r="G1308">
        <v>-11.533717141872099</v>
      </c>
      <c r="H1308">
        <v>-2.34428669855324</v>
      </c>
      <c r="I1308">
        <v>-4.0614751446000996</v>
      </c>
      <c r="J1308">
        <v>6.8587164394812401</v>
      </c>
      <c r="K1308">
        <v>381.93266357444998</v>
      </c>
      <c r="L1308">
        <v>364.66744202023301</v>
      </c>
      <c r="M1308">
        <v>55.184827140636997</v>
      </c>
      <c r="N1308">
        <v>0.44186187872892502</v>
      </c>
      <c r="O1308">
        <v>34.901694915254197</v>
      </c>
      <c r="P1308">
        <v>60.221594612209401</v>
      </c>
      <c r="Q1308">
        <v>7.3358157776359997E-2</v>
      </c>
    </row>
    <row r="1309" spans="1:17" hidden="1" x14ac:dyDescent="0.3">
      <c r="A1309" t="s">
        <v>2783</v>
      </c>
      <c r="B1309" t="s">
        <v>2784</v>
      </c>
      <c r="C1309" t="s">
        <v>3149</v>
      </c>
      <c r="D1309" t="s">
        <v>438</v>
      </c>
      <c r="E1309">
        <v>1453.2764589450001</v>
      </c>
      <c r="F1309">
        <v>98.85</v>
      </c>
      <c r="G1309">
        <v>-54.097699902839402</v>
      </c>
      <c r="H1309">
        <v>-6.2764822568049699</v>
      </c>
      <c r="I1309">
        <v>-22.0717183294934</v>
      </c>
      <c r="J1309">
        <v>1.61118977843615</v>
      </c>
      <c r="K1309">
        <v>102.873802429238</v>
      </c>
      <c r="L1309">
        <v>108.792027032579</v>
      </c>
      <c r="M1309">
        <v>45.324779234575097</v>
      </c>
      <c r="N1309">
        <v>0.395052904274382</v>
      </c>
      <c r="O1309">
        <v>50.7334344967121</v>
      </c>
      <c r="P1309">
        <v>9.8333333333333108</v>
      </c>
      <c r="Q1309">
        <v>-6.6771576714613007E-2</v>
      </c>
    </row>
    <row r="1310" spans="1:17" hidden="1" x14ac:dyDescent="0.3">
      <c r="A1310" t="s">
        <v>2785</v>
      </c>
      <c r="B1310" t="s">
        <v>2786</v>
      </c>
      <c r="C1310" t="s">
        <v>3149</v>
      </c>
      <c r="D1310" t="s">
        <v>2739</v>
      </c>
      <c r="E1310">
        <v>1451.5959439999999</v>
      </c>
      <c r="F1310">
        <v>1392</v>
      </c>
      <c r="G1310">
        <v>427.89916107259302</v>
      </c>
      <c r="H1310">
        <v>4.7903478006504603</v>
      </c>
      <c r="I1310">
        <v>64.2489466987128</v>
      </c>
      <c r="J1310">
        <v>14.9763001367155</v>
      </c>
      <c r="K1310">
        <v>1402.9207477340799</v>
      </c>
      <c r="L1310">
        <v>1053.3218923683501</v>
      </c>
      <c r="M1310">
        <v>59.043665727043702</v>
      </c>
      <c r="N1310">
        <v>1.0541448601150001</v>
      </c>
      <c r="O1310">
        <v>29.989224137931</v>
      </c>
      <c r="P1310">
        <v>481.45363408521303</v>
      </c>
    </row>
    <row r="1311" spans="1:17" hidden="1" x14ac:dyDescent="0.3">
      <c r="A1311" t="s">
        <v>2787</v>
      </c>
      <c r="B1311" t="s">
        <v>2788</v>
      </c>
      <c r="C1311" t="s">
        <v>3149</v>
      </c>
      <c r="D1311" t="s">
        <v>291</v>
      </c>
      <c r="E1311">
        <v>1448.28988989</v>
      </c>
      <c r="F1311">
        <v>1014.45</v>
      </c>
      <c r="G1311">
        <v>150.845972611657</v>
      </c>
      <c r="H1311">
        <v>10.779013440747301</v>
      </c>
      <c r="I1311">
        <v>64.824559082426802</v>
      </c>
      <c r="J1311">
        <v>3.7463773692920102</v>
      </c>
      <c r="K1311">
        <v>1021.7733699601</v>
      </c>
      <c r="L1311">
        <v>771.09617813806199</v>
      </c>
      <c r="M1311">
        <v>33.638013999858899</v>
      </c>
      <c r="N1311">
        <v>0.89400876202901602</v>
      </c>
      <c r="O1311">
        <v>21.2479668786041</v>
      </c>
      <c r="P1311">
        <v>191.25753660637301</v>
      </c>
      <c r="Q1311">
        <v>0.17008022754139801</v>
      </c>
    </row>
    <row r="1312" spans="1:17" hidden="1" x14ac:dyDescent="0.3">
      <c r="A1312" t="s">
        <v>2789</v>
      </c>
      <c r="B1312" t="s">
        <v>2790</v>
      </c>
      <c r="C1312" t="s">
        <v>3149</v>
      </c>
      <c r="D1312" t="s">
        <v>21</v>
      </c>
      <c r="E1312">
        <v>1429.2707980709999</v>
      </c>
      <c r="F1312">
        <v>226.91</v>
      </c>
      <c r="G1312">
        <v>50.536077246251097</v>
      </c>
      <c r="H1312">
        <v>14.640445741044401</v>
      </c>
      <c r="I1312">
        <v>37.121282769668397</v>
      </c>
      <c r="J1312">
        <v>10.736807750928699</v>
      </c>
      <c r="K1312">
        <v>202.95547874821699</v>
      </c>
      <c r="L1312">
        <v>176.171730637357</v>
      </c>
      <c r="M1312">
        <v>77.700044551100603</v>
      </c>
      <c r="N1312">
        <v>0.26390009903265799</v>
      </c>
      <c r="O1312">
        <v>10.1317703054074</v>
      </c>
      <c r="P1312">
        <v>81.382893685051897</v>
      </c>
      <c r="Q1312">
        <v>8.9063679073527996E-2</v>
      </c>
    </row>
    <row r="1313" spans="1:17" hidden="1" x14ac:dyDescent="0.3">
      <c r="A1313" t="s">
        <v>2791</v>
      </c>
      <c r="B1313" t="s">
        <v>2792</v>
      </c>
      <c r="C1313" t="s">
        <v>3149</v>
      </c>
      <c r="D1313" t="s">
        <v>291</v>
      </c>
      <c r="E1313">
        <v>1423.39266578</v>
      </c>
      <c r="F1313">
        <v>105.02</v>
      </c>
      <c r="G1313">
        <v>-30.307172880636099</v>
      </c>
      <c r="H1313">
        <v>-2.8002873808133599</v>
      </c>
      <c r="I1313">
        <v>-7.4725406224001096</v>
      </c>
      <c r="J1313">
        <v>10.2494527787998</v>
      </c>
      <c r="K1313">
        <v>106.257350806578</v>
      </c>
      <c r="L1313">
        <v>109.829994776587</v>
      </c>
      <c r="M1313">
        <v>58.7830123099316</v>
      </c>
      <c r="N1313">
        <v>0.60792692874519405</v>
      </c>
      <c r="O1313">
        <v>22.824223957341399</v>
      </c>
      <c r="P1313">
        <v>14.1521739130434</v>
      </c>
      <c r="Q1313">
        <v>-4.6385197070838997E-2</v>
      </c>
    </row>
    <row r="1314" spans="1:17" hidden="1" x14ac:dyDescent="0.3">
      <c r="A1314" t="s">
        <v>2793</v>
      </c>
      <c r="B1314" t="s">
        <v>2794</v>
      </c>
      <c r="C1314" t="s">
        <v>3149</v>
      </c>
      <c r="D1314" t="s">
        <v>214</v>
      </c>
      <c r="E1314">
        <v>1420.412540625</v>
      </c>
      <c r="F1314">
        <v>503.75</v>
      </c>
      <c r="G1314">
        <v>82.078997059831394</v>
      </c>
      <c r="H1314">
        <v>1.8186986553783899</v>
      </c>
      <c r="I1314">
        <v>17.643022874085201</v>
      </c>
      <c r="J1314">
        <v>3.8089243379112201</v>
      </c>
      <c r="K1314">
        <v>486.91506341936798</v>
      </c>
      <c r="L1314">
        <v>422.48599348152601</v>
      </c>
      <c r="M1314">
        <v>55.642209662860601</v>
      </c>
      <c r="N1314">
        <v>0.31901041875564601</v>
      </c>
      <c r="O1314">
        <v>23.404466501240599</v>
      </c>
      <c r="P1314">
        <v>112.194608256107</v>
      </c>
      <c r="Q1314">
        <v>0.13272841259448701</v>
      </c>
    </row>
    <row r="1315" spans="1:17" hidden="1" x14ac:dyDescent="0.3">
      <c r="A1315" t="s">
        <v>2795</v>
      </c>
      <c r="B1315" t="s">
        <v>2796</v>
      </c>
      <c r="C1315" t="s">
        <v>3149</v>
      </c>
      <c r="D1315" t="s">
        <v>247</v>
      </c>
      <c r="E1315">
        <v>1415.855970865</v>
      </c>
      <c r="F1315">
        <v>172.55</v>
      </c>
      <c r="G1315">
        <v>-39.9361773277476</v>
      </c>
      <c r="H1315">
        <v>-1.56251096467101</v>
      </c>
      <c r="I1315">
        <v>-5.5087332046032698</v>
      </c>
      <c r="J1315">
        <v>8.7041710723079699</v>
      </c>
      <c r="K1315">
        <v>174.65041963338899</v>
      </c>
      <c r="M1315">
        <v>57.917117991513898</v>
      </c>
      <c r="N1315">
        <v>0.399304942547766</v>
      </c>
      <c r="O1315">
        <v>27.441321356128601</v>
      </c>
      <c r="P1315">
        <v>34.071484071484001</v>
      </c>
    </row>
    <row r="1316" spans="1:17" hidden="1" x14ac:dyDescent="0.3">
      <c r="A1316" t="s">
        <v>2797</v>
      </c>
      <c r="B1316" t="s">
        <v>2798</v>
      </c>
      <c r="C1316" t="s">
        <v>3149</v>
      </c>
      <c r="D1316" t="s">
        <v>21</v>
      </c>
      <c r="E1316">
        <v>1414.986419178</v>
      </c>
      <c r="F1316">
        <v>145.26</v>
      </c>
      <c r="G1316">
        <v>47.845712850885498</v>
      </c>
      <c r="H1316">
        <v>3.05407552437139</v>
      </c>
      <c r="I1316">
        <v>40.721414618135299</v>
      </c>
      <c r="J1316">
        <v>5.3889704182278901</v>
      </c>
      <c r="K1316">
        <v>142.75803826080801</v>
      </c>
      <c r="L1316">
        <v>125.083110858022</v>
      </c>
      <c r="M1316">
        <v>57.8780819185667</v>
      </c>
      <c r="N1316">
        <v>0.70115391292076501</v>
      </c>
      <c r="O1316">
        <v>26.875946578548799</v>
      </c>
      <c r="P1316">
        <v>79.112207151664606</v>
      </c>
      <c r="Q1316">
        <v>0.10583077216834701</v>
      </c>
    </row>
    <row r="1317" spans="1:17" hidden="1" x14ac:dyDescent="0.3">
      <c r="A1317" t="s">
        <v>2799</v>
      </c>
      <c r="B1317" t="s">
        <v>2800</v>
      </c>
      <c r="C1317" t="s">
        <v>3149</v>
      </c>
      <c r="D1317" t="s">
        <v>141</v>
      </c>
      <c r="E1317">
        <v>1408.49489202</v>
      </c>
      <c r="F1317">
        <v>342.2</v>
      </c>
      <c r="G1317">
        <v>66.824172992175903</v>
      </c>
      <c r="H1317">
        <v>-13.135011054553701</v>
      </c>
      <c r="I1317">
        <v>-7.1867390836920597</v>
      </c>
      <c r="J1317">
        <v>3.6798046684376402</v>
      </c>
      <c r="K1317">
        <v>356.41554336270502</v>
      </c>
      <c r="L1317">
        <v>331.34362040000502</v>
      </c>
      <c r="M1317">
        <v>38.035066200599502</v>
      </c>
      <c r="N1317">
        <v>0.60192283156797599</v>
      </c>
      <c r="O1317">
        <v>27.104032729398</v>
      </c>
      <c r="P1317">
        <v>96.046977943282698</v>
      </c>
      <c r="Q1317">
        <v>7.2940107025709994E-2</v>
      </c>
    </row>
    <row r="1318" spans="1:17" hidden="1" x14ac:dyDescent="0.3">
      <c r="A1318" t="s">
        <v>2801</v>
      </c>
      <c r="B1318" t="s">
        <v>2802</v>
      </c>
      <c r="C1318" t="s">
        <v>3149</v>
      </c>
      <c r="D1318" t="s">
        <v>128</v>
      </c>
      <c r="E1318">
        <v>1397.5022511760001</v>
      </c>
      <c r="F1318">
        <v>24.76</v>
      </c>
      <c r="G1318">
        <v>-29.941275762296399</v>
      </c>
      <c r="H1318">
        <v>1.3025028094336599</v>
      </c>
      <c r="I1318">
        <v>-25.471160973021298</v>
      </c>
      <c r="J1318">
        <v>4.2536914410634097</v>
      </c>
      <c r="K1318">
        <v>25.1796492512604</v>
      </c>
      <c r="L1318">
        <v>27.148397201233902</v>
      </c>
      <c r="M1318">
        <v>55.776176231942699</v>
      </c>
      <c r="N1318">
        <v>0.949466117093688</v>
      </c>
      <c r="O1318">
        <v>59.1276252019385</v>
      </c>
      <c r="P1318">
        <v>20.780487804878</v>
      </c>
      <c r="Q1318">
        <v>0.19910090310362799</v>
      </c>
    </row>
    <row r="1319" spans="1:17" hidden="1" x14ac:dyDescent="0.3">
      <c r="A1319" t="s">
        <v>2803</v>
      </c>
      <c r="B1319" t="s">
        <v>2804</v>
      </c>
      <c r="C1319" t="s">
        <v>3149</v>
      </c>
      <c r="D1319" t="s">
        <v>517</v>
      </c>
      <c r="E1319">
        <v>1397.1407002799999</v>
      </c>
      <c r="F1319">
        <v>410.8</v>
      </c>
      <c r="G1319">
        <v>94.890591973516806</v>
      </c>
      <c r="H1319">
        <v>4.0820421270017899</v>
      </c>
      <c r="I1319">
        <v>53.620841855987997</v>
      </c>
      <c r="J1319">
        <v>8.13129422422052</v>
      </c>
      <c r="K1319">
        <v>388.884588586917</v>
      </c>
      <c r="L1319">
        <v>317.95702340042601</v>
      </c>
      <c r="M1319">
        <v>61.6583939056462</v>
      </c>
      <c r="N1319">
        <v>0.43984199510892802</v>
      </c>
      <c r="O1319">
        <v>10.722979552093401</v>
      </c>
      <c r="P1319">
        <v>125.962596259625</v>
      </c>
      <c r="Q1319">
        <v>7.9901109193593001E-2</v>
      </c>
    </row>
    <row r="1320" spans="1:17" hidden="1" x14ac:dyDescent="0.3">
      <c r="A1320" t="s">
        <v>2805</v>
      </c>
      <c r="B1320" t="s">
        <v>2806</v>
      </c>
      <c r="C1320" t="s">
        <v>3149</v>
      </c>
      <c r="D1320" t="s">
        <v>86</v>
      </c>
      <c r="E1320">
        <v>1395.586</v>
      </c>
      <c r="F1320">
        <v>118.27</v>
      </c>
      <c r="G1320">
        <v>109.21895664172899</v>
      </c>
      <c r="H1320">
        <v>-14.357038833955301</v>
      </c>
      <c r="I1320">
        <v>81.048633380994104</v>
      </c>
      <c r="J1320">
        <v>2.6134527368860998</v>
      </c>
      <c r="K1320">
        <v>119.445320258656</v>
      </c>
      <c r="L1320">
        <v>86.520811144703103</v>
      </c>
      <c r="M1320">
        <v>39.794823521756697</v>
      </c>
      <c r="N1320">
        <v>0.111088892254128</v>
      </c>
      <c r="O1320">
        <v>33.051492348017199</v>
      </c>
      <c r="P1320">
        <v>182.604540023894</v>
      </c>
      <c r="Q1320">
        <v>0.13252160488341</v>
      </c>
    </row>
    <row r="1321" spans="1:17" hidden="1" x14ac:dyDescent="0.3">
      <c r="A1321" t="s">
        <v>2807</v>
      </c>
      <c r="B1321" t="s">
        <v>2808</v>
      </c>
      <c r="C1321" t="s">
        <v>3149</v>
      </c>
      <c r="D1321" t="s">
        <v>189</v>
      </c>
      <c r="E1321">
        <v>1394.3553242200001</v>
      </c>
      <c r="F1321">
        <v>2285</v>
      </c>
      <c r="G1321">
        <v>26.662095358919998</v>
      </c>
      <c r="H1321">
        <v>-0.60412513313507799</v>
      </c>
      <c r="I1321">
        <v>3.2620766424980498</v>
      </c>
      <c r="J1321">
        <v>7.9090028923214097</v>
      </c>
      <c r="K1321">
        <v>2567.6573051484002</v>
      </c>
      <c r="L1321">
        <v>2285.6809945558498</v>
      </c>
      <c r="M1321">
        <v>33.952672215053497</v>
      </c>
      <c r="N1321">
        <v>1.2025891025291799</v>
      </c>
      <c r="O1321">
        <v>50.940919037199102</v>
      </c>
      <c r="P1321">
        <v>64.981949458483697</v>
      </c>
      <c r="Q1321">
        <v>0.11142332376085</v>
      </c>
    </row>
    <row r="1322" spans="1:17" hidden="1" x14ac:dyDescent="0.3">
      <c r="A1322" t="s">
        <v>2809</v>
      </c>
      <c r="B1322" t="s">
        <v>2810</v>
      </c>
      <c r="C1322" t="s">
        <v>3149</v>
      </c>
      <c r="D1322" t="s">
        <v>69</v>
      </c>
      <c r="E1322">
        <v>1393.5464549999999</v>
      </c>
      <c r="F1322">
        <v>122.8</v>
      </c>
      <c r="G1322">
        <v>3.3528898843783401</v>
      </c>
      <c r="H1322">
        <v>-1.81236933141249</v>
      </c>
      <c r="I1322">
        <v>22.9080006866944</v>
      </c>
      <c r="J1322">
        <v>1.3097505841799599</v>
      </c>
      <c r="K1322">
        <v>124.347008123683</v>
      </c>
      <c r="L1322">
        <v>110.31979946148699</v>
      </c>
      <c r="M1322">
        <v>39.148430988347101</v>
      </c>
      <c r="N1322">
        <v>0.34548132280529298</v>
      </c>
      <c r="O1322">
        <v>23.371335504885899</v>
      </c>
      <c r="P1322">
        <v>47.242206235011899</v>
      </c>
    </row>
    <row r="1323" spans="1:17" hidden="1" x14ac:dyDescent="0.3">
      <c r="A1323" t="s">
        <v>2811</v>
      </c>
      <c r="B1323" t="s">
        <v>2812</v>
      </c>
      <c r="C1323" t="s">
        <v>3149</v>
      </c>
      <c r="D1323" t="s">
        <v>402</v>
      </c>
      <c r="E1323">
        <v>1393.4701439999999</v>
      </c>
      <c r="F1323">
        <v>673.2</v>
      </c>
      <c r="G1323">
        <v>259.767188305883</v>
      </c>
      <c r="H1323">
        <v>43.161045957617397</v>
      </c>
      <c r="I1323">
        <v>317.94153335497998</v>
      </c>
      <c r="J1323">
        <v>9.7480170264438009</v>
      </c>
      <c r="K1323">
        <v>491.342879095743</v>
      </c>
      <c r="L1323">
        <v>292.59976805272498</v>
      </c>
      <c r="M1323">
        <v>78.263019611244601</v>
      </c>
      <c r="N1323">
        <v>0.24492408999451201</v>
      </c>
      <c r="O1323">
        <v>2.02762923351158</v>
      </c>
      <c r="P1323">
        <v>398.666666666666</v>
      </c>
    </row>
    <row r="1324" spans="1:17" hidden="1" x14ac:dyDescent="0.3">
      <c r="A1324" t="s">
        <v>2813</v>
      </c>
      <c r="B1324" t="s">
        <v>2814</v>
      </c>
      <c r="C1324" t="s">
        <v>3149</v>
      </c>
      <c r="D1324" t="s">
        <v>141</v>
      </c>
      <c r="E1324">
        <v>1388.4218260990201</v>
      </c>
      <c r="F1324">
        <v>1338.7</v>
      </c>
      <c r="G1324">
        <v>100.41263985101</v>
      </c>
      <c r="H1324">
        <v>27.788381061368</v>
      </c>
      <c r="I1324">
        <v>39.703623519199802</v>
      </c>
      <c r="J1324">
        <v>24.793482250130499</v>
      </c>
      <c r="K1324">
        <v>1008.48284737558</v>
      </c>
      <c r="L1324">
        <v>905.90174395334395</v>
      </c>
      <c r="M1324">
        <v>74.853032980142899</v>
      </c>
      <c r="N1324">
        <v>3.3196141281460299</v>
      </c>
      <c r="O1324">
        <v>0.99350115783969295</v>
      </c>
      <c r="P1324">
        <v>128.83760683760599</v>
      </c>
    </row>
    <row r="1325" spans="1:17" hidden="1" x14ac:dyDescent="0.3">
      <c r="A1325" t="s">
        <v>2815</v>
      </c>
      <c r="B1325" t="s">
        <v>2816</v>
      </c>
      <c r="C1325" t="s">
        <v>3149</v>
      </c>
      <c r="D1325" t="s">
        <v>705</v>
      </c>
      <c r="E1325">
        <v>1387.2430726</v>
      </c>
      <c r="F1325">
        <v>63.5</v>
      </c>
      <c r="G1325">
        <v>59.762246609524503</v>
      </c>
      <c r="H1325">
        <v>-4.3583543437048</v>
      </c>
      <c r="I1325">
        <v>10.850468453943201</v>
      </c>
      <c r="J1325">
        <v>4.1446051391439402</v>
      </c>
      <c r="K1325">
        <v>66.257104221135705</v>
      </c>
      <c r="L1325">
        <v>60.3956181088097</v>
      </c>
      <c r="M1325">
        <v>45.098061137674001</v>
      </c>
      <c r="N1325">
        <v>0.37232075883420301</v>
      </c>
      <c r="O1325">
        <v>22.0472440944881</v>
      </c>
      <c r="P1325">
        <v>92.424242424242394</v>
      </c>
      <c r="Q1325">
        <v>0.182072521269486</v>
      </c>
    </row>
    <row r="1326" spans="1:17" hidden="1" x14ac:dyDescent="0.3">
      <c r="A1326" t="s">
        <v>2817</v>
      </c>
      <c r="B1326" t="s">
        <v>2818</v>
      </c>
      <c r="C1326" t="s">
        <v>3149</v>
      </c>
      <c r="D1326" t="s">
        <v>72</v>
      </c>
      <c r="E1326">
        <v>1386.24</v>
      </c>
      <c r="F1326">
        <v>946.35</v>
      </c>
      <c r="G1326">
        <v>95.018878715449802</v>
      </c>
      <c r="H1326">
        <v>10.3777346917282</v>
      </c>
      <c r="I1326">
        <v>48.562023210720703</v>
      </c>
      <c r="J1326">
        <v>17.8696334700489</v>
      </c>
      <c r="K1326">
        <v>858.74173457392897</v>
      </c>
      <c r="L1326">
        <v>722.97318274551401</v>
      </c>
      <c r="M1326">
        <v>64.150860852215104</v>
      </c>
      <c r="N1326">
        <v>0.51257248544603695</v>
      </c>
      <c r="O1326">
        <v>13.937760870713699</v>
      </c>
      <c r="P1326">
        <v>134.50625696939599</v>
      </c>
      <c r="Q1326">
        <v>0.17529881714503701</v>
      </c>
    </row>
    <row r="1327" spans="1:17" hidden="1" x14ac:dyDescent="0.3">
      <c r="A1327" t="s">
        <v>2819</v>
      </c>
      <c r="B1327" t="s">
        <v>2820</v>
      </c>
      <c r="C1327" t="s">
        <v>3149</v>
      </c>
      <c r="D1327" t="s">
        <v>2821</v>
      </c>
      <c r="E1327">
        <v>1384.2769134</v>
      </c>
      <c r="F1327">
        <v>614.25</v>
      </c>
      <c r="G1327">
        <v>445.75096977465699</v>
      </c>
      <c r="H1327">
        <v>26.0895806998906</v>
      </c>
      <c r="I1327">
        <v>9.8857870651917903</v>
      </c>
      <c r="J1327">
        <v>6.4417055421209897</v>
      </c>
      <c r="K1327">
        <v>549.04364855191795</v>
      </c>
      <c r="L1327">
        <v>482.16978590487702</v>
      </c>
      <c r="M1327">
        <v>76.844160397286899</v>
      </c>
      <c r="N1327">
        <v>1.31540414899816</v>
      </c>
      <c r="O1327">
        <v>29.914529914529901</v>
      </c>
      <c r="P1327">
        <v>471.661237785016</v>
      </c>
    </row>
    <row r="1328" spans="1:17" hidden="1" x14ac:dyDescent="0.3">
      <c r="A1328" t="s">
        <v>2822</v>
      </c>
      <c r="B1328" t="s">
        <v>2823</v>
      </c>
      <c r="C1328" t="s">
        <v>3149</v>
      </c>
      <c r="D1328" t="s">
        <v>405</v>
      </c>
      <c r="E1328">
        <v>1384.010826</v>
      </c>
      <c r="F1328">
        <v>223.85</v>
      </c>
      <c r="G1328">
        <v>-32.522700217283798</v>
      </c>
      <c r="H1328">
        <v>-3.2561754440578601</v>
      </c>
      <c r="I1328">
        <v>-6.2570424258997797</v>
      </c>
      <c r="J1328">
        <v>3.5721740487362799</v>
      </c>
      <c r="K1328">
        <v>234.040780796185</v>
      </c>
      <c r="L1328">
        <v>244.82566430592399</v>
      </c>
      <c r="M1328">
        <v>57.717439228120497</v>
      </c>
      <c r="N1328">
        <v>0.38013486169393501</v>
      </c>
      <c r="O1328">
        <v>39.356712083984803</v>
      </c>
      <c r="P1328">
        <v>9.1684954889051191</v>
      </c>
      <c r="Q1328">
        <v>0.10528628822705199</v>
      </c>
    </row>
    <row r="1329" spans="1:17" hidden="1" x14ac:dyDescent="0.3">
      <c r="A1329" t="s">
        <v>2824</v>
      </c>
      <c r="B1329" t="s">
        <v>2825</v>
      </c>
      <c r="C1329" t="s">
        <v>3149</v>
      </c>
      <c r="D1329" t="s">
        <v>266</v>
      </c>
      <c r="E1329">
        <v>1383.0004799999999</v>
      </c>
      <c r="F1329">
        <v>1296</v>
      </c>
      <c r="G1329">
        <v>70.840908549532102</v>
      </c>
      <c r="H1329">
        <v>41.5366625890479</v>
      </c>
      <c r="I1329">
        <v>65.531734899915506</v>
      </c>
      <c r="J1329">
        <v>15.5717187199722</v>
      </c>
      <c r="K1329">
        <v>1021.8102142427</v>
      </c>
      <c r="L1329">
        <v>832.65172137289801</v>
      </c>
      <c r="M1329">
        <v>80.490045511190701</v>
      </c>
      <c r="N1329">
        <v>1.5812749003983999</v>
      </c>
      <c r="O1329">
        <v>0.61728395061728603</v>
      </c>
      <c r="P1329">
        <v>154.117647058823</v>
      </c>
      <c r="Q1329">
        <v>0.17933163196516</v>
      </c>
    </row>
    <row r="1330" spans="1:17" hidden="1" x14ac:dyDescent="0.3">
      <c r="A1330" t="s">
        <v>2826</v>
      </c>
      <c r="B1330" t="s">
        <v>2827</v>
      </c>
      <c r="C1330" t="s">
        <v>3149</v>
      </c>
      <c r="D1330" t="s">
        <v>291</v>
      </c>
      <c r="E1330">
        <v>1373.481788845</v>
      </c>
      <c r="F1330">
        <v>146.05000000000001</v>
      </c>
      <c r="G1330">
        <v>34.584237484147003</v>
      </c>
      <c r="H1330">
        <v>2.9526177771945301</v>
      </c>
      <c r="I1330">
        <v>12.1793908274903</v>
      </c>
      <c r="J1330">
        <v>1.6583097060935801</v>
      </c>
      <c r="K1330">
        <v>146.204775143858</v>
      </c>
      <c r="L1330">
        <v>128.03019542132799</v>
      </c>
      <c r="M1330">
        <v>50.185513226551898</v>
      </c>
      <c r="N1330">
        <v>0.31504428336424001</v>
      </c>
      <c r="O1330">
        <v>21.8760698390961</v>
      </c>
      <c r="P1330">
        <v>78.327228327228298</v>
      </c>
      <c r="Q1330">
        <v>1.1584048874354E-2</v>
      </c>
    </row>
    <row r="1331" spans="1:17" hidden="1" x14ac:dyDescent="0.3">
      <c r="A1331" t="s">
        <v>2828</v>
      </c>
      <c r="B1331" t="s">
        <v>2829</v>
      </c>
      <c r="C1331" t="s">
        <v>3149</v>
      </c>
      <c r="D1331" t="s">
        <v>266</v>
      </c>
      <c r="E1331">
        <v>1372.1610000000001</v>
      </c>
      <c r="F1331">
        <v>1068.5</v>
      </c>
      <c r="G1331">
        <v>15.211042165960601</v>
      </c>
      <c r="H1331">
        <v>41.252424862949802</v>
      </c>
      <c r="I1331">
        <v>33.391012990673097</v>
      </c>
      <c r="J1331">
        <v>22.920746609081899</v>
      </c>
      <c r="M1331">
        <v>65.338698134705496</v>
      </c>
      <c r="O1331">
        <v>14.646700982685999</v>
      </c>
      <c r="P1331">
        <v>56.6715542521994</v>
      </c>
    </row>
    <row r="1332" spans="1:17" hidden="1" x14ac:dyDescent="0.3">
      <c r="A1332" t="s">
        <v>2830</v>
      </c>
      <c r="B1332" t="s">
        <v>2831</v>
      </c>
      <c r="C1332" t="s">
        <v>3149</v>
      </c>
      <c r="D1332" t="s">
        <v>291</v>
      </c>
      <c r="E1332">
        <v>1369.356971535</v>
      </c>
      <c r="F1332">
        <v>349.45</v>
      </c>
      <c r="G1332">
        <v>63.186052335961797</v>
      </c>
      <c r="H1332">
        <v>-3.6118738897637099</v>
      </c>
      <c r="I1332">
        <v>32.978380084335903</v>
      </c>
      <c r="J1332">
        <v>6.5885566687820898</v>
      </c>
      <c r="K1332">
        <v>369.41264179523398</v>
      </c>
      <c r="M1332">
        <v>40.501360592268703</v>
      </c>
      <c r="N1332">
        <v>0.37604693528434102</v>
      </c>
      <c r="O1332">
        <v>32.7800829875518</v>
      </c>
      <c r="P1332">
        <v>103.939305515027</v>
      </c>
    </row>
    <row r="1333" spans="1:17" hidden="1" x14ac:dyDescent="0.3">
      <c r="A1333" t="s">
        <v>2832</v>
      </c>
      <c r="B1333" t="s">
        <v>2833</v>
      </c>
      <c r="C1333" t="s">
        <v>3149</v>
      </c>
      <c r="D1333" t="s">
        <v>21</v>
      </c>
      <c r="E1333">
        <v>1365.54967728</v>
      </c>
      <c r="F1333">
        <v>790.2</v>
      </c>
      <c r="G1333">
        <v>640.90195906387703</v>
      </c>
      <c r="H1333">
        <v>-7.62605463054126</v>
      </c>
      <c r="I1333">
        <v>128.57353056554999</v>
      </c>
      <c r="J1333">
        <v>20.496617597033001</v>
      </c>
      <c r="K1333">
        <v>752.95454636959198</v>
      </c>
      <c r="L1333">
        <v>522.90289339632704</v>
      </c>
      <c r="M1333">
        <v>68.600315289441696</v>
      </c>
      <c r="N1333">
        <v>1.8628529194382799</v>
      </c>
      <c r="O1333">
        <v>26.297139964565901</v>
      </c>
      <c r="P1333">
        <v>747.39946380696995</v>
      </c>
    </row>
    <row r="1334" spans="1:17" hidden="1" x14ac:dyDescent="0.3">
      <c r="A1334" t="s">
        <v>2834</v>
      </c>
      <c r="B1334" t="s">
        <v>2835</v>
      </c>
      <c r="C1334" t="s">
        <v>3149</v>
      </c>
      <c r="D1334" t="s">
        <v>2836</v>
      </c>
      <c r="E1334">
        <v>1363.9771505000001</v>
      </c>
      <c r="F1334">
        <v>604</v>
      </c>
      <c r="G1334">
        <v>147.45474669885101</v>
      </c>
      <c r="H1334">
        <v>-10.442582222154799</v>
      </c>
      <c r="I1334">
        <v>93.234600501926806</v>
      </c>
      <c r="J1334">
        <v>2.9035567738837198</v>
      </c>
      <c r="K1334">
        <v>604.69421710103802</v>
      </c>
      <c r="L1334">
        <v>459.08688495360701</v>
      </c>
      <c r="M1334">
        <v>53.499087233054503</v>
      </c>
      <c r="N1334">
        <v>0.67483828885144304</v>
      </c>
      <c r="O1334">
        <v>24.8178807947019</v>
      </c>
      <c r="P1334">
        <v>224.81849959666499</v>
      </c>
    </row>
    <row r="1335" spans="1:17" hidden="1" x14ac:dyDescent="0.3">
      <c r="A1335" t="s">
        <v>2837</v>
      </c>
      <c r="B1335" t="s">
        <v>2838</v>
      </c>
      <c r="C1335" t="s">
        <v>3149</v>
      </c>
      <c r="E1335">
        <v>1363.253661</v>
      </c>
      <c r="F1335">
        <v>321.89999999999998</v>
      </c>
      <c r="G1335">
        <v>1040.39407981572</v>
      </c>
      <c r="H1335">
        <v>-9.9955954754681393</v>
      </c>
      <c r="I1335">
        <v>77.0042795718863</v>
      </c>
      <c r="J1335">
        <v>0.69679396387607995</v>
      </c>
      <c r="K1335">
        <v>351.36961982059103</v>
      </c>
      <c r="L1335">
        <v>273.98261086933297</v>
      </c>
      <c r="M1335">
        <v>38.568236721207697</v>
      </c>
      <c r="N1335">
        <v>0.72291777932936196</v>
      </c>
      <c r="O1335">
        <v>53.712333022677797</v>
      </c>
      <c r="P1335">
        <v>1249.6855345911899</v>
      </c>
      <c r="Q1335">
        <v>0.203082087493624</v>
      </c>
    </row>
    <row r="1336" spans="1:17" hidden="1" x14ac:dyDescent="0.3">
      <c r="A1336" t="s">
        <v>2839</v>
      </c>
      <c r="B1336" t="s">
        <v>2840</v>
      </c>
      <c r="C1336" t="s">
        <v>3149</v>
      </c>
      <c r="D1336" t="s">
        <v>517</v>
      </c>
      <c r="E1336">
        <v>1360.545885</v>
      </c>
      <c r="F1336">
        <v>599.65</v>
      </c>
      <c r="G1336">
        <v>1242.84115860456</v>
      </c>
      <c r="H1336">
        <v>44.917201739745003</v>
      </c>
      <c r="I1336">
        <v>759.191778858882</v>
      </c>
      <c r="J1336">
        <v>9.2653133915020298</v>
      </c>
      <c r="K1336">
        <v>409.23177214799699</v>
      </c>
      <c r="L1336">
        <v>214.28243512504599</v>
      </c>
      <c r="M1336">
        <v>99.420505324806996</v>
      </c>
      <c r="N1336">
        <v>0.86276199586717495</v>
      </c>
      <c r="O1336">
        <v>0</v>
      </c>
      <c r="P1336">
        <v>1355.4611650485399</v>
      </c>
    </row>
    <row r="1337" spans="1:17" hidden="1" x14ac:dyDescent="0.3">
      <c r="A1337" t="s">
        <v>2841</v>
      </c>
      <c r="B1337" t="s">
        <v>2842</v>
      </c>
      <c r="C1337" t="s">
        <v>3149</v>
      </c>
      <c r="D1337" t="s">
        <v>242</v>
      </c>
      <c r="E1337">
        <v>1359.5819676000001</v>
      </c>
      <c r="F1337">
        <v>861.6</v>
      </c>
      <c r="G1337">
        <v>4.5363633295355204</v>
      </c>
      <c r="H1337">
        <v>21.301680789414299</v>
      </c>
      <c r="I1337">
        <v>70.010806476035299</v>
      </c>
      <c r="J1337">
        <v>6.7059541073404398</v>
      </c>
      <c r="K1337">
        <v>777.41434708009899</v>
      </c>
      <c r="L1337">
        <v>685.63784873406598</v>
      </c>
      <c r="M1337">
        <v>62.549551452325503</v>
      </c>
      <c r="N1337">
        <v>0.70166910513352898</v>
      </c>
      <c r="O1337">
        <v>11.4148096564531</v>
      </c>
      <c r="P1337">
        <v>98.502476673194295</v>
      </c>
      <c r="Q1337">
        <v>0.21679938877687499</v>
      </c>
    </row>
    <row r="1338" spans="1:17" hidden="1" x14ac:dyDescent="0.3">
      <c r="A1338" t="s">
        <v>2843</v>
      </c>
      <c r="B1338" t="s">
        <v>2844</v>
      </c>
      <c r="C1338" t="s">
        <v>3149</v>
      </c>
      <c r="D1338" t="s">
        <v>117</v>
      </c>
      <c r="E1338">
        <v>1358.84695902</v>
      </c>
      <c r="F1338">
        <v>60.37</v>
      </c>
      <c r="G1338">
        <v>19.559611507713701</v>
      </c>
      <c r="H1338">
        <v>-0.76369003488895604</v>
      </c>
      <c r="I1338">
        <v>-5.6504865667754496</v>
      </c>
      <c r="J1338">
        <v>7.4856879622027304</v>
      </c>
      <c r="K1338">
        <v>64.2961565540935</v>
      </c>
      <c r="L1338">
        <v>62.204313216607801</v>
      </c>
      <c r="M1338">
        <v>46.854362838839997</v>
      </c>
      <c r="N1338">
        <v>0.428149871770581</v>
      </c>
      <c r="O1338">
        <v>42.454861686268003</v>
      </c>
      <c r="P1338">
        <v>57.582876533542098</v>
      </c>
      <c r="Q1338">
        <v>5.3988510431056999E-2</v>
      </c>
    </row>
    <row r="1339" spans="1:17" hidden="1" x14ac:dyDescent="0.3">
      <c r="A1339" t="s">
        <v>2845</v>
      </c>
      <c r="B1339" t="s">
        <v>2846</v>
      </c>
      <c r="C1339" t="s">
        <v>3149</v>
      </c>
      <c r="D1339" t="s">
        <v>1414</v>
      </c>
      <c r="E1339">
        <v>1357.5917420000001</v>
      </c>
      <c r="F1339">
        <v>302.89999999999998</v>
      </c>
      <c r="G1339">
        <v>-1.26006224904163</v>
      </c>
      <c r="H1339">
        <v>-1.0823850299996201</v>
      </c>
      <c r="I1339">
        <v>1.30497999217983</v>
      </c>
      <c r="J1339">
        <v>4.9122691289636498</v>
      </c>
      <c r="K1339">
        <v>303.00721300797301</v>
      </c>
      <c r="L1339">
        <v>282.382584092446</v>
      </c>
      <c r="M1339">
        <v>64.057155248710998</v>
      </c>
      <c r="N1339">
        <v>0.25093068898238702</v>
      </c>
      <c r="O1339">
        <v>31.726642456256201</v>
      </c>
      <c r="P1339">
        <v>43.486499289436203</v>
      </c>
    </row>
    <row r="1340" spans="1:17" hidden="1" x14ac:dyDescent="0.3">
      <c r="A1340" t="s">
        <v>2847</v>
      </c>
      <c r="B1340" t="s">
        <v>2848</v>
      </c>
      <c r="C1340" t="s">
        <v>3149</v>
      </c>
      <c r="D1340" t="s">
        <v>242</v>
      </c>
      <c r="E1340">
        <v>1356.3896127600001</v>
      </c>
      <c r="F1340">
        <v>354.9</v>
      </c>
      <c r="G1340">
        <v>-53.878605741229201</v>
      </c>
      <c r="H1340">
        <v>-3.0100040776186701</v>
      </c>
      <c r="I1340">
        <v>-30.5193758324424</v>
      </c>
      <c r="J1340">
        <v>2.94878927030005</v>
      </c>
      <c r="K1340">
        <v>368.09482331417797</v>
      </c>
      <c r="L1340">
        <v>428.30496515858198</v>
      </c>
      <c r="M1340">
        <v>53.9138494212729</v>
      </c>
      <c r="N1340">
        <v>0.415186286758225</v>
      </c>
      <c r="O1340">
        <v>79.036348267117404</v>
      </c>
      <c r="P1340">
        <v>9.5201357815151795</v>
      </c>
    </row>
    <row r="1341" spans="1:17" hidden="1" x14ac:dyDescent="0.3">
      <c r="A1341" t="s">
        <v>2849</v>
      </c>
      <c r="B1341" t="s">
        <v>2850</v>
      </c>
      <c r="C1341" t="s">
        <v>3149</v>
      </c>
      <c r="D1341" t="s">
        <v>214</v>
      </c>
      <c r="E1341">
        <v>1354.5185785900001</v>
      </c>
      <c r="F1341">
        <v>2221.5500000000002</v>
      </c>
      <c r="G1341">
        <v>129.01543053803701</v>
      </c>
      <c r="H1341">
        <v>-2.6820538737122499</v>
      </c>
      <c r="I1341">
        <v>75.800621067896103</v>
      </c>
      <c r="J1341">
        <v>8.2415029434929394</v>
      </c>
      <c r="K1341">
        <v>2101.3985212734101</v>
      </c>
      <c r="L1341">
        <v>1597.4690613599901</v>
      </c>
      <c r="M1341">
        <v>54.2462490666313</v>
      </c>
      <c r="N1341">
        <v>0.33457454299448303</v>
      </c>
      <c r="O1341">
        <v>20.118835947874199</v>
      </c>
      <c r="P1341">
        <v>156.811744985839</v>
      </c>
      <c r="Q1341">
        <v>0.12846744030846299</v>
      </c>
    </row>
    <row r="1342" spans="1:17" hidden="1" x14ac:dyDescent="0.3">
      <c r="A1342" t="s">
        <v>2851</v>
      </c>
      <c r="B1342" t="s">
        <v>2852</v>
      </c>
      <c r="C1342" t="s">
        <v>3149</v>
      </c>
      <c r="D1342" t="s">
        <v>1355</v>
      </c>
      <c r="E1342">
        <v>1354.06699581</v>
      </c>
      <c r="F1342">
        <v>897.45</v>
      </c>
      <c r="G1342">
        <v>68.237920199484606</v>
      </c>
      <c r="H1342">
        <v>6.2571465273041396</v>
      </c>
      <c r="I1342">
        <v>58.927084429952899</v>
      </c>
      <c r="J1342">
        <v>-3.76744574454922</v>
      </c>
      <c r="K1342">
        <v>804.50576937273797</v>
      </c>
      <c r="L1342">
        <v>646.541866087936</v>
      </c>
      <c r="M1342">
        <v>75.294066916857503</v>
      </c>
      <c r="N1342">
        <v>0.65986303277022795</v>
      </c>
      <c r="O1342">
        <v>14.4353445874422</v>
      </c>
      <c r="P1342">
        <v>167.85554394866401</v>
      </c>
      <c r="Q1342">
        <v>0.17084322527460799</v>
      </c>
    </row>
    <row r="1343" spans="1:17" hidden="1" x14ac:dyDescent="0.3">
      <c r="A1343" t="s">
        <v>2853</v>
      </c>
      <c r="B1343" t="s">
        <v>2854</v>
      </c>
      <c r="C1343" t="s">
        <v>3149</v>
      </c>
      <c r="D1343" t="s">
        <v>51</v>
      </c>
      <c r="E1343">
        <v>1349.1023294399999</v>
      </c>
      <c r="F1343">
        <v>673.55</v>
      </c>
      <c r="G1343">
        <v>-3.1676711994245599</v>
      </c>
      <c r="H1343">
        <v>1.17494676072987</v>
      </c>
      <c r="I1343">
        <v>6.2568410780196597</v>
      </c>
      <c r="J1343">
        <v>0.23136520855791301</v>
      </c>
      <c r="K1343">
        <v>679.814643172096</v>
      </c>
      <c r="L1343">
        <v>639.96320004940901</v>
      </c>
      <c r="M1343">
        <v>53.709847607227701</v>
      </c>
      <c r="N1343">
        <v>0.29121563647476201</v>
      </c>
      <c r="O1343">
        <v>20.532996807957801</v>
      </c>
      <c r="P1343">
        <v>25.944278234854099</v>
      </c>
      <c r="Q1343">
        <v>7.4990553471949994E-2</v>
      </c>
    </row>
    <row r="1344" spans="1:17" hidden="1" x14ac:dyDescent="0.3">
      <c r="A1344" t="s">
        <v>2855</v>
      </c>
      <c r="B1344" t="s">
        <v>2856</v>
      </c>
      <c r="C1344" t="s">
        <v>3149</v>
      </c>
      <c r="D1344" t="s">
        <v>294</v>
      </c>
      <c r="E1344">
        <v>1342.1442374999999</v>
      </c>
      <c r="F1344">
        <v>361.35</v>
      </c>
      <c r="G1344">
        <v>252.57502150956901</v>
      </c>
      <c r="H1344">
        <v>13.1882690147507</v>
      </c>
      <c r="I1344">
        <v>84.034423262755297</v>
      </c>
      <c r="J1344">
        <v>12.6176599533695</v>
      </c>
      <c r="K1344">
        <v>326.64343020824998</v>
      </c>
      <c r="L1344">
        <v>257.07235138689703</v>
      </c>
      <c r="M1344">
        <v>69.731364043897997</v>
      </c>
      <c r="N1344">
        <v>0.715166123421622</v>
      </c>
      <c r="O1344">
        <v>14.4873391448733</v>
      </c>
      <c r="P1344">
        <v>362.10413255340097</v>
      </c>
    </row>
    <row r="1345" spans="1:17" hidden="1" x14ac:dyDescent="0.3">
      <c r="A1345" t="s">
        <v>2857</v>
      </c>
      <c r="B1345" t="s">
        <v>2858</v>
      </c>
      <c r="C1345" t="s">
        <v>3149</v>
      </c>
      <c r="D1345" t="s">
        <v>117</v>
      </c>
      <c r="E1345">
        <v>1340.1516291299999</v>
      </c>
      <c r="F1345">
        <v>11.19</v>
      </c>
      <c r="G1345">
        <v>1.97544627535578</v>
      </c>
      <c r="H1345">
        <v>-7.3690077872106103</v>
      </c>
      <c r="I1345">
        <v>-30.290850818863898</v>
      </c>
      <c r="J1345">
        <v>2.93847404975907</v>
      </c>
      <c r="K1345">
        <v>12.2758028214602</v>
      </c>
      <c r="L1345">
        <v>13.012229587914</v>
      </c>
      <c r="M1345">
        <v>42.709989117749799</v>
      </c>
      <c r="N1345">
        <v>0.48554905375663798</v>
      </c>
      <c r="O1345">
        <v>64.432529043789003</v>
      </c>
      <c r="P1345">
        <v>36.463414634146297</v>
      </c>
      <c r="Q1345">
        <v>3.9368690639991002E-2</v>
      </c>
    </row>
    <row r="1346" spans="1:17" hidden="1" x14ac:dyDescent="0.3">
      <c r="A1346" t="s">
        <v>2859</v>
      </c>
      <c r="B1346" t="s">
        <v>2860</v>
      </c>
      <c r="C1346" t="s">
        <v>3149</v>
      </c>
      <c r="D1346" t="s">
        <v>266</v>
      </c>
      <c r="E1346">
        <v>1339.543034</v>
      </c>
      <c r="F1346">
        <v>206.3</v>
      </c>
      <c r="G1346">
        <v>161.01601849868101</v>
      </c>
      <c r="H1346">
        <v>3.7304228517737599</v>
      </c>
      <c r="I1346">
        <v>133.556252521956</v>
      </c>
      <c r="J1346">
        <v>13.5521517108458</v>
      </c>
      <c r="K1346">
        <v>192.75219807715001</v>
      </c>
      <c r="L1346">
        <v>145.77416341468799</v>
      </c>
      <c r="M1346">
        <v>64.534955988835804</v>
      </c>
      <c r="N1346">
        <v>0.83033471019794902</v>
      </c>
      <c r="O1346">
        <v>5.8555501696558396</v>
      </c>
      <c r="P1346">
        <v>223.35423197492099</v>
      </c>
      <c r="Q1346">
        <v>0.16180027066836</v>
      </c>
    </row>
    <row r="1347" spans="1:17" hidden="1" x14ac:dyDescent="0.3">
      <c r="A1347" t="s">
        <v>2861</v>
      </c>
      <c r="B1347" t="s">
        <v>2862</v>
      </c>
      <c r="C1347" t="s">
        <v>3149</v>
      </c>
      <c r="D1347" t="s">
        <v>2863</v>
      </c>
      <c r="E1347">
        <v>1339.1784935000001</v>
      </c>
      <c r="F1347">
        <v>541.5</v>
      </c>
      <c r="G1347">
        <v>64.960369987526605</v>
      </c>
      <c r="H1347">
        <v>5.9771758450155197</v>
      </c>
      <c r="I1347">
        <v>47.427295937563201</v>
      </c>
      <c r="J1347">
        <v>5.8774935919610103</v>
      </c>
      <c r="K1347">
        <v>514.37361205253296</v>
      </c>
      <c r="L1347">
        <v>423.48924069634501</v>
      </c>
      <c r="M1347">
        <v>68.992359012244904</v>
      </c>
      <c r="N1347">
        <v>0.72073725950947198</v>
      </c>
      <c r="O1347">
        <v>3.2317636195752399</v>
      </c>
      <c r="P1347">
        <v>105.893536121672</v>
      </c>
    </row>
    <row r="1348" spans="1:17" hidden="1" x14ac:dyDescent="0.3">
      <c r="A1348" t="s">
        <v>2864</v>
      </c>
      <c r="B1348" t="s">
        <v>2865</v>
      </c>
      <c r="C1348" t="s">
        <v>3149</v>
      </c>
      <c r="D1348" t="s">
        <v>24</v>
      </c>
      <c r="E1348">
        <v>1335.174664875</v>
      </c>
      <c r="F1348">
        <v>296.25</v>
      </c>
      <c r="G1348">
        <v>-57.806819734496401</v>
      </c>
      <c r="H1348">
        <v>3.8155741536738401</v>
      </c>
      <c r="I1348">
        <v>-29.605297185645899</v>
      </c>
      <c r="J1348">
        <v>4.24634898528502</v>
      </c>
      <c r="K1348">
        <v>298.74829138746099</v>
      </c>
      <c r="M1348">
        <v>63.387137104991403</v>
      </c>
      <c r="N1348">
        <v>0.56999972575217495</v>
      </c>
      <c r="O1348">
        <v>58.312236286919799</v>
      </c>
      <c r="P1348">
        <v>6.1827956989247204</v>
      </c>
    </row>
    <row r="1349" spans="1:17" hidden="1" x14ac:dyDescent="0.3">
      <c r="A1349" t="s">
        <v>2866</v>
      </c>
      <c r="B1349" t="s">
        <v>2867</v>
      </c>
      <c r="C1349" t="s">
        <v>3149</v>
      </c>
      <c r="D1349" t="s">
        <v>160</v>
      </c>
      <c r="E1349">
        <v>1335.1067028</v>
      </c>
      <c r="F1349">
        <v>1088.8</v>
      </c>
      <c r="G1349">
        <v>-35.044421984904702</v>
      </c>
      <c r="H1349">
        <v>-6.1405826081347001</v>
      </c>
      <c r="I1349">
        <v>-7.5139963894749204</v>
      </c>
      <c r="J1349">
        <v>3.1335223589378201</v>
      </c>
      <c r="K1349">
        <v>1176.08096145272</v>
      </c>
      <c r="L1349">
        <v>1177.9018049000599</v>
      </c>
      <c r="M1349">
        <v>41.848253747484499</v>
      </c>
      <c r="N1349">
        <v>0.89193485598782496</v>
      </c>
      <c r="O1349">
        <v>44.654665686994797</v>
      </c>
      <c r="P1349">
        <v>20.997944101794701</v>
      </c>
      <c r="Q1349">
        <v>-4.7489094699156999E-2</v>
      </c>
    </row>
    <row r="1350" spans="1:17" hidden="1" x14ac:dyDescent="0.3">
      <c r="A1350" t="s">
        <v>2868</v>
      </c>
      <c r="B1350" t="s">
        <v>2869</v>
      </c>
      <c r="C1350" t="s">
        <v>3149</v>
      </c>
      <c r="D1350" t="s">
        <v>1006</v>
      </c>
      <c r="E1350">
        <v>1330.5</v>
      </c>
      <c r="F1350">
        <v>215.02</v>
      </c>
      <c r="G1350">
        <v>-19.3592273760671</v>
      </c>
      <c r="H1350">
        <v>-6.5487368599878097</v>
      </c>
      <c r="I1350">
        <v>43.002265029566097</v>
      </c>
      <c r="J1350">
        <v>-0.93856521337417498</v>
      </c>
      <c r="K1350">
        <v>232.13297516229201</v>
      </c>
      <c r="L1350">
        <v>210.39483854489299</v>
      </c>
      <c r="M1350">
        <v>46.970545602635198</v>
      </c>
      <c r="N1350">
        <v>0.33172106013161301</v>
      </c>
      <c r="O1350">
        <v>34.406101757976003</v>
      </c>
      <c r="P1350">
        <v>90.283185840707901</v>
      </c>
      <c r="Q1350">
        <v>-8.1025529706830995E-2</v>
      </c>
    </row>
    <row r="1351" spans="1:17" hidden="1" x14ac:dyDescent="0.3">
      <c r="A1351" t="s">
        <v>2870</v>
      </c>
      <c r="B1351" t="s">
        <v>2871</v>
      </c>
      <c r="C1351" t="s">
        <v>3149</v>
      </c>
      <c r="D1351" t="s">
        <v>75</v>
      </c>
      <c r="E1351">
        <v>1330.1987646719999</v>
      </c>
      <c r="F1351">
        <v>90.24</v>
      </c>
      <c r="G1351">
        <v>-20.796697829810999</v>
      </c>
      <c r="H1351">
        <v>-1.2458686052479</v>
      </c>
      <c r="I1351">
        <v>-26.8338381986445</v>
      </c>
      <c r="J1351">
        <v>2.2943756212446602</v>
      </c>
      <c r="K1351">
        <v>94.353039255669202</v>
      </c>
      <c r="L1351">
        <v>99.285319541757303</v>
      </c>
      <c r="M1351">
        <v>49.323681623309902</v>
      </c>
      <c r="N1351">
        <v>0.958356826626929</v>
      </c>
      <c r="O1351">
        <v>37.300531914893597</v>
      </c>
      <c r="P1351">
        <v>5.9154929577464701</v>
      </c>
      <c r="Q1351">
        <v>-6.3591960249779998E-3</v>
      </c>
    </row>
    <row r="1352" spans="1:17" hidden="1" x14ac:dyDescent="0.3">
      <c r="A1352" t="s">
        <v>2872</v>
      </c>
      <c r="B1352" t="s">
        <v>2873</v>
      </c>
      <c r="C1352" t="s">
        <v>3149</v>
      </c>
      <c r="D1352" t="s">
        <v>274</v>
      </c>
      <c r="E1352">
        <v>1328.4794487419999</v>
      </c>
      <c r="F1352">
        <v>23.97</v>
      </c>
      <c r="G1352">
        <v>-51.584686615009602</v>
      </c>
      <c r="H1352">
        <v>-9.3792092622603995</v>
      </c>
      <c r="I1352">
        <v>-26.4760598975103</v>
      </c>
      <c r="J1352">
        <v>4.4202480759780496</v>
      </c>
      <c r="K1352">
        <v>26.418170354988799</v>
      </c>
      <c r="L1352">
        <v>29.8359483837251</v>
      </c>
      <c r="M1352">
        <v>46.306923431824501</v>
      </c>
      <c r="N1352">
        <v>0.77490675946740495</v>
      </c>
      <c r="O1352">
        <v>91.072173550271103</v>
      </c>
      <c r="P1352">
        <v>9.0040927694406498</v>
      </c>
      <c r="Q1352">
        <v>-5.2770088340775997E-2</v>
      </c>
    </row>
    <row r="1353" spans="1:17" hidden="1" x14ac:dyDescent="0.3">
      <c r="A1353" t="s">
        <v>2874</v>
      </c>
      <c r="B1353" t="s">
        <v>2875</v>
      </c>
      <c r="C1353" t="s">
        <v>3149</v>
      </c>
      <c r="D1353" t="s">
        <v>196</v>
      </c>
      <c r="E1353">
        <v>1326.5</v>
      </c>
      <c r="F1353">
        <v>132.65</v>
      </c>
      <c r="G1353">
        <v>112.240539889102</v>
      </c>
      <c r="H1353">
        <v>7.5730771548743103</v>
      </c>
      <c r="I1353">
        <v>53.840957381954503</v>
      </c>
      <c r="J1353">
        <v>4.5280865028769997</v>
      </c>
      <c r="K1353">
        <v>123.81446994124001</v>
      </c>
      <c r="L1353">
        <v>101.2076513968</v>
      </c>
      <c r="M1353">
        <v>56.764401138598402</v>
      </c>
      <c r="N1353">
        <v>0.30940084015931302</v>
      </c>
      <c r="O1353">
        <v>9.8379193366000504</v>
      </c>
      <c r="P1353">
        <v>148.64104967197699</v>
      </c>
      <c r="Q1353">
        <v>9.1395418070102999E-2</v>
      </c>
    </row>
    <row r="1354" spans="1:17" hidden="1" x14ac:dyDescent="0.3">
      <c r="A1354" t="s">
        <v>2876</v>
      </c>
      <c r="B1354" t="s">
        <v>2877</v>
      </c>
      <c r="C1354" t="s">
        <v>3149</v>
      </c>
      <c r="D1354" t="s">
        <v>2878</v>
      </c>
      <c r="E1354">
        <v>1324.8230229999999</v>
      </c>
      <c r="F1354">
        <v>681.9</v>
      </c>
      <c r="G1354">
        <v>24.271430040516901</v>
      </c>
      <c r="H1354">
        <v>13.3596418809651</v>
      </c>
      <c r="I1354">
        <v>49.407621929459403</v>
      </c>
      <c r="J1354">
        <v>28.643320287147301</v>
      </c>
      <c r="K1354">
        <v>637.41434712768103</v>
      </c>
      <c r="L1354">
        <v>591.69463011965797</v>
      </c>
      <c r="M1354">
        <v>75.729716551284099</v>
      </c>
      <c r="N1354">
        <v>1.4367068857915499</v>
      </c>
      <c r="O1354">
        <v>39.169966270714099</v>
      </c>
      <c r="P1354">
        <v>92.084507042253506</v>
      </c>
    </row>
    <row r="1355" spans="1:17" hidden="1" x14ac:dyDescent="0.3">
      <c r="A1355" t="s">
        <v>2879</v>
      </c>
      <c r="B1355" t="s">
        <v>2880</v>
      </c>
      <c r="C1355" t="s">
        <v>3149</v>
      </c>
      <c r="D1355" t="s">
        <v>75</v>
      </c>
      <c r="E1355">
        <v>1324.8221043779999</v>
      </c>
      <c r="F1355">
        <v>119.22</v>
      </c>
      <c r="G1355">
        <v>15.563566094304999</v>
      </c>
      <c r="H1355">
        <v>4.7961742301609798</v>
      </c>
      <c r="I1355">
        <v>-3.4258352433887098</v>
      </c>
      <c r="J1355">
        <v>2.11257132315626</v>
      </c>
      <c r="K1355">
        <v>120.496288474197</v>
      </c>
      <c r="L1355">
        <v>115.742076397424</v>
      </c>
      <c r="M1355">
        <v>51.442914573052597</v>
      </c>
      <c r="N1355">
        <v>3.1835865191535899</v>
      </c>
      <c r="O1355">
        <v>24.861600402617</v>
      </c>
      <c r="P1355">
        <v>55.133376707872401</v>
      </c>
    </row>
    <row r="1356" spans="1:17" hidden="1" x14ac:dyDescent="0.3">
      <c r="A1356" t="s">
        <v>2881</v>
      </c>
      <c r="B1356" t="s">
        <v>2882</v>
      </c>
      <c r="C1356" t="s">
        <v>3149</v>
      </c>
      <c r="D1356" t="s">
        <v>247</v>
      </c>
      <c r="E1356">
        <v>1324.087115</v>
      </c>
      <c r="F1356">
        <v>81.650000000000006</v>
      </c>
      <c r="G1356">
        <v>-28.904208844384801</v>
      </c>
      <c r="H1356">
        <v>0.41172833327261898</v>
      </c>
      <c r="I1356">
        <v>-16.143084622549999</v>
      </c>
      <c r="J1356">
        <v>1.21140958011772</v>
      </c>
      <c r="K1356">
        <v>82.376086224325505</v>
      </c>
      <c r="L1356">
        <v>84.164914307620805</v>
      </c>
      <c r="M1356">
        <v>55.240102492077703</v>
      </c>
      <c r="N1356">
        <v>0.59324839286470499</v>
      </c>
      <c r="O1356">
        <v>28.536436007348399</v>
      </c>
      <c r="P1356">
        <v>18.3333333333333</v>
      </c>
      <c r="Q1356">
        <v>9.9429165229949993E-3</v>
      </c>
    </row>
    <row r="1357" spans="1:17" hidden="1" x14ac:dyDescent="0.3">
      <c r="A1357" t="s">
        <v>2883</v>
      </c>
      <c r="B1357" t="s">
        <v>2884</v>
      </c>
      <c r="C1357" t="s">
        <v>3149</v>
      </c>
      <c r="D1357" t="s">
        <v>588</v>
      </c>
      <c r="E1357">
        <v>1319.7755755999999</v>
      </c>
      <c r="F1357">
        <v>604</v>
      </c>
      <c r="G1357">
        <v>20.372124820835499</v>
      </c>
      <c r="H1357">
        <v>-6.4905872392093897</v>
      </c>
      <c r="I1357">
        <v>8.4012159848981902</v>
      </c>
      <c r="J1357">
        <v>4.8078991192609797</v>
      </c>
      <c r="K1357">
        <v>637.73298557509804</v>
      </c>
      <c r="L1357">
        <v>586.88160022988495</v>
      </c>
      <c r="M1357">
        <v>56.995310047179899</v>
      </c>
      <c r="N1357">
        <v>0.28083712747695799</v>
      </c>
      <c r="O1357">
        <v>43.195364238410498</v>
      </c>
      <c r="P1357">
        <v>59.894109861019103</v>
      </c>
      <c r="Q1357">
        <v>3.3541916683715998E-2</v>
      </c>
    </row>
    <row r="1358" spans="1:17" hidden="1" x14ac:dyDescent="0.3">
      <c r="A1358" t="s">
        <v>2885</v>
      </c>
      <c r="B1358" t="s">
        <v>2886</v>
      </c>
      <c r="C1358" t="s">
        <v>3149</v>
      </c>
      <c r="D1358" t="s">
        <v>399</v>
      </c>
      <c r="E1358">
        <v>1319.193136198</v>
      </c>
      <c r="F1358">
        <v>32.83</v>
      </c>
      <c r="G1358">
        <v>-4.7663565712441196</v>
      </c>
      <c r="H1358">
        <v>-0.109482236516365</v>
      </c>
      <c r="I1358">
        <v>-26.266277334529299</v>
      </c>
      <c r="J1358">
        <v>4.5841808274534097</v>
      </c>
      <c r="K1358">
        <v>34.896706201662198</v>
      </c>
      <c r="L1358">
        <v>35.119080682257199</v>
      </c>
      <c r="M1358">
        <v>46.9026282833496</v>
      </c>
      <c r="N1358">
        <v>0.711351029566899</v>
      </c>
      <c r="O1358">
        <v>41.638745050258898</v>
      </c>
      <c r="P1358">
        <v>28.998035363457699</v>
      </c>
      <c r="Q1358">
        <v>-1.8277605613751E-2</v>
      </c>
    </row>
    <row r="1359" spans="1:17" hidden="1" x14ac:dyDescent="0.3">
      <c r="A1359" t="s">
        <v>2887</v>
      </c>
      <c r="B1359" t="s">
        <v>2888</v>
      </c>
      <c r="C1359" t="s">
        <v>3149</v>
      </c>
      <c r="D1359" t="s">
        <v>399</v>
      </c>
      <c r="E1359">
        <v>1315.5351815199999</v>
      </c>
      <c r="F1359">
        <v>4121.95</v>
      </c>
      <c r="G1359">
        <v>21.657976865681899</v>
      </c>
      <c r="H1359">
        <v>4.77852630786332</v>
      </c>
      <c r="I1359">
        <v>24.077201415361301</v>
      </c>
      <c r="J1359">
        <v>3.3077989082143602</v>
      </c>
      <c r="K1359">
        <v>4141.4465763744602</v>
      </c>
      <c r="L1359">
        <v>3699.3141011222701</v>
      </c>
      <c r="M1359">
        <v>45.393008155399599</v>
      </c>
      <c r="N1359">
        <v>1.60977848906587</v>
      </c>
      <c r="O1359">
        <v>32.922524533291202</v>
      </c>
      <c r="P1359">
        <v>69.977319587628799</v>
      </c>
      <c r="Q1359">
        <v>1.9991489469039999E-2</v>
      </c>
    </row>
    <row r="1360" spans="1:17" hidden="1" x14ac:dyDescent="0.3">
      <c r="A1360" t="s">
        <v>2889</v>
      </c>
      <c r="B1360" t="s">
        <v>2890</v>
      </c>
      <c r="C1360" t="s">
        <v>3149</v>
      </c>
      <c r="D1360" t="s">
        <v>291</v>
      </c>
      <c r="E1360">
        <v>1312.2505654500001</v>
      </c>
      <c r="F1360">
        <v>764.5</v>
      </c>
      <c r="G1360">
        <v>11.182890780997999</v>
      </c>
      <c r="H1360">
        <v>-0.83572128027308601</v>
      </c>
      <c r="I1360">
        <v>32.789875592591301</v>
      </c>
      <c r="J1360">
        <v>5.0116873048571797</v>
      </c>
      <c r="K1360">
        <v>710.881819606421</v>
      </c>
      <c r="L1360">
        <v>620.35514269371697</v>
      </c>
      <c r="M1360">
        <v>52.374222449369</v>
      </c>
      <c r="N1360">
        <v>0.57193845500777996</v>
      </c>
      <c r="O1360">
        <v>23.217789404839699</v>
      </c>
      <c r="P1360">
        <v>73.356009070294704</v>
      </c>
      <c r="Q1360">
        <v>8.6022156051485998E-2</v>
      </c>
    </row>
    <row r="1361" spans="1:17" hidden="1" x14ac:dyDescent="0.3">
      <c r="A1361" t="s">
        <v>2891</v>
      </c>
      <c r="B1361" t="s">
        <v>2892</v>
      </c>
      <c r="C1361" t="s">
        <v>3149</v>
      </c>
      <c r="D1361" t="s">
        <v>588</v>
      </c>
      <c r="E1361">
        <v>1311.2425232099999</v>
      </c>
      <c r="F1361">
        <v>23.58</v>
      </c>
      <c r="G1361">
        <v>-46.915293135986602</v>
      </c>
      <c r="H1361">
        <v>-1.29894253280248</v>
      </c>
      <c r="I1361">
        <v>-2.9302971856459301</v>
      </c>
      <c r="J1361">
        <v>4.7134301815586399</v>
      </c>
      <c r="K1361">
        <v>23.438268623199601</v>
      </c>
      <c r="L1361">
        <v>24.579934023109399</v>
      </c>
      <c r="M1361">
        <v>67.401105156670496</v>
      </c>
      <c r="N1361">
        <v>0.35548255214216401</v>
      </c>
      <c r="O1361">
        <v>41.645462256149202</v>
      </c>
      <c r="P1361">
        <v>57.199999999999903</v>
      </c>
      <c r="Q1361">
        <v>0.25252535667224402</v>
      </c>
    </row>
    <row r="1362" spans="1:17" hidden="1" x14ac:dyDescent="0.3">
      <c r="A1362" t="s">
        <v>2893</v>
      </c>
      <c r="B1362" t="s">
        <v>2894</v>
      </c>
      <c r="C1362" t="s">
        <v>3149</v>
      </c>
      <c r="D1362" t="s">
        <v>2895</v>
      </c>
      <c r="E1362">
        <v>1310.0011062000001</v>
      </c>
      <c r="F1362">
        <v>523.20000000000005</v>
      </c>
      <c r="G1362">
        <v>116.930298246313</v>
      </c>
      <c r="H1362">
        <v>3.0004894991223701</v>
      </c>
      <c r="I1362">
        <v>135.11026907102601</v>
      </c>
      <c r="J1362">
        <v>-0.375913603742416</v>
      </c>
      <c r="K1362">
        <v>456.588260936518</v>
      </c>
      <c r="M1362">
        <v>53.9899417286682</v>
      </c>
      <c r="O1362">
        <v>12.7962538226299</v>
      </c>
      <c r="P1362">
        <v>154.97076023391801</v>
      </c>
    </row>
    <row r="1363" spans="1:17" hidden="1" x14ac:dyDescent="0.3">
      <c r="A1363" t="s">
        <v>2896</v>
      </c>
      <c r="B1363" t="s">
        <v>2897</v>
      </c>
      <c r="C1363" t="s">
        <v>3149</v>
      </c>
      <c r="D1363" t="s">
        <v>2898</v>
      </c>
      <c r="E1363">
        <v>1309.352145651</v>
      </c>
      <c r="F1363">
        <v>37.53</v>
      </c>
      <c r="G1363">
        <v>-22.664050678859098</v>
      </c>
      <c r="H1363">
        <v>-1.9951342526079801</v>
      </c>
      <c r="I1363">
        <v>20.797100074627998</v>
      </c>
      <c r="J1363">
        <v>8.34064796280256</v>
      </c>
      <c r="K1363">
        <v>36.702849968589497</v>
      </c>
      <c r="L1363">
        <v>34.755875182569604</v>
      </c>
      <c r="M1363">
        <v>49.320586211511703</v>
      </c>
      <c r="N1363">
        <v>0.78440153011421399</v>
      </c>
      <c r="O1363">
        <v>38.555822009059398</v>
      </c>
      <c r="P1363">
        <v>44.346153846153797</v>
      </c>
      <c r="Q1363">
        <v>0.15618525166862399</v>
      </c>
    </row>
    <row r="1364" spans="1:17" hidden="1" x14ac:dyDescent="0.3">
      <c r="A1364" t="s">
        <v>2899</v>
      </c>
      <c r="B1364" t="s">
        <v>2900</v>
      </c>
      <c r="C1364" t="s">
        <v>3149</v>
      </c>
      <c r="D1364" t="s">
        <v>2281</v>
      </c>
      <c r="E1364">
        <v>1308.505791675</v>
      </c>
      <c r="F1364">
        <v>478.05</v>
      </c>
      <c r="G1364">
        <v>80.814056313965807</v>
      </c>
      <c r="H1364">
        <v>-0.91138396124293297</v>
      </c>
      <c r="I1364">
        <v>-55.9932841986329</v>
      </c>
      <c r="J1364">
        <v>9.5224639999820102</v>
      </c>
      <c r="K1364">
        <v>543.34656180608499</v>
      </c>
      <c r="L1364">
        <v>607.10698217439801</v>
      </c>
      <c r="M1364">
        <v>53.923300579810302</v>
      </c>
      <c r="N1364">
        <v>1.86325933934424</v>
      </c>
      <c r="O1364">
        <v>104.99947704215</v>
      </c>
      <c r="P1364">
        <v>123.387850467289</v>
      </c>
      <c r="Q1364">
        <v>0.26057246323487998</v>
      </c>
    </row>
    <row r="1365" spans="1:17" hidden="1" x14ac:dyDescent="0.3">
      <c r="A1365" t="s">
        <v>2901</v>
      </c>
      <c r="B1365" t="s">
        <v>2902</v>
      </c>
      <c r="C1365" t="s">
        <v>3149</v>
      </c>
      <c r="D1365" t="s">
        <v>475</v>
      </c>
      <c r="E1365">
        <v>1304.49906687</v>
      </c>
      <c r="F1365">
        <v>1001.85</v>
      </c>
      <c r="G1365">
        <v>-39.222546283266603</v>
      </c>
      <c r="H1365">
        <v>-12.880963201021199</v>
      </c>
      <c r="I1365">
        <v>-36.697256913382702</v>
      </c>
      <c r="J1365">
        <v>4.7618003670006397</v>
      </c>
      <c r="K1365">
        <v>1166.32837869885</v>
      </c>
      <c r="L1365">
        <v>1262.7609572711201</v>
      </c>
      <c r="M1365">
        <v>32.5421805531996</v>
      </c>
      <c r="N1365">
        <v>1.0169280152869999</v>
      </c>
      <c r="O1365">
        <v>55.013225532764302</v>
      </c>
      <c r="P1365">
        <v>4.3593750000000098</v>
      </c>
      <c r="Q1365">
        <v>-6.5562803545299003E-2</v>
      </c>
    </row>
    <row r="1366" spans="1:17" hidden="1" x14ac:dyDescent="0.3">
      <c r="A1366" t="s">
        <v>2903</v>
      </c>
      <c r="B1366" t="s">
        <v>2904</v>
      </c>
      <c r="C1366" t="s">
        <v>3149</v>
      </c>
      <c r="D1366" t="s">
        <v>438</v>
      </c>
      <c r="E1366">
        <v>1304.4149951219999</v>
      </c>
      <c r="F1366">
        <v>127.94</v>
      </c>
      <c r="G1366">
        <v>-45.666916279299699</v>
      </c>
      <c r="H1366">
        <v>-12.229907510153099</v>
      </c>
      <c r="I1366">
        <v>-27.4869454545872</v>
      </c>
      <c r="J1366">
        <v>4.6921794039256604</v>
      </c>
      <c r="M1366">
        <v>34.287004263495902</v>
      </c>
      <c r="O1366">
        <v>38.346099734250402</v>
      </c>
      <c r="P1366">
        <v>3.5951417004048398</v>
      </c>
    </row>
    <row r="1367" spans="1:17" hidden="1" x14ac:dyDescent="0.3">
      <c r="A1367" t="s">
        <v>2905</v>
      </c>
      <c r="B1367" t="s">
        <v>2906</v>
      </c>
      <c r="C1367" t="s">
        <v>3149</v>
      </c>
      <c r="D1367" t="s">
        <v>472</v>
      </c>
      <c r="E1367">
        <v>1303.2800258699999</v>
      </c>
      <c r="F1367">
        <v>537.45000000000005</v>
      </c>
      <c r="G1367">
        <v>-53.599470835787301</v>
      </c>
      <c r="H1367">
        <v>-3.2843226455005401</v>
      </c>
      <c r="I1367">
        <v>-27.116827859112199</v>
      </c>
      <c r="J1367">
        <v>3.6274193712065101</v>
      </c>
      <c r="K1367">
        <v>533.30862153892497</v>
      </c>
      <c r="L1367">
        <v>626.72795932613599</v>
      </c>
      <c r="M1367">
        <v>67.571747098553701</v>
      </c>
      <c r="N1367">
        <v>1.1493518600753501</v>
      </c>
      <c r="O1367">
        <v>55.316773653363001</v>
      </c>
      <c r="P1367">
        <v>20.802427511800399</v>
      </c>
      <c r="Q1367">
        <v>-2.0456282742463999E-2</v>
      </c>
    </row>
    <row r="1368" spans="1:17" hidden="1" x14ac:dyDescent="0.3">
      <c r="A1368" t="s">
        <v>2907</v>
      </c>
      <c r="B1368" t="s">
        <v>2908</v>
      </c>
      <c r="C1368" t="s">
        <v>3149</v>
      </c>
      <c r="D1368" t="s">
        <v>588</v>
      </c>
      <c r="E1368">
        <v>1301.9671592959901</v>
      </c>
      <c r="F1368">
        <v>256.64</v>
      </c>
      <c r="G1368">
        <v>240.45661278906999</v>
      </c>
      <c r="H1368">
        <v>17.808471588129699</v>
      </c>
      <c r="I1368">
        <v>181.27871182336301</v>
      </c>
      <c r="J1368">
        <v>15.7362358043932</v>
      </c>
      <c r="K1368">
        <v>205.12586286442999</v>
      </c>
      <c r="L1368">
        <v>140.888417846051</v>
      </c>
      <c r="M1368">
        <v>77.748065384611493</v>
      </c>
      <c r="N1368">
        <v>0.49117942675649001</v>
      </c>
      <c r="O1368">
        <v>2.1235972568578401</v>
      </c>
      <c r="P1368">
        <v>294.527286702536</v>
      </c>
      <c r="Q1368">
        <v>9.5473460025736007E-2</v>
      </c>
    </row>
    <row r="1369" spans="1:17" hidden="1" x14ac:dyDescent="0.3">
      <c r="A1369" t="s">
        <v>2909</v>
      </c>
      <c r="B1369" t="s">
        <v>2910</v>
      </c>
      <c r="C1369" t="s">
        <v>3149</v>
      </c>
      <c r="D1369" t="s">
        <v>51</v>
      </c>
      <c r="E1369">
        <v>1300.3746696779999</v>
      </c>
      <c r="F1369">
        <v>123.49</v>
      </c>
      <c r="G1369">
        <v>-1.73731677858374</v>
      </c>
      <c r="H1369">
        <v>-2.8829690031801101</v>
      </c>
      <c r="I1369">
        <v>1.6012654526896</v>
      </c>
      <c r="J1369">
        <v>7.5164305976202304</v>
      </c>
      <c r="K1369">
        <v>125.47355802801501</v>
      </c>
      <c r="L1369">
        <v>117.77973811755101</v>
      </c>
      <c r="M1369">
        <v>47.5277464635626</v>
      </c>
      <c r="N1369">
        <v>0.72647170903899805</v>
      </c>
      <c r="O1369">
        <v>21.1434124220584</v>
      </c>
      <c r="P1369">
        <v>34.009766684753103</v>
      </c>
      <c r="Q1369">
        <v>1.9114642381708999E-2</v>
      </c>
    </row>
    <row r="1370" spans="1:17" hidden="1" x14ac:dyDescent="0.3">
      <c r="A1370" t="s">
        <v>2911</v>
      </c>
      <c r="B1370" t="s">
        <v>2912</v>
      </c>
      <c r="C1370" t="s">
        <v>3149</v>
      </c>
      <c r="D1370" t="s">
        <v>86</v>
      </c>
      <c r="E1370">
        <v>1296.2306639999999</v>
      </c>
      <c r="F1370">
        <v>809.8</v>
      </c>
      <c r="G1370">
        <v>-35.912490726517603</v>
      </c>
      <c r="H1370">
        <v>0.52924128911050605</v>
      </c>
      <c r="I1370">
        <v>-9.5727214280701691</v>
      </c>
      <c r="J1370">
        <v>1.7058871204452499</v>
      </c>
      <c r="K1370">
        <v>824.18745509208702</v>
      </c>
      <c r="L1370">
        <v>818.48454963171503</v>
      </c>
      <c r="M1370">
        <v>49.919253343867403</v>
      </c>
      <c r="N1370">
        <v>0.17684277826806299</v>
      </c>
      <c r="O1370">
        <v>29.2170906396641</v>
      </c>
      <c r="P1370">
        <v>16.042129397434898</v>
      </c>
      <c r="Q1370">
        <v>-5.8480540489101E-2</v>
      </c>
    </row>
    <row r="1371" spans="1:17" hidden="1" x14ac:dyDescent="0.3">
      <c r="A1371" t="s">
        <v>2913</v>
      </c>
      <c r="B1371" t="s">
        <v>2914</v>
      </c>
      <c r="C1371" t="s">
        <v>3149</v>
      </c>
      <c r="D1371" t="s">
        <v>196</v>
      </c>
      <c r="E1371">
        <v>1295.353875</v>
      </c>
      <c r="F1371">
        <v>95.75</v>
      </c>
      <c r="G1371">
        <v>-16.293782606809501</v>
      </c>
      <c r="H1371">
        <v>-12.049068066521601</v>
      </c>
      <c r="I1371">
        <v>-35.384245051153997</v>
      </c>
      <c r="J1371">
        <v>2.6966365447459801</v>
      </c>
      <c r="K1371">
        <v>107.276824256455</v>
      </c>
      <c r="L1371">
        <v>114.042623094658</v>
      </c>
      <c r="M1371">
        <v>45.559766080290103</v>
      </c>
      <c r="N1371">
        <v>0.76080242992026303</v>
      </c>
      <c r="O1371">
        <v>63.968668407310702</v>
      </c>
      <c r="P1371">
        <v>16.626065773446999</v>
      </c>
      <c r="Q1371">
        <v>8.2594257014694E-2</v>
      </c>
    </row>
    <row r="1372" spans="1:17" hidden="1" x14ac:dyDescent="0.3">
      <c r="A1372" t="s">
        <v>2915</v>
      </c>
      <c r="B1372" t="s">
        <v>2916</v>
      </c>
      <c r="C1372" t="s">
        <v>3149</v>
      </c>
      <c r="D1372" t="s">
        <v>472</v>
      </c>
      <c r="E1372">
        <v>1291.4715242299901</v>
      </c>
      <c r="F1372">
        <v>539.95000000000005</v>
      </c>
      <c r="G1372">
        <v>33.179301818751703</v>
      </c>
      <c r="H1372">
        <v>-5.0963340439486302</v>
      </c>
      <c r="I1372">
        <v>36.834629186509297</v>
      </c>
      <c r="J1372">
        <v>4.66038460356617</v>
      </c>
      <c r="K1372">
        <v>556.22222503847104</v>
      </c>
      <c r="L1372">
        <v>480.52791392856</v>
      </c>
      <c r="M1372">
        <v>46.846963752310998</v>
      </c>
      <c r="N1372">
        <v>0.45832729728434302</v>
      </c>
      <c r="O1372">
        <v>23.705898694323501</v>
      </c>
      <c r="P1372">
        <v>68.839899937460899</v>
      </c>
      <c r="Q1372">
        <v>0.12912478732433399</v>
      </c>
    </row>
    <row r="1373" spans="1:17" hidden="1" x14ac:dyDescent="0.3">
      <c r="A1373" t="s">
        <v>2917</v>
      </c>
      <c r="B1373" t="s">
        <v>2918</v>
      </c>
      <c r="C1373" t="s">
        <v>3149</v>
      </c>
      <c r="D1373" t="s">
        <v>1414</v>
      </c>
      <c r="E1373">
        <v>1290.5604000000001</v>
      </c>
      <c r="F1373">
        <v>135.91999999999999</v>
      </c>
      <c r="G1373">
        <v>161.75110765101701</v>
      </c>
      <c r="H1373">
        <v>15.4056569190987</v>
      </c>
      <c r="I1373">
        <v>49.040175709394397</v>
      </c>
      <c r="J1373">
        <v>11.9870791735427</v>
      </c>
      <c r="K1373">
        <v>116.55255561012</v>
      </c>
      <c r="L1373">
        <v>98.693789835005703</v>
      </c>
      <c r="M1373">
        <v>82.615369744072098</v>
      </c>
      <c r="N1373">
        <v>2.0757454457032698</v>
      </c>
      <c r="O1373">
        <v>2.9281930547381001</v>
      </c>
      <c r="P1373">
        <v>194.19913419913399</v>
      </c>
      <c r="Q1373">
        <v>0.137082694232464</v>
      </c>
    </row>
    <row r="1374" spans="1:17" hidden="1" x14ac:dyDescent="0.3">
      <c r="A1374" t="s">
        <v>2919</v>
      </c>
      <c r="B1374" t="s">
        <v>2920</v>
      </c>
      <c r="C1374" t="s">
        <v>3149</v>
      </c>
      <c r="D1374" t="s">
        <v>364</v>
      </c>
      <c r="E1374">
        <v>1288.5</v>
      </c>
      <c r="F1374">
        <v>42.95</v>
      </c>
      <c r="G1374">
        <v>-24.253463276630601</v>
      </c>
      <c r="H1374">
        <v>9.6423536459585595</v>
      </c>
      <c r="I1374">
        <v>12.7465611593751</v>
      </c>
      <c r="J1374">
        <v>3.4776146907062002</v>
      </c>
      <c r="K1374">
        <v>43.279119523872403</v>
      </c>
      <c r="M1374">
        <v>49.045515191020797</v>
      </c>
      <c r="N1374">
        <v>1.1247863244711001</v>
      </c>
      <c r="O1374">
        <v>31.688009313154801</v>
      </c>
      <c r="P1374">
        <v>43.1666666666666</v>
      </c>
    </row>
    <row r="1375" spans="1:17" hidden="1" x14ac:dyDescent="0.3">
      <c r="A1375" t="s">
        <v>2921</v>
      </c>
      <c r="B1375" t="s">
        <v>2922</v>
      </c>
      <c r="C1375" t="s">
        <v>3149</v>
      </c>
      <c r="D1375" t="s">
        <v>636</v>
      </c>
      <c r="E1375">
        <v>1285.2559374</v>
      </c>
      <c r="F1375">
        <v>20.55</v>
      </c>
      <c r="G1375">
        <v>3.74272883506737</v>
      </c>
      <c r="H1375">
        <v>-5.7682243547886198</v>
      </c>
      <c r="I1375">
        <v>80.801812906097197</v>
      </c>
      <c r="J1375">
        <v>17.237417455151299</v>
      </c>
      <c r="K1375">
        <v>18.536228156000298</v>
      </c>
      <c r="L1375">
        <v>15.3187992053412</v>
      </c>
      <c r="M1375">
        <v>53.195445426949703</v>
      </c>
      <c r="N1375">
        <v>0.22088880309218401</v>
      </c>
      <c r="O1375">
        <v>28.223844282238399</v>
      </c>
      <c r="P1375">
        <v>105.5</v>
      </c>
      <c r="Q1375">
        <v>5.5890883797539002E-2</v>
      </c>
    </row>
    <row r="1376" spans="1:17" hidden="1" x14ac:dyDescent="0.3">
      <c r="A1376" t="s">
        <v>2923</v>
      </c>
      <c r="B1376" t="s">
        <v>2924</v>
      </c>
      <c r="C1376" t="s">
        <v>3149</v>
      </c>
      <c r="D1376" t="s">
        <v>987</v>
      </c>
      <c r="E1376">
        <v>1280.1582370199999</v>
      </c>
      <c r="F1376">
        <v>195.78</v>
      </c>
      <c r="G1376">
        <v>-52.3502454666801</v>
      </c>
      <c r="H1376">
        <v>-10.934388959767601</v>
      </c>
      <c r="I1376">
        <v>-20.716963852312499</v>
      </c>
      <c r="J1376">
        <v>3.30998213629552</v>
      </c>
      <c r="K1376">
        <v>207.69808555893499</v>
      </c>
      <c r="L1376">
        <v>223.93590674010599</v>
      </c>
      <c r="M1376">
        <v>44.513174406522403</v>
      </c>
      <c r="N1376">
        <v>0.41840994947586002</v>
      </c>
      <c r="O1376">
        <v>45.6737153948309</v>
      </c>
      <c r="P1376">
        <v>7.10065645514221</v>
      </c>
      <c r="Q1376">
        <v>-4.2609472548166001E-2</v>
      </c>
    </row>
    <row r="1377" spans="1:17" hidden="1" x14ac:dyDescent="0.3">
      <c r="A1377" t="s">
        <v>2925</v>
      </c>
      <c r="B1377" t="s">
        <v>2926</v>
      </c>
      <c r="C1377" t="s">
        <v>3149</v>
      </c>
      <c r="D1377" t="s">
        <v>955</v>
      </c>
      <c r="E1377">
        <v>1278.8400917500001</v>
      </c>
      <c r="F1377">
        <v>906.1</v>
      </c>
      <c r="G1377">
        <v>27.861475731686401</v>
      </c>
      <c r="H1377">
        <v>10.3218313793014</v>
      </c>
      <c r="I1377">
        <v>7.2205432837482997</v>
      </c>
      <c r="J1377">
        <v>9.2030171406419008</v>
      </c>
      <c r="K1377">
        <v>836.08483958752504</v>
      </c>
      <c r="L1377">
        <v>768.41916955904696</v>
      </c>
      <c r="M1377">
        <v>76.294809142153497</v>
      </c>
      <c r="N1377">
        <v>0.37582431773924202</v>
      </c>
      <c r="O1377">
        <v>9.7781701798918395</v>
      </c>
      <c r="P1377">
        <v>62.645844552145</v>
      </c>
      <c r="Q1377">
        <v>8.9913901283205006E-2</v>
      </c>
    </row>
    <row r="1378" spans="1:17" hidden="1" x14ac:dyDescent="0.3">
      <c r="A1378" t="s">
        <v>2927</v>
      </c>
      <c r="B1378" t="s">
        <v>2928</v>
      </c>
      <c r="C1378" t="s">
        <v>3149</v>
      </c>
      <c r="D1378" t="s">
        <v>173</v>
      </c>
      <c r="E1378">
        <v>1274.087538064</v>
      </c>
      <c r="F1378">
        <v>191.84</v>
      </c>
      <c r="G1378">
        <v>43.410120339156002</v>
      </c>
      <c r="H1378">
        <v>5.19760158063003</v>
      </c>
      <c r="I1378">
        <v>28.471335757201</v>
      </c>
      <c r="J1378">
        <v>11.9473470762999</v>
      </c>
      <c r="K1378">
        <v>193.50136712222999</v>
      </c>
      <c r="L1378">
        <v>175.54525915817101</v>
      </c>
      <c r="M1378">
        <v>52.9721076304211</v>
      </c>
      <c r="N1378">
        <v>0.85925357616433495</v>
      </c>
      <c r="O1378">
        <v>32.813803169307697</v>
      </c>
      <c r="P1378">
        <v>99.107420861442606</v>
      </c>
      <c r="Q1378">
        <v>0.17734013546639699</v>
      </c>
    </row>
    <row r="1379" spans="1:17" hidden="1" x14ac:dyDescent="0.3">
      <c r="A1379" t="s">
        <v>2929</v>
      </c>
      <c r="B1379" t="s">
        <v>2930</v>
      </c>
      <c r="C1379" t="s">
        <v>3149</v>
      </c>
      <c r="D1379" t="s">
        <v>160</v>
      </c>
      <c r="E1379">
        <v>1272.9815216483</v>
      </c>
      <c r="F1379">
        <v>569.5</v>
      </c>
      <c r="G1379">
        <v>-73.290846408214904</v>
      </c>
      <c r="H1379">
        <v>0.34670460712483397</v>
      </c>
      <c r="I1379">
        <v>-14.361988307869</v>
      </c>
      <c r="J1379">
        <v>0.47006974592380801</v>
      </c>
      <c r="K1379">
        <v>576.89106902389005</v>
      </c>
      <c r="L1379">
        <v>656.45946244738002</v>
      </c>
      <c r="M1379">
        <v>44.138221873526803</v>
      </c>
      <c r="N1379">
        <v>0.49973964982816099</v>
      </c>
      <c r="O1379">
        <v>94.0210711150131</v>
      </c>
      <c r="P1379">
        <v>25.509641873278198</v>
      </c>
      <c r="Q1379">
        <v>-3.6275376913058002E-2</v>
      </c>
    </row>
    <row r="1380" spans="1:17" hidden="1" x14ac:dyDescent="0.3">
      <c r="A1380" t="s">
        <v>2931</v>
      </c>
      <c r="B1380" t="s">
        <v>2932</v>
      </c>
      <c r="C1380" t="s">
        <v>3149</v>
      </c>
      <c r="D1380" t="s">
        <v>291</v>
      </c>
      <c r="E1380">
        <v>1271.0625984000001</v>
      </c>
      <c r="F1380">
        <v>213.12</v>
      </c>
      <c r="G1380">
        <v>28.917192941330502</v>
      </c>
      <c r="H1380">
        <v>5.3093137235081604</v>
      </c>
      <c r="I1380">
        <v>54.646845671496898</v>
      </c>
      <c r="J1380">
        <v>4.0363001367155897</v>
      </c>
      <c r="K1380">
        <v>215.61755732396199</v>
      </c>
      <c r="L1380">
        <v>175.24694557718001</v>
      </c>
      <c r="M1380">
        <v>42.5506673271965</v>
      </c>
      <c r="N1380">
        <v>0.42122186255653199</v>
      </c>
      <c r="O1380">
        <v>25.478603603603599</v>
      </c>
      <c r="P1380">
        <v>97.059639389736404</v>
      </c>
      <c r="Q1380">
        <v>0.129160525441081</v>
      </c>
    </row>
    <row r="1381" spans="1:17" hidden="1" x14ac:dyDescent="0.3">
      <c r="A1381" t="s">
        <v>2933</v>
      </c>
      <c r="B1381" t="s">
        <v>2934</v>
      </c>
      <c r="C1381" t="s">
        <v>3149</v>
      </c>
      <c r="D1381" t="s">
        <v>99</v>
      </c>
      <c r="E1381">
        <v>1270.8827624999999</v>
      </c>
      <c r="F1381">
        <v>48.75</v>
      </c>
      <c r="G1381">
        <v>-35.699313162097901</v>
      </c>
      <c r="H1381">
        <v>3.09808825382032</v>
      </c>
      <c r="I1381">
        <v>-21.5843350015144</v>
      </c>
      <c r="J1381">
        <v>11.4597529054452</v>
      </c>
      <c r="K1381">
        <v>48.612935836938099</v>
      </c>
      <c r="L1381">
        <v>54.394613927071497</v>
      </c>
      <c r="M1381">
        <v>71.708700427386603</v>
      </c>
      <c r="N1381">
        <v>0.69216344978789601</v>
      </c>
      <c r="O1381">
        <v>77.435897435897402</v>
      </c>
      <c r="P1381">
        <v>22.180451127819499</v>
      </c>
      <c r="Q1381">
        <v>-3.3362067892953998E-2</v>
      </c>
    </row>
    <row r="1382" spans="1:17" hidden="1" x14ac:dyDescent="0.3">
      <c r="A1382" t="s">
        <v>2935</v>
      </c>
      <c r="B1382" t="s">
        <v>2936</v>
      </c>
      <c r="C1382" t="s">
        <v>3149</v>
      </c>
      <c r="D1382" t="s">
        <v>475</v>
      </c>
      <c r="E1382">
        <v>1270.6429668569999</v>
      </c>
      <c r="F1382">
        <v>204.27</v>
      </c>
      <c r="G1382">
        <v>-29.8735966422343</v>
      </c>
      <c r="H1382">
        <v>-5.0455919343829896</v>
      </c>
      <c r="I1382">
        <v>-11.512680605334999</v>
      </c>
      <c r="J1382">
        <v>-0.77207087101373295</v>
      </c>
      <c r="K1382">
        <v>214.378548796822</v>
      </c>
      <c r="L1382">
        <v>208.64256054310999</v>
      </c>
      <c r="M1382">
        <v>44.285978371637398</v>
      </c>
      <c r="N1382">
        <v>0.84027263887271197</v>
      </c>
      <c r="O1382">
        <v>29.0057277133205</v>
      </c>
      <c r="P1382">
        <v>27.748592870544002</v>
      </c>
      <c r="Q1382">
        <v>-1.4308775958457001E-2</v>
      </c>
    </row>
    <row r="1383" spans="1:17" hidden="1" x14ac:dyDescent="0.3">
      <c r="A1383" t="s">
        <v>2937</v>
      </c>
      <c r="B1383" t="s">
        <v>2938</v>
      </c>
      <c r="C1383" t="s">
        <v>3149</v>
      </c>
      <c r="D1383" t="s">
        <v>304</v>
      </c>
      <c r="E1383">
        <v>1268.55069</v>
      </c>
      <c r="F1383">
        <v>60.5</v>
      </c>
      <c r="G1383">
        <v>156.338390725354</v>
      </c>
      <c r="H1383">
        <v>18.496369548754899</v>
      </c>
      <c r="I1383">
        <v>116.92621971000899</v>
      </c>
      <c r="J1383">
        <v>11.185031545289499</v>
      </c>
      <c r="K1383">
        <v>54.550558964479997</v>
      </c>
      <c r="L1383">
        <v>38.106856887221198</v>
      </c>
      <c r="M1383">
        <v>50.388954673484399</v>
      </c>
      <c r="N1383">
        <v>0.50585761133025997</v>
      </c>
      <c r="O1383">
        <v>18.677685950413199</v>
      </c>
      <c r="P1383">
        <v>302.39441303624801</v>
      </c>
    </row>
    <row r="1384" spans="1:17" hidden="1" x14ac:dyDescent="0.3">
      <c r="A1384" t="s">
        <v>2939</v>
      </c>
      <c r="B1384" t="s">
        <v>2940</v>
      </c>
      <c r="C1384" t="s">
        <v>3149</v>
      </c>
      <c r="D1384" t="s">
        <v>165</v>
      </c>
      <c r="E1384">
        <v>1267.1565005549901</v>
      </c>
      <c r="F1384">
        <v>570.45000000000005</v>
      </c>
      <c r="G1384">
        <v>5.10718720323821</v>
      </c>
      <c r="H1384">
        <v>8.2501457351154102</v>
      </c>
      <c r="I1384">
        <v>4.6182995647233502</v>
      </c>
      <c r="J1384">
        <v>3.9817947228781998</v>
      </c>
      <c r="K1384">
        <v>557.30555808528095</v>
      </c>
      <c r="L1384">
        <v>520.55513052247898</v>
      </c>
      <c r="M1384">
        <v>59.992015303945799</v>
      </c>
      <c r="N1384">
        <v>0.26361026033690599</v>
      </c>
      <c r="O1384">
        <v>22.675081076343201</v>
      </c>
      <c r="P1384">
        <v>46.1568024596464</v>
      </c>
      <c r="Q1384">
        <v>5.0935008664041999E-2</v>
      </c>
    </row>
    <row r="1385" spans="1:17" hidden="1" x14ac:dyDescent="0.3">
      <c r="A1385" t="s">
        <v>2941</v>
      </c>
      <c r="B1385" t="s">
        <v>2942</v>
      </c>
      <c r="C1385" t="s">
        <v>3149</v>
      </c>
      <c r="D1385" t="s">
        <v>274</v>
      </c>
      <c r="E1385">
        <v>1265.00117256</v>
      </c>
      <c r="F1385">
        <v>754.8</v>
      </c>
      <c r="G1385">
        <v>-10.4797740510375</v>
      </c>
      <c r="H1385">
        <v>4.482876699987</v>
      </c>
      <c r="I1385">
        <v>42.868266262079501</v>
      </c>
      <c r="J1385">
        <v>2.7267457381761302</v>
      </c>
      <c r="K1385">
        <v>749.92497540223701</v>
      </c>
      <c r="L1385">
        <v>639.687788619608</v>
      </c>
      <c r="M1385">
        <v>53.165693957544001</v>
      </c>
      <c r="N1385">
        <v>0.37989726549286201</v>
      </c>
      <c r="O1385">
        <v>33.836777954425003</v>
      </c>
      <c r="P1385">
        <v>125.31343283582</v>
      </c>
      <c r="Q1385">
        <v>0.175167665347565</v>
      </c>
    </row>
    <row r="1386" spans="1:17" hidden="1" x14ac:dyDescent="0.3">
      <c r="A1386" t="s">
        <v>2943</v>
      </c>
      <c r="B1386" t="s">
        <v>2944</v>
      </c>
      <c r="C1386" t="s">
        <v>3149</v>
      </c>
      <c r="D1386" t="s">
        <v>399</v>
      </c>
      <c r="E1386">
        <v>1264.2688012680001</v>
      </c>
      <c r="F1386">
        <v>99.66</v>
      </c>
      <c r="G1386">
        <v>21.298003776938302</v>
      </c>
      <c r="H1386">
        <v>-2.8257767733913699</v>
      </c>
      <c r="I1386">
        <v>42.1569038972236</v>
      </c>
      <c r="J1386">
        <v>15.8403639973832</v>
      </c>
      <c r="K1386">
        <v>93.538566097217597</v>
      </c>
      <c r="L1386">
        <v>80.262933474409607</v>
      </c>
      <c r="M1386">
        <v>66.788662900466406</v>
      </c>
      <c r="N1386">
        <v>0.70859207805687896</v>
      </c>
      <c r="O1386">
        <v>36.162954043748698</v>
      </c>
      <c r="P1386">
        <v>113.862660944205</v>
      </c>
      <c r="Q1386">
        <v>7.6654910375468996E-2</v>
      </c>
    </row>
    <row r="1387" spans="1:17" hidden="1" x14ac:dyDescent="0.3">
      <c r="A1387" t="s">
        <v>2945</v>
      </c>
      <c r="B1387" t="s">
        <v>2946</v>
      </c>
      <c r="C1387" t="s">
        <v>3149</v>
      </c>
      <c r="D1387" t="s">
        <v>173</v>
      </c>
      <c r="E1387">
        <v>1258.1496</v>
      </c>
      <c r="F1387">
        <v>513.95000000000005</v>
      </c>
      <c r="G1387">
        <v>101.753076397171</v>
      </c>
      <c r="H1387">
        <v>29.0366625890479</v>
      </c>
      <c r="I1387">
        <v>119.933047221884</v>
      </c>
      <c r="J1387">
        <v>26.052221675373001</v>
      </c>
      <c r="K1387">
        <v>431.051697156888</v>
      </c>
      <c r="M1387">
        <v>80.833313344024006</v>
      </c>
      <c r="N1387">
        <v>1.1539073216309099</v>
      </c>
      <c r="O1387">
        <v>7.9871582838797401</v>
      </c>
      <c r="P1387">
        <v>152.183513248282</v>
      </c>
    </row>
    <row r="1388" spans="1:17" hidden="1" x14ac:dyDescent="0.3">
      <c r="A1388" t="s">
        <v>2947</v>
      </c>
      <c r="B1388" t="s">
        <v>2948</v>
      </c>
      <c r="C1388" t="s">
        <v>3149</v>
      </c>
      <c r="D1388" t="s">
        <v>987</v>
      </c>
      <c r="E1388">
        <v>1255.1549339999999</v>
      </c>
      <c r="F1388">
        <v>627</v>
      </c>
      <c r="G1388">
        <v>-43.192589910094597</v>
      </c>
      <c r="H1388">
        <v>-17.613841677825501</v>
      </c>
      <c r="I1388">
        <v>0.20566425350022499</v>
      </c>
      <c r="J1388">
        <v>3.65024115548235</v>
      </c>
      <c r="K1388">
        <v>682.37233583197099</v>
      </c>
      <c r="L1388">
        <v>652.615443222973</v>
      </c>
      <c r="M1388">
        <v>44.164716252562101</v>
      </c>
      <c r="N1388">
        <v>0.434593628257122</v>
      </c>
      <c r="O1388">
        <v>36.363636363636303</v>
      </c>
      <c r="P1388">
        <v>30.7475758523615</v>
      </c>
      <c r="Q1388">
        <v>3.7371491380180998E-2</v>
      </c>
    </row>
    <row r="1389" spans="1:17" hidden="1" x14ac:dyDescent="0.3">
      <c r="A1389" t="s">
        <v>2949</v>
      </c>
      <c r="B1389" t="s">
        <v>2950</v>
      </c>
      <c r="C1389" t="s">
        <v>3149</v>
      </c>
      <c r="D1389" t="s">
        <v>475</v>
      </c>
      <c r="E1389">
        <v>1255.0727662500001</v>
      </c>
      <c r="F1389">
        <v>543.75</v>
      </c>
      <c r="G1389">
        <v>-6.5883456930444702</v>
      </c>
      <c r="H1389">
        <v>-12.605379920023999</v>
      </c>
      <c r="I1389">
        <v>29.7365211685444</v>
      </c>
      <c r="J1389">
        <v>0.73243273340068105</v>
      </c>
      <c r="K1389">
        <v>548.65385885792398</v>
      </c>
      <c r="L1389">
        <v>503.70301362306401</v>
      </c>
      <c r="M1389">
        <v>41.191413491728497</v>
      </c>
      <c r="N1389">
        <v>0.29898530019888198</v>
      </c>
      <c r="O1389">
        <v>34.970114942528703</v>
      </c>
      <c r="P1389">
        <v>53.6016949152542</v>
      </c>
      <c r="Q1389">
        <v>4.4964981593299997E-4</v>
      </c>
    </row>
    <row r="1390" spans="1:17" hidden="1" x14ac:dyDescent="0.3">
      <c r="A1390" t="s">
        <v>2951</v>
      </c>
      <c r="B1390" t="s">
        <v>2952</v>
      </c>
      <c r="C1390" t="s">
        <v>3149</v>
      </c>
      <c r="D1390" t="s">
        <v>141</v>
      </c>
      <c r="E1390">
        <v>1254.2559325559901</v>
      </c>
      <c r="F1390">
        <v>48.84</v>
      </c>
      <c r="G1390">
        <v>61.216168771250601</v>
      </c>
      <c r="H1390">
        <v>-10.506918094108601</v>
      </c>
      <c r="I1390">
        <v>34.453108927891101</v>
      </c>
      <c r="J1390">
        <v>11.4341301547987</v>
      </c>
      <c r="K1390">
        <v>49.825218138886697</v>
      </c>
      <c r="L1390">
        <v>41.598690034872902</v>
      </c>
      <c r="M1390">
        <v>53.702108135489802</v>
      </c>
      <c r="N1390">
        <v>0.29874504405369101</v>
      </c>
      <c r="O1390">
        <v>41.072891072890997</v>
      </c>
      <c r="P1390">
        <v>98.536585365853597</v>
      </c>
      <c r="Q1390">
        <v>7.6221179443018997E-2</v>
      </c>
    </row>
    <row r="1391" spans="1:17" hidden="1" x14ac:dyDescent="0.3">
      <c r="A1391" t="s">
        <v>2953</v>
      </c>
      <c r="B1391" t="s">
        <v>2954</v>
      </c>
      <c r="C1391" t="s">
        <v>3149</v>
      </c>
      <c r="D1391" t="s">
        <v>1619</v>
      </c>
      <c r="E1391">
        <v>1254.2152125949999</v>
      </c>
      <c r="F1391">
        <v>1656.95</v>
      </c>
      <c r="G1391">
        <v>31.4000899123605</v>
      </c>
      <c r="H1391">
        <v>-5.0594769803655204</v>
      </c>
      <c r="I1391">
        <v>26.2241876358909</v>
      </c>
      <c r="J1391">
        <v>6.9810643073743597</v>
      </c>
      <c r="K1391">
        <v>1674.8202520406701</v>
      </c>
      <c r="L1391">
        <v>1482.9984932441901</v>
      </c>
      <c r="M1391">
        <v>57.807324072714898</v>
      </c>
      <c r="N1391">
        <v>0.20864045613234</v>
      </c>
      <c r="O1391">
        <v>24.222215516460899</v>
      </c>
      <c r="P1391">
        <v>68.149989851836807</v>
      </c>
      <c r="Q1391">
        <v>7.2717116180894006E-2</v>
      </c>
    </row>
    <row r="1392" spans="1:17" hidden="1" x14ac:dyDescent="0.3">
      <c r="A1392" t="s">
        <v>2955</v>
      </c>
      <c r="B1392" t="s">
        <v>2956</v>
      </c>
      <c r="C1392" t="s">
        <v>3149</v>
      </c>
      <c r="D1392" t="s">
        <v>1006</v>
      </c>
      <c r="E1392">
        <v>1253.4496039999999</v>
      </c>
      <c r="F1392">
        <v>82.31</v>
      </c>
      <c r="G1392">
        <v>-35.110488639150503</v>
      </c>
      <c r="H1392">
        <v>-4.1287157596314801</v>
      </c>
      <c r="I1392">
        <v>-21.7668507104501</v>
      </c>
      <c r="J1392">
        <v>2.2782276081512598</v>
      </c>
      <c r="K1392">
        <v>85.541769064623097</v>
      </c>
      <c r="L1392">
        <v>88.061965412338907</v>
      </c>
      <c r="M1392">
        <v>47.3961778214058</v>
      </c>
      <c r="N1392">
        <v>0.20981034685316899</v>
      </c>
      <c r="O1392">
        <v>40.505406390475002</v>
      </c>
      <c r="P1392">
        <v>11.2297297297297</v>
      </c>
      <c r="Q1392">
        <v>-5.8685808500589997E-3</v>
      </c>
    </row>
    <row r="1393" spans="1:17" hidden="1" x14ac:dyDescent="0.3">
      <c r="A1393" t="s">
        <v>2957</v>
      </c>
      <c r="B1393" t="s">
        <v>2958</v>
      </c>
      <c r="C1393" t="s">
        <v>3149</v>
      </c>
      <c r="D1393" t="s">
        <v>291</v>
      </c>
      <c r="E1393">
        <v>1248.667068</v>
      </c>
      <c r="F1393">
        <v>116.6</v>
      </c>
      <c r="G1393">
        <v>-22.495633864017002</v>
      </c>
      <c r="H1393">
        <v>26.756506805398001</v>
      </c>
      <c r="I1393">
        <v>19.492834292804599</v>
      </c>
      <c r="J1393">
        <v>11.211567906919999</v>
      </c>
      <c r="K1393">
        <v>100.985501653062</v>
      </c>
      <c r="L1393">
        <v>98.009323392066605</v>
      </c>
      <c r="M1393">
        <v>79.090472552276793</v>
      </c>
      <c r="N1393">
        <v>1.4163045262573799</v>
      </c>
      <c r="O1393">
        <v>1.92967409948541</v>
      </c>
      <c r="P1393">
        <v>57.164038280091603</v>
      </c>
      <c r="Q1393">
        <v>8.3563908502853002E-2</v>
      </c>
    </row>
    <row r="1394" spans="1:17" hidden="1" x14ac:dyDescent="0.3">
      <c r="A1394" t="s">
        <v>2959</v>
      </c>
      <c r="B1394" t="s">
        <v>2960</v>
      </c>
      <c r="C1394" t="s">
        <v>3149</v>
      </c>
      <c r="D1394" t="s">
        <v>266</v>
      </c>
      <c r="E1394">
        <v>1245.5458995199999</v>
      </c>
      <c r="F1394">
        <v>332.8</v>
      </c>
      <c r="G1394">
        <v>37.893443167472803</v>
      </c>
      <c r="H1394">
        <v>67.182327943132606</v>
      </c>
      <c r="I1394">
        <v>56.073413992185401</v>
      </c>
      <c r="J1394">
        <v>3.0188074253453299</v>
      </c>
      <c r="M1394">
        <v>46.850242750993601</v>
      </c>
      <c r="O1394">
        <v>47.223557692307601</v>
      </c>
      <c r="P1394">
        <v>72.390572390572302</v>
      </c>
    </row>
    <row r="1395" spans="1:17" hidden="1" x14ac:dyDescent="0.3">
      <c r="A1395" t="s">
        <v>2961</v>
      </c>
      <c r="B1395" t="s">
        <v>2962</v>
      </c>
      <c r="C1395" t="s">
        <v>3149</v>
      </c>
      <c r="D1395" t="s">
        <v>266</v>
      </c>
      <c r="E1395">
        <v>1243.3170047999999</v>
      </c>
      <c r="F1395">
        <v>1262.2</v>
      </c>
      <c r="G1395">
        <v>109.750672990388</v>
      </c>
      <c r="H1395">
        <v>1.27636732875273</v>
      </c>
      <c r="I1395">
        <v>-20.7540017060428</v>
      </c>
      <c r="J1395">
        <v>9.10599490104625</v>
      </c>
      <c r="K1395">
        <v>1288.2568450149599</v>
      </c>
      <c r="L1395">
        <v>1190.9182259751501</v>
      </c>
      <c r="M1395">
        <v>55.682821070222403</v>
      </c>
      <c r="N1395">
        <v>0.803070985336091</v>
      </c>
      <c r="O1395">
        <v>37.6128981144034</v>
      </c>
      <c r="P1395">
        <v>136.92163303613299</v>
      </c>
      <c r="Q1395">
        <v>0.15552238036709901</v>
      </c>
    </row>
    <row r="1396" spans="1:17" hidden="1" x14ac:dyDescent="0.3">
      <c r="A1396" t="s">
        <v>2963</v>
      </c>
      <c r="B1396" t="s">
        <v>2964</v>
      </c>
      <c r="C1396" t="s">
        <v>3149</v>
      </c>
      <c r="D1396" t="s">
        <v>757</v>
      </c>
      <c r="E1396">
        <v>1243.30045</v>
      </c>
      <c r="F1396">
        <v>232.61</v>
      </c>
      <c r="G1396">
        <v>-54.677684944977997</v>
      </c>
      <c r="H1396">
        <v>-4.0183357392702899</v>
      </c>
      <c r="I1396">
        <v>-26.241419974225298</v>
      </c>
      <c r="J1396">
        <v>4.6893705087460704</v>
      </c>
      <c r="K1396">
        <v>238.27733229964801</v>
      </c>
      <c r="M1396">
        <v>51.143967429389598</v>
      </c>
      <c r="N1396">
        <v>0.27020189181627302</v>
      </c>
      <c r="O1396">
        <v>100.33532522247501</v>
      </c>
      <c r="P1396">
        <v>9.7268739091466596</v>
      </c>
    </row>
    <row r="1397" spans="1:17" hidden="1" x14ac:dyDescent="0.3">
      <c r="A1397" t="s">
        <v>2965</v>
      </c>
      <c r="B1397" t="s">
        <v>2966</v>
      </c>
      <c r="C1397" t="s">
        <v>3149</v>
      </c>
      <c r="D1397" t="s">
        <v>196</v>
      </c>
      <c r="E1397">
        <v>1241.8854955500001</v>
      </c>
      <c r="F1397">
        <v>685</v>
      </c>
      <c r="G1397">
        <v>-5.6293198101829001</v>
      </c>
      <c r="H1397">
        <v>7.7662353395894304</v>
      </c>
      <c r="I1397">
        <v>-5.4227772095425699</v>
      </c>
      <c r="J1397">
        <v>5.1533417482433101</v>
      </c>
      <c r="K1397">
        <v>689.20786928948598</v>
      </c>
      <c r="L1397">
        <v>647.25135930375995</v>
      </c>
      <c r="M1397">
        <v>44.133742831606597</v>
      </c>
      <c r="N1397">
        <v>0.25288954909422301</v>
      </c>
      <c r="O1397">
        <v>10.948905109489001</v>
      </c>
      <c r="P1397">
        <v>39.767394409304202</v>
      </c>
      <c r="Q1397">
        <v>7.3183731688474002E-2</v>
      </c>
    </row>
    <row r="1398" spans="1:17" hidden="1" x14ac:dyDescent="0.3">
      <c r="A1398" t="s">
        <v>2967</v>
      </c>
      <c r="B1398" t="s">
        <v>2968</v>
      </c>
      <c r="C1398" t="s">
        <v>3149</v>
      </c>
      <c r="D1398" t="s">
        <v>517</v>
      </c>
      <c r="E1398">
        <v>1241.0684495999999</v>
      </c>
      <c r="F1398">
        <v>7499</v>
      </c>
      <c r="G1398">
        <v>81.711864691719398</v>
      </c>
      <c r="H1398">
        <v>20.8130853532756</v>
      </c>
      <c r="I1398">
        <v>34.321776577625798</v>
      </c>
      <c r="J1398">
        <v>3.6667055421209902</v>
      </c>
      <c r="K1398">
        <v>6971.2877736398304</v>
      </c>
      <c r="L1398">
        <v>5869.7072546017498</v>
      </c>
      <c r="M1398">
        <v>50.726512657183598</v>
      </c>
      <c r="N1398">
        <v>0.879886137150377</v>
      </c>
      <c r="O1398">
        <v>10.681424189891899</v>
      </c>
      <c r="P1398">
        <v>108.305555555555</v>
      </c>
      <c r="Q1398">
        <v>0.20701030787407301</v>
      </c>
    </row>
    <row r="1399" spans="1:17" hidden="1" x14ac:dyDescent="0.3">
      <c r="A1399" t="s">
        <v>2969</v>
      </c>
      <c r="B1399" t="s">
        <v>2970</v>
      </c>
      <c r="C1399" t="s">
        <v>3149</v>
      </c>
      <c r="D1399" t="s">
        <v>2971</v>
      </c>
      <c r="E1399">
        <v>1238.96723709</v>
      </c>
      <c r="F1399">
        <v>190.3</v>
      </c>
      <c r="G1399">
        <v>-64.955751674676193</v>
      </c>
      <c r="H1399">
        <v>0.39017685487959303</v>
      </c>
      <c r="I1399">
        <v>-2.91068826248426</v>
      </c>
      <c r="J1399">
        <v>-6.8378815963775194E-2</v>
      </c>
      <c r="K1399">
        <v>189.349707682044</v>
      </c>
      <c r="L1399">
        <v>198.25161845114101</v>
      </c>
      <c r="M1399">
        <v>55.239108190687503</v>
      </c>
      <c r="N1399">
        <v>0.67163442299815801</v>
      </c>
      <c r="O1399">
        <v>70.677877036258494</v>
      </c>
      <c r="P1399">
        <v>31.060606060605998</v>
      </c>
    </row>
    <row r="1400" spans="1:17" hidden="1" x14ac:dyDescent="0.3">
      <c r="A1400" t="s">
        <v>2972</v>
      </c>
      <c r="B1400" t="s">
        <v>2973</v>
      </c>
      <c r="C1400" t="s">
        <v>3149</v>
      </c>
      <c r="D1400" t="s">
        <v>117</v>
      </c>
      <c r="E1400">
        <v>1233.1035220599999</v>
      </c>
      <c r="F1400">
        <v>648.79999999999995</v>
      </c>
      <c r="G1400">
        <v>-32.443438074465597</v>
      </c>
      <c r="H1400">
        <v>-7.6998555476184203</v>
      </c>
      <c r="I1400">
        <v>-4.8849298241495402</v>
      </c>
      <c r="J1400">
        <v>2.2882060832688502</v>
      </c>
      <c r="K1400">
        <v>670.35889561219199</v>
      </c>
      <c r="L1400">
        <v>659.41863898009797</v>
      </c>
      <c r="M1400">
        <v>50.962056766058097</v>
      </c>
      <c r="N1400">
        <v>0.45633532405055499</v>
      </c>
      <c r="O1400">
        <v>30.2404438964241</v>
      </c>
      <c r="P1400">
        <v>18.178506375227599</v>
      </c>
      <c r="Q1400">
        <v>5.1216900881032999E-2</v>
      </c>
    </row>
    <row r="1401" spans="1:17" hidden="1" x14ac:dyDescent="0.3">
      <c r="A1401" t="s">
        <v>2974</v>
      </c>
      <c r="B1401" t="s">
        <v>2975</v>
      </c>
      <c r="C1401" t="s">
        <v>3149</v>
      </c>
      <c r="D1401" t="s">
        <v>1619</v>
      </c>
      <c r="E1401">
        <v>1232.921875</v>
      </c>
      <c r="F1401">
        <v>119.3</v>
      </c>
      <c r="G1401">
        <v>968.58514483367799</v>
      </c>
      <c r="H1401">
        <v>6.3808145031045802</v>
      </c>
      <c r="I1401">
        <v>333.87621771348398</v>
      </c>
      <c r="J1401">
        <v>4.6842709529490598</v>
      </c>
      <c r="K1401">
        <v>97.172596930645696</v>
      </c>
      <c r="L1401">
        <v>58.5025924355661</v>
      </c>
      <c r="M1401">
        <v>71.5387222535646</v>
      </c>
      <c r="N1401">
        <v>1.5694026172382101</v>
      </c>
      <c r="O1401">
        <v>1.8021793797150001</v>
      </c>
      <c r="P1401">
        <v>1155.78947368421</v>
      </c>
    </row>
    <row r="1402" spans="1:17" hidden="1" x14ac:dyDescent="0.3">
      <c r="A1402" t="s">
        <v>2976</v>
      </c>
      <c r="B1402" t="s">
        <v>2977</v>
      </c>
      <c r="C1402" t="s">
        <v>3149</v>
      </c>
      <c r="D1402" t="s">
        <v>75</v>
      </c>
      <c r="E1402">
        <v>1232.2149999999999</v>
      </c>
      <c r="F1402">
        <v>41.79</v>
      </c>
      <c r="G1402">
        <v>-38.805770602428701</v>
      </c>
      <c r="H1402">
        <v>-6.9338331960641497</v>
      </c>
      <c r="I1402">
        <v>-10.8371833437725</v>
      </c>
      <c r="J1402">
        <v>4.4395060553345802</v>
      </c>
      <c r="K1402">
        <v>45.520454409461301</v>
      </c>
      <c r="L1402">
        <v>47.344568216130703</v>
      </c>
      <c r="M1402">
        <v>39.118633157197898</v>
      </c>
      <c r="N1402">
        <v>0.51293552025262101</v>
      </c>
      <c r="O1402">
        <v>37.5687963627662</v>
      </c>
      <c r="P1402">
        <v>8.1241914618370004</v>
      </c>
      <c r="Q1402">
        <v>1.8404876119466999E-2</v>
      </c>
    </row>
    <row r="1403" spans="1:17" hidden="1" x14ac:dyDescent="0.3">
      <c r="A1403" t="s">
        <v>2978</v>
      </c>
      <c r="B1403" t="s">
        <v>2979</v>
      </c>
      <c r="C1403" t="s">
        <v>3149</v>
      </c>
      <c r="D1403" t="s">
        <v>196</v>
      </c>
      <c r="E1403">
        <v>1230.130168118</v>
      </c>
      <c r="F1403">
        <v>190.69</v>
      </c>
      <c r="G1403">
        <v>-52.5143248211048</v>
      </c>
      <c r="H1403">
        <v>-7.7815953674009197</v>
      </c>
      <c r="I1403">
        <v>-34.334353996392203</v>
      </c>
      <c r="J1403">
        <v>4.9855988867889396</v>
      </c>
      <c r="M1403">
        <v>62.212146637085297</v>
      </c>
      <c r="O1403">
        <v>42.057790130578397</v>
      </c>
      <c r="P1403">
        <v>20.6898734177215</v>
      </c>
    </row>
    <row r="1404" spans="1:17" hidden="1" x14ac:dyDescent="0.3">
      <c r="A1404" t="s">
        <v>2980</v>
      </c>
      <c r="B1404" t="s">
        <v>2981</v>
      </c>
      <c r="C1404" t="s">
        <v>3149</v>
      </c>
      <c r="D1404" t="s">
        <v>46</v>
      </c>
      <c r="E1404">
        <v>1229.7610878339999</v>
      </c>
      <c r="F1404">
        <v>54.94</v>
      </c>
      <c r="G1404">
        <v>-58.333392241600798</v>
      </c>
      <c r="H1404">
        <v>-9.3634723637185306</v>
      </c>
      <c r="I1404">
        <v>-31.105471523163299</v>
      </c>
      <c r="J1404">
        <v>3.7374604943340102</v>
      </c>
      <c r="K1404">
        <v>61.473666730222597</v>
      </c>
      <c r="L1404">
        <v>66.346450133097207</v>
      </c>
      <c r="M1404">
        <v>45.537350624376501</v>
      </c>
      <c r="N1404">
        <v>0.58000866439475995</v>
      </c>
      <c r="O1404">
        <v>69.548598471059293</v>
      </c>
      <c r="P1404">
        <v>10.543259557343999</v>
      </c>
      <c r="Q1404">
        <v>7.9873798982400004E-2</v>
      </c>
    </row>
    <row r="1405" spans="1:17" hidden="1" x14ac:dyDescent="0.3">
      <c r="A1405" t="s">
        <v>2982</v>
      </c>
      <c r="B1405" t="s">
        <v>2983</v>
      </c>
      <c r="C1405" t="s">
        <v>3149</v>
      </c>
      <c r="D1405" t="s">
        <v>86</v>
      </c>
      <c r="E1405">
        <v>1229.7343271750001</v>
      </c>
      <c r="F1405">
        <v>251.75</v>
      </c>
      <c r="G1405">
        <v>-33.524946909440999</v>
      </c>
      <c r="H1405">
        <v>1.67573712281414</v>
      </c>
      <c r="I1405">
        <v>-3.4212025098638601</v>
      </c>
      <c r="J1405">
        <v>9.4449610574639706</v>
      </c>
      <c r="K1405">
        <v>255.19544274564899</v>
      </c>
      <c r="L1405">
        <v>263.49867280932898</v>
      </c>
      <c r="M1405">
        <v>49.337873465214997</v>
      </c>
      <c r="N1405">
        <v>0.401335214641315</v>
      </c>
      <c r="O1405">
        <v>51.737835153922497</v>
      </c>
      <c r="P1405">
        <v>52.5757575757575</v>
      </c>
    </row>
    <row r="1406" spans="1:17" hidden="1" x14ac:dyDescent="0.3">
      <c r="A1406" t="s">
        <v>2984</v>
      </c>
      <c r="B1406" t="s">
        <v>2985</v>
      </c>
      <c r="C1406" t="s">
        <v>3149</v>
      </c>
      <c r="D1406" t="s">
        <v>1414</v>
      </c>
      <c r="E1406">
        <v>1229.3186771999999</v>
      </c>
      <c r="F1406">
        <v>177.62</v>
      </c>
      <c r="G1406">
        <v>-63.113732744316401</v>
      </c>
      <c r="H1406">
        <v>-10.4601322827468</v>
      </c>
      <c r="I1406">
        <v>-45.473024139729297</v>
      </c>
      <c r="J1406">
        <v>2.7237293552886501</v>
      </c>
      <c r="K1406">
        <v>204.349673809226</v>
      </c>
      <c r="L1406">
        <v>238.832891819727</v>
      </c>
      <c r="M1406">
        <v>31.501301094071099</v>
      </c>
      <c r="N1406">
        <v>0.97810565911204705</v>
      </c>
      <c r="O1406">
        <v>86.352888188267002</v>
      </c>
      <c r="P1406">
        <v>3.8106370543541801</v>
      </c>
      <c r="Q1406">
        <v>2.4942844534268999E-2</v>
      </c>
    </row>
    <row r="1407" spans="1:17" hidden="1" x14ac:dyDescent="0.3">
      <c r="A1407" t="s">
        <v>2986</v>
      </c>
      <c r="B1407" t="s">
        <v>2987</v>
      </c>
      <c r="C1407" t="s">
        <v>3149</v>
      </c>
      <c r="D1407" t="s">
        <v>987</v>
      </c>
      <c r="E1407">
        <v>1225.7591768</v>
      </c>
      <c r="F1407">
        <v>321.39999999999998</v>
      </c>
      <c r="G1407">
        <v>-55.896108332763397</v>
      </c>
      <c r="H1407">
        <v>-15.2436502620452</v>
      </c>
      <c r="I1407">
        <v>-16.371570636470199</v>
      </c>
      <c r="J1407">
        <v>4.6942338984555896</v>
      </c>
      <c r="K1407">
        <v>336.56608481972398</v>
      </c>
      <c r="L1407">
        <v>344.60771350512101</v>
      </c>
      <c r="M1407">
        <v>47.793013034540699</v>
      </c>
      <c r="N1407">
        <v>0.36306525076298402</v>
      </c>
      <c r="O1407">
        <v>66.708151835718695</v>
      </c>
      <c r="P1407">
        <v>16.8727272727272</v>
      </c>
      <c r="Q1407">
        <v>6.3298123650030999E-2</v>
      </c>
    </row>
    <row r="1408" spans="1:17" hidden="1" x14ac:dyDescent="0.3">
      <c r="A1408" t="s">
        <v>2988</v>
      </c>
      <c r="B1408" t="s">
        <v>2989</v>
      </c>
      <c r="C1408" t="s">
        <v>3149</v>
      </c>
      <c r="D1408" t="s">
        <v>271</v>
      </c>
      <c r="E1408">
        <v>1220.9493329479999</v>
      </c>
      <c r="F1408">
        <v>18.52</v>
      </c>
      <c r="G1408">
        <v>-50.163846742464798</v>
      </c>
      <c r="H1408">
        <v>13.2151078187299</v>
      </c>
      <c r="I1408">
        <v>-39.390813790811897</v>
      </c>
      <c r="J1408">
        <v>3.5609982706343599</v>
      </c>
      <c r="K1408">
        <v>19.046361665169599</v>
      </c>
      <c r="L1408">
        <v>22.094831904190801</v>
      </c>
      <c r="M1408">
        <v>51.280113184134898</v>
      </c>
      <c r="N1408">
        <v>0.47299548843835598</v>
      </c>
      <c r="O1408">
        <v>126.781857451403</v>
      </c>
      <c r="P1408">
        <v>25.474254742547402</v>
      </c>
      <c r="Q1408">
        <v>5.4452434219558997E-2</v>
      </c>
    </row>
    <row r="1409" spans="1:17" hidden="1" x14ac:dyDescent="0.3">
      <c r="A1409" t="s">
        <v>2990</v>
      </c>
      <c r="B1409" t="s">
        <v>2991</v>
      </c>
      <c r="C1409" t="s">
        <v>3149</v>
      </c>
      <c r="D1409" t="s">
        <v>2992</v>
      </c>
      <c r="E1409">
        <v>1215.9926856</v>
      </c>
      <c r="F1409">
        <v>1416</v>
      </c>
      <c r="G1409">
        <v>63.394544823866099</v>
      </c>
      <c r="H1409">
        <v>10.131911561181299</v>
      </c>
      <c r="I1409">
        <v>88.337274124240494</v>
      </c>
      <c r="J1409">
        <v>1.7679024893192401</v>
      </c>
      <c r="K1409">
        <v>1352.3468977679599</v>
      </c>
      <c r="L1409">
        <v>1105.0607773018701</v>
      </c>
      <c r="M1409">
        <v>57.425281539139903</v>
      </c>
      <c r="N1409">
        <v>0.92112050086966302</v>
      </c>
      <c r="O1409">
        <v>9.4632768361581903</v>
      </c>
      <c r="P1409">
        <v>114.54545454545401</v>
      </c>
      <c r="Q1409">
        <v>0.11119236187081</v>
      </c>
    </row>
    <row r="1410" spans="1:17" hidden="1" x14ac:dyDescent="0.3">
      <c r="A1410" t="s">
        <v>2993</v>
      </c>
      <c r="B1410" t="s">
        <v>2994</v>
      </c>
      <c r="C1410" t="s">
        <v>3149</v>
      </c>
      <c r="D1410" t="s">
        <v>237</v>
      </c>
      <c r="E1410">
        <v>1215.6439900799901</v>
      </c>
      <c r="F1410">
        <v>262</v>
      </c>
      <c r="G1410">
        <v>-19.6653369479091</v>
      </c>
      <c r="H1410">
        <v>-3.7104269809211301</v>
      </c>
      <c r="I1410">
        <v>31.779819960253899</v>
      </c>
      <c r="J1410">
        <v>6.0624360434305098</v>
      </c>
      <c r="K1410">
        <v>253.48227834828799</v>
      </c>
      <c r="L1410">
        <v>218.30919118403099</v>
      </c>
      <c r="M1410">
        <v>59.507943943843202</v>
      </c>
      <c r="N1410">
        <v>0.332718742747448</v>
      </c>
      <c r="O1410">
        <v>18.129770992366399</v>
      </c>
      <c r="P1410">
        <v>81.9444444444444</v>
      </c>
      <c r="Q1410">
        <v>0.12669160794560599</v>
      </c>
    </row>
    <row r="1411" spans="1:17" hidden="1" x14ac:dyDescent="0.3">
      <c r="A1411" t="s">
        <v>2995</v>
      </c>
      <c r="B1411" t="s">
        <v>2996</v>
      </c>
      <c r="C1411" t="s">
        <v>3149</v>
      </c>
      <c r="D1411" t="s">
        <v>21</v>
      </c>
      <c r="E1411">
        <v>1214.4119081159999</v>
      </c>
      <c r="F1411">
        <v>109.01</v>
      </c>
      <c r="G1411">
        <v>-15.910268010358401</v>
      </c>
      <c r="H1411">
        <v>-3.3318336945426199</v>
      </c>
      <c r="I1411">
        <v>-14.718351793154399</v>
      </c>
      <c r="J1411">
        <v>1.2477943895891599</v>
      </c>
      <c r="K1411">
        <v>116.148245584357</v>
      </c>
      <c r="L1411">
        <v>117.022704552695</v>
      </c>
      <c r="M1411">
        <v>42.696166370921397</v>
      </c>
      <c r="N1411">
        <v>0.75134903713084999</v>
      </c>
      <c r="O1411">
        <v>61.911751215484799</v>
      </c>
      <c r="P1411">
        <v>16.900804289544201</v>
      </c>
      <c r="Q1411">
        <v>2.1164114794989999E-3</v>
      </c>
    </row>
    <row r="1412" spans="1:17" hidden="1" x14ac:dyDescent="0.3">
      <c r="A1412" t="s">
        <v>2997</v>
      </c>
      <c r="B1412" t="s">
        <v>2998</v>
      </c>
      <c r="C1412" t="s">
        <v>3149</v>
      </c>
      <c r="D1412" t="s">
        <v>475</v>
      </c>
      <c r="E1412">
        <v>1213.6650125199999</v>
      </c>
      <c r="F1412">
        <v>169.6</v>
      </c>
      <c r="G1412">
        <v>25.248377265933801</v>
      </c>
      <c r="H1412">
        <v>-19.3396009598498</v>
      </c>
      <c r="I1412">
        <v>20.3663795515141</v>
      </c>
      <c r="J1412">
        <v>2.4717068352801901</v>
      </c>
      <c r="K1412">
        <v>187.51226955809301</v>
      </c>
      <c r="L1412">
        <v>160.249411210132</v>
      </c>
      <c r="M1412">
        <v>40.664607150705201</v>
      </c>
      <c r="N1412">
        <v>0.25812084581213601</v>
      </c>
      <c r="O1412">
        <v>46.462264150943398</v>
      </c>
      <c r="P1412">
        <v>59.099437148217604</v>
      </c>
      <c r="Q1412">
        <v>4.5530671123736002E-2</v>
      </c>
    </row>
    <row r="1413" spans="1:17" hidden="1" x14ac:dyDescent="0.3">
      <c r="A1413" t="s">
        <v>2999</v>
      </c>
      <c r="B1413" t="s">
        <v>3000</v>
      </c>
      <c r="C1413" t="s">
        <v>3149</v>
      </c>
      <c r="D1413" t="s">
        <v>51</v>
      </c>
      <c r="E1413">
        <v>1209.9968905200001</v>
      </c>
      <c r="F1413">
        <v>1958.55</v>
      </c>
      <c r="G1413">
        <v>-18.279889376517701</v>
      </c>
      <c r="H1413">
        <v>6.2820270255172703</v>
      </c>
      <c r="I1413">
        <v>-25.806592831272699</v>
      </c>
      <c r="J1413">
        <v>5.7415391743158297</v>
      </c>
      <c r="K1413">
        <v>2083.8340395494802</v>
      </c>
      <c r="L1413">
        <v>2169.45226111599</v>
      </c>
      <c r="M1413">
        <v>46.602744750220097</v>
      </c>
      <c r="N1413">
        <v>0.43517325458314299</v>
      </c>
      <c r="O1413">
        <v>44.1831967526997</v>
      </c>
      <c r="P1413">
        <v>10.4621979075604</v>
      </c>
      <c r="Q1413">
        <v>-2.1913178258988E-2</v>
      </c>
    </row>
    <row r="1414" spans="1:17" hidden="1" x14ac:dyDescent="0.3">
      <c r="A1414" t="s">
        <v>3001</v>
      </c>
      <c r="B1414" t="s">
        <v>3002</v>
      </c>
      <c r="C1414" t="s">
        <v>3149</v>
      </c>
      <c r="D1414" t="s">
        <v>117</v>
      </c>
      <c r="E1414">
        <v>1206.80819987</v>
      </c>
      <c r="F1414">
        <v>947.05</v>
      </c>
      <c r="G1414">
        <v>620.68019316425705</v>
      </c>
      <c r="H1414">
        <v>0.82720794003759801</v>
      </c>
      <c r="I1414">
        <v>8.3582048981981494</v>
      </c>
      <c r="J1414">
        <v>1.4923440927595399</v>
      </c>
      <c r="K1414">
        <v>938.12362713477603</v>
      </c>
      <c r="L1414">
        <v>743.843639686865</v>
      </c>
      <c r="M1414">
        <v>53.718287345038398</v>
      </c>
      <c r="N1414">
        <v>0.84218035593528195</v>
      </c>
      <c r="O1414">
        <v>14.851380602924801</v>
      </c>
      <c r="P1414">
        <v>646.59046117461503</v>
      </c>
      <c r="Q1414">
        <v>0.179461569987973</v>
      </c>
    </row>
    <row r="1415" spans="1:17" hidden="1" x14ac:dyDescent="0.3">
      <c r="A1415" t="s">
        <v>3003</v>
      </c>
      <c r="B1415" t="s">
        <v>3004</v>
      </c>
      <c r="C1415" t="s">
        <v>3149</v>
      </c>
      <c r="D1415" t="s">
        <v>636</v>
      </c>
      <c r="E1415">
        <v>1192.7159452349999</v>
      </c>
      <c r="F1415">
        <v>199.89</v>
      </c>
      <c r="G1415">
        <v>-29.786199724712901</v>
      </c>
      <c r="H1415">
        <v>-10.3923229181983</v>
      </c>
      <c r="I1415">
        <v>-21.272684728898501</v>
      </c>
      <c r="J1415">
        <v>4.57925850695473</v>
      </c>
      <c r="K1415">
        <v>226.011085819882</v>
      </c>
      <c r="L1415">
        <v>233.863652898787</v>
      </c>
      <c r="M1415">
        <v>38.957942135172502</v>
      </c>
      <c r="N1415">
        <v>0.55137188179923402</v>
      </c>
      <c r="O1415">
        <v>54.084746610635797</v>
      </c>
      <c r="P1415">
        <v>7.6703474279558197</v>
      </c>
      <c r="Q1415">
        <v>-5.3954015489840003E-2</v>
      </c>
    </row>
    <row r="1416" spans="1:17" hidden="1" x14ac:dyDescent="0.3">
      <c r="A1416" t="s">
        <v>3005</v>
      </c>
      <c r="B1416" t="s">
        <v>3006</v>
      </c>
      <c r="C1416" t="s">
        <v>3149</v>
      </c>
      <c r="D1416" t="s">
        <v>987</v>
      </c>
      <c r="E1416">
        <v>1191.1178491600001</v>
      </c>
      <c r="F1416">
        <v>62.52</v>
      </c>
      <c r="G1416">
        <v>-58.430505463137699</v>
      </c>
      <c r="H1416">
        <v>-14.032572253419501</v>
      </c>
      <c r="I1416">
        <v>-19.921308421600902</v>
      </c>
      <c r="J1416">
        <v>7.0024018316308503</v>
      </c>
      <c r="K1416">
        <v>69.534170975033604</v>
      </c>
      <c r="L1416">
        <v>75.336662779180202</v>
      </c>
      <c r="M1416">
        <v>47.996149691940097</v>
      </c>
      <c r="N1416">
        <v>0.708435888120588</v>
      </c>
      <c r="O1416">
        <v>50.751759436980102</v>
      </c>
      <c r="P1416">
        <v>6.8717948717948696</v>
      </c>
      <c r="Q1416">
        <v>-2.1653864561671E-2</v>
      </c>
    </row>
    <row r="1417" spans="1:17" hidden="1" x14ac:dyDescent="0.3">
      <c r="A1417" t="s">
        <v>3007</v>
      </c>
      <c r="B1417" t="s">
        <v>3008</v>
      </c>
      <c r="C1417" t="s">
        <v>3149</v>
      </c>
      <c r="D1417" t="s">
        <v>62</v>
      </c>
      <c r="E1417">
        <v>1189.2235011939999</v>
      </c>
      <c r="F1417">
        <v>167.03</v>
      </c>
      <c r="G1417">
        <v>-65.425024483289803</v>
      </c>
      <c r="H1417">
        <v>-18.7421420936383</v>
      </c>
      <c r="I1417">
        <v>-34.599824331004903</v>
      </c>
      <c r="J1417">
        <v>0.688217540845385</v>
      </c>
      <c r="K1417">
        <v>203.05884081183899</v>
      </c>
      <c r="M1417">
        <v>23.347979460420898</v>
      </c>
      <c r="N1417">
        <v>0.99554657639325805</v>
      </c>
      <c r="O1417">
        <v>77.542956355145705</v>
      </c>
      <c r="P1417">
        <v>0.59018367961456397</v>
      </c>
    </row>
    <row r="1418" spans="1:17" hidden="1" x14ac:dyDescent="0.3">
      <c r="A1418" t="s">
        <v>3009</v>
      </c>
      <c r="B1418" t="s">
        <v>3010</v>
      </c>
      <c r="C1418" t="s">
        <v>3149</v>
      </c>
      <c r="D1418" t="s">
        <v>247</v>
      </c>
      <c r="E1418">
        <v>1188.2753892000001</v>
      </c>
      <c r="F1418">
        <v>275.25</v>
      </c>
      <c r="G1418">
        <v>67.044516427075706</v>
      </c>
      <c r="H1418">
        <v>12.252006290657</v>
      </c>
      <c r="I1418">
        <v>-2.7331581431130099</v>
      </c>
      <c r="J1418">
        <v>5.6680830824520196</v>
      </c>
      <c r="K1418">
        <v>265.71349799996</v>
      </c>
      <c r="L1418">
        <v>248.32430109417899</v>
      </c>
      <c r="M1418">
        <v>60.653410077227598</v>
      </c>
      <c r="N1418">
        <v>1.1203302212286901</v>
      </c>
      <c r="O1418">
        <v>22.797456857402299</v>
      </c>
      <c r="P1418">
        <v>100.2546380502</v>
      </c>
      <c r="Q1418">
        <v>0.11250734027324701</v>
      </c>
    </row>
    <row r="1419" spans="1:17" hidden="1" x14ac:dyDescent="0.3">
      <c r="A1419" t="s">
        <v>3011</v>
      </c>
      <c r="B1419" t="s">
        <v>3012</v>
      </c>
      <c r="C1419" t="s">
        <v>3149</v>
      </c>
      <c r="D1419" t="s">
        <v>438</v>
      </c>
      <c r="E1419">
        <v>1185.3222365299901</v>
      </c>
      <c r="F1419">
        <v>70.94</v>
      </c>
      <c r="G1419">
        <v>6.8119022422139901</v>
      </c>
      <c r="H1419">
        <v>-9.9658626634772602</v>
      </c>
      <c r="I1419">
        <v>8.1252966329754095E-2</v>
      </c>
      <c r="J1419">
        <v>3.4945838077525302</v>
      </c>
      <c r="K1419">
        <v>75.628044176759403</v>
      </c>
      <c r="L1419">
        <v>72.108818342347206</v>
      </c>
      <c r="M1419">
        <v>50.795901087595503</v>
      </c>
      <c r="N1419">
        <v>0.436401493052957</v>
      </c>
      <c r="O1419">
        <v>29.1936848040597</v>
      </c>
      <c r="P1419">
        <v>43.894523326571999</v>
      </c>
      <c r="Q1419">
        <v>6.0997244425916003E-2</v>
      </c>
    </row>
    <row r="1420" spans="1:17" hidden="1" x14ac:dyDescent="0.3">
      <c r="A1420" t="s">
        <v>3013</v>
      </c>
      <c r="B1420" t="s">
        <v>3014</v>
      </c>
      <c r="C1420" t="s">
        <v>3149</v>
      </c>
      <c r="D1420" t="s">
        <v>1414</v>
      </c>
      <c r="E1420">
        <v>1178.9316412999999</v>
      </c>
      <c r="F1420">
        <v>135.1</v>
      </c>
      <c r="G1420">
        <v>-49.257785740854899</v>
      </c>
      <c r="H1420">
        <v>0.74347524111611596</v>
      </c>
      <c r="I1420">
        <v>-25.276833651926001</v>
      </c>
      <c r="J1420">
        <v>8.3265450182892504</v>
      </c>
      <c r="K1420">
        <v>138.70025372092999</v>
      </c>
      <c r="L1420">
        <v>152.419156068262</v>
      </c>
      <c r="M1420">
        <v>55.991636749961401</v>
      </c>
      <c r="N1420">
        <v>0.45243422778796399</v>
      </c>
      <c r="O1420">
        <v>41.376757957068797</v>
      </c>
      <c r="P1420">
        <v>11.367570686670501</v>
      </c>
      <c r="Q1420">
        <v>5.1109617010126E-2</v>
      </c>
    </row>
    <row r="1421" spans="1:17" hidden="1" x14ac:dyDescent="0.3">
      <c r="A1421" t="s">
        <v>3015</v>
      </c>
      <c r="B1421" t="s">
        <v>3016</v>
      </c>
      <c r="C1421" t="s">
        <v>3149</v>
      </c>
      <c r="D1421" t="s">
        <v>51</v>
      </c>
      <c r="E1421">
        <v>1176.4761370000001</v>
      </c>
      <c r="F1421">
        <v>372.5</v>
      </c>
      <c r="G1421">
        <v>-36.259245146339197</v>
      </c>
      <c r="H1421">
        <v>2.0309805156526601</v>
      </c>
      <c r="I1421">
        <v>9.8703342271401695</v>
      </c>
      <c r="J1421">
        <v>5.0646689310418296</v>
      </c>
      <c r="K1421">
        <v>372.65373326282599</v>
      </c>
      <c r="L1421">
        <v>360.36668998018803</v>
      </c>
      <c r="M1421">
        <v>57.9855404668643</v>
      </c>
      <c r="N1421">
        <v>0.293371349786195</v>
      </c>
      <c r="O1421">
        <v>15.0335570469798</v>
      </c>
      <c r="P1421">
        <v>41.473604253702902</v>
      </c>
      <c r="Q1421">
        <v>-1.0805844747388001E-2</v>
      </c>
    </row>
    <row r="1422" spans="1:17" hidden="1" x14ac:dyDescent="0.3">
      <c r="A1422" t="s">
        <v>3017</v>
      </c>
      <c r="B1422" t="s">
        <v>3018</v>
      </c>
      <c r="C1422" t="s">
        <v>3149</v>
      </c>
      <c r="D1422" t="s">
        <v>757</v>
      </c>
      <c r="E1422">
        <v>1171.9301042969901</v>
      </c>
      <c r="F1422">
        <v>232.17</v>
      </c>
      <c r="G1422">
        <v>-37.498234499314997</v>
      </c>
      <c r="H1422">
        <v>1.0465564886210801</v>
      </c>
      <c r="I1422">
        <v>-22.903844865587399</v>
      </c>
      <c r="J1422">
        <v>7.2350775874740201</v>
      </c>
      <c r="K1422">
        <v>243.81629744001501</v>
      </c>
      <c r="M1422">
        <v>48.775782882888798</v>
      </c>
      <c r="N1422">
        <v>0.36219846012335599</v>
      </c>
      <c r="O1422">
        <v>38.131541542835002</v>
      </c>
      <c r="P1422">
        <v>6.4511691884456601</v>
      </c>
    </row>
    <row r="1423" spans="1:17" hidden="1" x14ac:dyDescent="0.3">
      <c r="A1423" t="s">
        <v>3019</v>
      </c>
      <c r="B1423" t="s">
        <v>3020</v>
      </c>
      <c r="C1423" t="s">
        <v>3149</v>
      </c>
      <c r="D1423" t="s">
        <v>399</v>
      </c>
      <c r="E1423">
        <v>1171.1648872000001</v>
      </c>
      <c r="F1423">
        <v>112.49</v>
      </c>
      <c r="G1423">
        <v>40.495057433428499</v>
      </c>
      <c r="H1423">
        <v>-0.62399606693776299</v>
      </c>
      <c r="I1423">
        <v>73.851623718308801</v>
      </c>
      <c r="J1423">
        <v>1.0270460186330399</v>
      </c>
      <c r="K1423">
        <v>104.347499721982</v>
      </c>
      <c r="L1423">
        <v>83.338717193257096</v>
      </c>
      <c r="M1423">
        <v>55.499252659684899</v>
      </c>
      <c r="N1423">
        <v>0.34564766662004698</v>
      </c>
      <c r="O1423">
        <v>10.9431949506622</v>
      </c>
      <c r="P1423">
        <v>128.63821138211301</v>
      </c>
      <c r="Q1423">
        <v>0.125665877009383</v>
      </c>
    </row>
    <row r="1424" spans="1:17" hidden="1" x14ac:dyDescent="0.3">
      <c r="A1424" t="s">
        <v>3021</v>
      </c>
      <c r="B1424" t="s">
        <v>3022</v>
      </c>
      <c r="C1424" t="s">
        <v>3149</v>
      </c>
      <c r="D1424" t="s">
        <v>571</v>
      </c>
      <c r="E1424">
        <v>1169.6451535199999</v>
      </c>
      <c r="F1424">
        <v>217.2</v>
      </c>
      <c r="G1424">
        <v>-9.4491420049965704</v>
      </c>
      <c r="H1424">
        <v>-4.8442897919043801</v>
      </c>
      <c r="I1424">
        <v>-6.8946425895456596</v>
      </c>
      <c r="J1424">
        <v>2.9115998969074299</v>
      </c>
      <c r="K1424">
        <v>225.403820307399</v>
      </c>
      <c r="L1424">
        <v>226.70451499218501</v>
      </c>
      <c r="M1424">
        <v>55.366027443937597</v>
      </c>
      <c r="N1424">
        <v>0.336927628020388</v>
      </c>
      <c r="O1424">
        <v>34.622467771639002</v>
      </c>
      <c r="P1424">
        <v>19.999999999999901</v>
      </c>
      <c r="Q1424">
        <v>3.1058917053545999E-2</v>
      </c>
    </row>
    <row r="1425" spans="1:17" hidden="1" x14ac:dyDescent="0.3">
      <c r="A1425" t="s">
        <v>3023</v>
      </c>
      <c r="B1425" t="s">
        <v>3024</v>
      </c>
      <c r="C1425" t="s">
        <v>3149</v>
      </c>
      <c r="D1425" t="s">
        <v>21</v>
      </c>
      <c r="E1425">
        <v>1150.7433599999999</v>
      </c>
      <c r="F1425">
        <v>970.6</v>
      </c>
      <c r="G1425">
        <v>-34.499456181388801</v>
      </c>
      <c r="H1425">
        <v>-1.1152981952657199</v>
      </c>
      <c r="I1425">
        <v>-24.506288611155</v>
      </c>
      <c r="J1425">
        <v>3.1284597684954898</v>
      </c>
      <c r="K1425">
        <v>1011.57649319673</v>
      </c>
      <c r="L1425">
        <v>1061.45002491575</v>
      </c>
      <c r="M1425">
        <v>44.401233168791002</v>
      </c>
      <c r="N1425">
        <v>1.11581496124511</v>
      </c>
      <c r="O1425">
        <v>51.1848341232227</v>
      </c>
      <c r="P1425">
        <v>3.2553191489361701</v>
      </c>
      <c r="Q1425">
        <v>0.116251471472347</v>
      </c>
    </row>
    <row r="1426" spans="1:17" hidden="1" x14ac:dyDescent="0.3">
      <c r="A1426" t="s">
        <v>3025</v>
      </c>
      <c r="B1426" t="s">
        <v>3026</v>
      </c>
      <c r="C1426" t="s">
        <v>3149</v>
      </c>
      <c r="D1426" t="s">
        <v>588</v>
      </c>
      <c r="E1426">
        <v>1149.8078006999999</v>
      </c>
      <c r="F1426">
        <v>159.9</v>
      </c>
      <c r="G1426">
        <v>-22.146478263440901</v>
      </c>
      <c r="H1426">
        <v>-1.6228098330143601</v>
      </c>
      <c r="I1426">
        <v>16.223191186447</v>
      </c>
      <c r="J1426">
        <v>3.3236712707362202</v>
      </c>
      <c r="K1426">
        <v>167.62570116136399</v>
      </c>
      <c r="L1426">
        <v>158.18762588014201</v>
      </c>
      <c r="M1426">
        <v>50.1490943607185</v>
      </c>
      <c r="N1426">
        <v>0.75743316325403798</v>
      </c>
      <c r="O1426">
        <v>38.1801125703564</v>
      </c>
      <c r="P1426">
        <v>64.506172839506107</v>
      </c>
      <c r="Q1426">
        <v>0.13388082623842201</v>
      </c>
    </row>
    <row r="1427" spans="1:17" hidden="1" x14ac:dyDescent="0.3">
      <c r="A1427" t="s">
        <v>3027</v>
      </c>
      <c r="B1427" t="s">
        <v>3028</v>
      </c>
      <c r="C1427" t="s">
        <v>3149</v>
      </c>
      <c r="D1427" t="s">
        <v>21</v>
      </c>
      <c r="E1427">
        <v>1147.4106367500001</v>
      </c>
      <c r="F1427">
        <v>1306.05</v>
      </c>
      <c r="G1427">
        <v>159.74980081419</v>
      </c>
      <c r="H1427">
        <v>6.7680351380676003</v>
      </c>
      <c r="I1427">
        <v>33.343846443213799</v>
      </c>
      <c r="J1427">
        <v>11.0738001367155</v>
      </c>
      <c r="K1427">
        <v>1298.4779660141801</v>
      </c>
      <c r="L1427">
        <v>1125.57947918486</v>
      </c>
      <c r="M1427">
        <v>58.1372870303246</v>
      </c>
      <c r="N1427">
        <v>0.99370958545477295</v>
      </c>
      <c r="O1427">
        <v>39.233685818135598</v>
      </c>
      <c r="P1427">
        <v>193.692689389035</v>
      </c>
    </row>
    <row r="1428" spans="1:17" hidden="1" x14ac:dyDescent="0.3">
      <c r="A1428" t="s">
        <v>3029</v>
      </c>
      <c r="B1428" t="s">
        <v>3030</v>
      </c>
      <c r="C1428" t="s">
        <v>3149</v>
      </c>
      <c r="D1428" t="s">
        <v>2739</v>
      </c>
      <c r="E1428">
        <v>1146.65426</v>
      </c>
      <c r="F1428">
        <v>1404.95</v>
      </c>
      <c r="G1428">
        <v>390.52053515082503</v>
      </c>
      <c r="H1428">
        <v>-0.52102175345347801</v>
      </c>
      <c r="I1428">
        <v>43.080136476870102</v>
      </c>
      <c r="J1428">
        <v>6.3636570328872404</v>
      </c>
      <c r="K1428">
        <v>1565.13723012235</v>
      </c>
      <c r="L1428">
        <v>1309.2452488645399</v>
      </c>
      <c r="M1428">
        <v>41.423020850218002</v>
      </c>
      <c r="N1428">
        <v>2.3358899165350699</v>
      </c>
      <c r="O1428">
        <v>57.300971564824302</v>
      </c>
      <c r="P1428">
        <v>432.17803030303003</v>
      </c>
    </row>
    <row r="1429" spans="1:17" hidden="1" x14ac:dyDescent="0.3">
      <c r="A1429" t="s">
        <v>3031</v>
      </c>
      <c r="B1429" t="s">
        <v>3032</v>
      </c>
      <c r="C1429" t="s">
        <v>3149</v>
      </c>
      <c r="D1429" t="s">
        <v>475</v>
      </c>
      <c r="E1429">
        <v>1146.030862827</v>
      </c>
      <c r="F1429">
        <v>71.36</v>
      </c>
      <c r="G1429">
        <v>-22.113904373994799</v>
      </c>
      <c r="H1429">
        <v>-8.4251537164215602</v>
      </c>
      <c r="I1429">
        <v>-13.338762794111499</v>
      </c>
      <c r="J1429">
        <v>8.8960341149501794</v>
      </c>
      <c r="K1429">
        <v>78.063296249898201</v>
      </c>
      <c r="L1429">
        <v>80.571818979758604</v>
      </c>
      <c r="M1429">
        <v>33.950626476778403</v>
      </c>
      <c r="N1429">
        <v>0.74491407584146097</v>
      </c>
      <c r="O1429">
        <v>47.071188340807097</v>
      </c>
      <c r="P1429">
        <v>27.542448614834601</v>
      </c>
      <c r="Q1429">
        <v>-7.9700977007373996E-2</v>
      </c>
    </row>
    <row r="1430" spans="1:17" hidden="1" x14ac:dyDescent="0.3">
      <c r="A1430" t="s">
        <v>3033</v>
      </c>
      <c r="B1430" t="s">
        <v>3034</v>
      </c>
      <c r="C1430" t="s">
        <v>3149</v>
      </c>
      <c r="D1430" t="s">
        <v>464</v>
      </c>
      <c r="E1430">
        <v>1132.505583462</v>
      </c>
      <c r="F1430">
        <v>93.39</v>
      </c>
      <c r="G1430">
        <v>23.155973011189701</v>
      </c>
      <c r="H1430">
        <v>-2.2477195898237899E-2</v>
      </c>
      <c r="I1430">
        <v>22.885087429738601</v>
      </c>
      <c r="J1430">
        <v>9.7065501951404602</v>
      </c>
      <c r="K1430">
        <v>94.341458619716306</v>
      </c>
      <c r="L1430">
        <v>87.848256166245093</v>
      </c>
      <c r="M1430">
        <v>53.872720411025099</v>
      </c>
      <c r="N1430">
        <v>0.53559823995353895</v>
      </c>
      <c r="O1430">
        <v>35.721169290073803</v>
      </c>
      <c r="P1430">
        <v>53.0983606557377</v>
      </c>
      <c r="Q1430">
        <v>-4.9704309640433E-2</v>
      </c>
    </row>
    <row r="1431" spans="1:17" hidden="1" x14ac:dyDescent="0.3">
      <c r="A1431" t="s">
        <v>3035</v>
      </c>
      <c r="B1431" t="s">
        <v>3036</v>
      </c>
      <c r="C1431" t="s">
        <v>3149</v>
      </c>
      <c r="D1431" t="s">
        <v>131</v>
      </c>
      <c r="E1431">
        <v>1132.3902095999999</v>
      </c>
      <c r="F1431">
        <v>708</v>
      </c>
      <c r="G1431">
        <v>-44.155071705508597</v>
      </c>
      <c r="H1431">
        <v>-7.0671746968544999</v>
      </c>
      <c r="I1431">
        <v>-29.290235142659</v>
      </c>
      <c r="J1431">
        <v>3.34599663696206</v>
      </c>
      <c r="K1431">
        <v>791.56192728443398</v>
      </c>
      <c r="L1431">
        <v>826.51251618280401</v>
      </c>
      <c r="M1431">
        <v>21.153252507579101</v>
      </c>
      <c r="N1431">
        <v>1.42161063440738</v>
      </c>
      <c r="O1431">
        <v>52.542372881355902</v>
      </c>
      <c r="P1431">
        <v>10.607717544133701</v>
      </c>
      <c r="Q1431">
        <v>9.0317100579701007E-2</v>
      </c>
    </row>
    <row r="1432" spans="1:17" hidden="1" x14ac:dyDescent="0.3">
      <c r="A1432" t="s">
        <v>3037</v>
      </c>
      <c r="B1432" t="s">
        <v>3038</v>
      </c>
      <c r="C1432" t="s">
        <v>3149</v>
      </c>
      <c r="D1432" t="s">
        <v>1414</v>
      </c>
      <c r="E1432">
        <v>1124.8</v>
      </c>
      <c r="F1432">
        <v>112.48</v>
      </c>
      <c r="G1432">
        <v>-29.194876780779801</v>
      </c>
      <c r="H1432">
        <v>-4.1256335951846497</v>
      </c>
      <c r="I1432">
        <v>-9.8790575162244405</v>
      </c>
      <c r="J1432">
        <v>4.7420939666629298</v>
      </c>
      <c r="K1432">
        <v>113.970137452656</v>
      </c>
      <c r="L1432">
        <v>119.51886718553401</v>
      </c>
      <c r="M1432">
        <v>58.820700784746002</v>
      </c>
      <c r="N1432">
        <v>0.86297027670099502</v>
      </c>
      <c r="O1432">
        <v>37.802275960170697</v>
      </c>
      <c r="P1432">
        <v>12.143569292123599</v>
      </c>
      <c r="Q1432">
        <v>1.6445786140418001E-2</v>
      </c>
    </row>
    <row r="1433" spans="1:17" hidden="1" x14ac:dyDescent="0.3">
      <c r="A1433" t="s">
        <v>3039</v>
      </c>
      <c r="B1433" t="s">
        <v>3040</v>
      </c>
      <c r="C1433" t="s">
        <v>3149</v>
      </c>
      <c r="D1433" t="s">
        <v>196</v>
      </c>
      <c r="E1433">
        <v>1118.777996</v>
      </c>
      <c r="F1433">
        <v>122.8</v>
      </c>
      <c r="G1433">
        <v>-21.621520664286301</v>
      </c>
      <c r="H1433">
        <v>-2.7089651843792999</v>
      </c>
      <c r="I1433">
        <v>-16.054298678740299</v>
      </c>
      <c r="J1433">
        <v>3.1178634332321602</v>
      </c>
      <c r="K1433">
        <v>128.329709844935</v>
      </c>
      <c r="L1433">
        <v>129.85509345315799</v>
      </c>
      <c r="M1433">
        <v>52.736801162689702</v>
      </c>
      <c r="N1433">
        <v>0.63775952908714295</v>
      </c>
      <c r="O1433">
        <v>27.035830618892501</v>
      </c>
      <c r="P1433">
        <v>12.6605504587155</v>
      </c>
      <c r="Q1433">
        <v>7.1600553968331995E-2</v>
      </c>
    </row>
    <row r="1434" spans="1:17" hidden="1" x14ac:dyDescent="0.3">
      <c r="A1434" t="s">
        <v>3041</v>
      </c>
      <c r="B1434" t="s">
        <v>3042</v>
      </c>
      <c r="C1434" t="s">
        <v>3149</v>
      </c>
      <c r="D1434" t="s">
        <v>18</v>
      </c>
      <c r="E1434">
        <v>1116.10641528</v>
      </c>
      <c r="F1434">
        <v>1085.8</v>
      </c>
      <c r="G1434">
        <v>6.99872274794983</v>
      </c>
      <c r="H1434">
        <v>24.750290581681501</v>
      </c>
      <c r="I1434">
        <v>-27.139485933511999</v>
      </c>
      <c r="J1434">
        <v>0.49380465751125402</v>
      </c>
      <c r="K1434">
        <v>980.39221273073701</v>
      </c>
      <c r="L1434">
        <v>960.67676778929501</v>
      </c>
      <c r="M1434">
        <v>54.070880350003698</v>
      </c>
      <c r="N1434">
        <v>1.93315875837031</v>
      </c>
      <c r="O1434">
        <v>45.699023761282</v>
      </c>
      <c r="P1434">
        <v>46.2356902356902</v>
      </c>
      <c r="Q1434">
        <v>0.197087096791002</v>
      </c>
    </row>
    <row r="1435" spans="1:17" hidden="1" x14ac:dyDescent="0.3">
      <c r="A1435" t="s">
        <v>3043</v>
      </c>
      <c r="B1435" t="s">
        <v>3044</v>
      </c>
      <c r="C1435" t="s">
        <v>3149</v>
      </c>
      <c r="D1435" t="s">
        <v>588</v>
      </c>
      <c r="E1435">
        <v>1113.125362713</v>
      </c>
      <c r="F1435">
        <v>42.38</v>
      </c>
      <c r="G1435">
        <v>-48.503875316294497</v>
      </c>
      <c r="H1435">
        <v>-5.6176690231149298</v>
      </c>
      <c r="I1435">
        <v>-9.2866270346586894</v>
      </c>
      <c r="J1435">
        <v>5.7558454789444102</v>
      </c>
      <c r="K1435">
        <v>45.411265535028598</v>
      </c>
      <c r="L1435">
        <v>46.8974656052687</v>
      </c>
      <c r="M1435">
        <v>49.267616456629902</v>
      </c>
      <c r="N1435">
        <v>0.34560994494659503</v>
      </c>
      <c r="O1435">
        <v>58.329400660688897</v>
      </c>
      <c r="P1435">
        <v>16.428571428571399</v>
      </c>
      <c r="Q1435">
        <v>-1.5403495061051001E-2</v>
      </c>
    </row>
    <row r="1436" spans="1:17" hidden="1" x14ac:dyDescent="0.3">
      <c r="A1436" t="s">
        <v>3045</v>
      </c>
      <c r="B1436" t="s">
        <v>3046</v>
      </c>
      <c r="C1436" t="s">
        <v>3149</v>
      </c>
      <c r="D1436" t="s">
        <v>291</v>
      </c>
      <c r="E1436">
        <v>1109.482096515</v>
      </c>
      <c r="F1436">
        <v>402.35</v>
      </c>
      <c r="G1436">
        <v>-38.3381709377717</v>
      </c>
      <c r="H1436">
        <v>2.9693391079314102</v>
      </c>
      <c r="I1436">
        <v>-10.2853952723497</v>
      </c>
      <c r="J1436">
        <v>2.8332340397063001</v>
      </c>
      <c r="K1436">
        <v>406.15148238778801</v>
      </c>
      <c r="L1436">
        <v>423.629512983425</v>
      </c>
      <c r="M1436">
        <v>49.504259700135002</v>
      </c>
      <c r="N1436">
        <v>0.52905920542728602</v>
      </c>
      <c r="O1436">
        <v>28.482664346961599</v>
      </c>
      <c r="P1436">
        <v>9.3045368106492798</v>
      </c>
      <c r="Q1436">
        <v>-0.121696240112079</v>
      </c>
    </row>
    <row r="1437" spans="1:17" hidden="1" x14ac:dyDescent="0.3">
      <c r="A1437" t="s">
        <v>3047</v>
      </c>
      <c r="B1437" t="s">
        <v>3048</v>
      </c>
      <c r="C1437" t="s">
        <v>3149</v>
      </c>
      <c r="D1437" t="s">
        <v>438</v>
      </c>
      <c r="E1437">
        <v>1107.13657113</v>
      </c>
      <c r="F1437">
        <v>390.9</v>
      </c>
      <c r="G1437">
        <v>36.9647319896414</v>
      </c>
      <c r="H1437">
        <v>18.0931446220041</v>
      </c>
      <c r="I1437">
        <v>42.789533388092899</v>
      </c>
      <c r="J1437">
        <v>5.3911824737456202</v>
      </c>
      <c r="K1437">
        <v>349.95700613179099</v>
      </c>
      <c r="L1437">
        <v>300.57329198306002</v>
      </c>
      <c r="M1437">
        <v>60.970930880672597</v>
      </c>
      <c r="N1437">
        <v>0.86128192541983895</v>
      </c>
      <c r="O1437">
        <v>4.6303402404706997</v>
      </c>
      <c r="P1437">
        <v>106.66137985725599</v>
      </c>
      <c r="Q1437">
        <v>0.113164419714226</v>
      </c>
    </row>
    <row r="1438" spans="1:17" hidden="1" x14ac:dyDescent="0.3">
      <c r="A1438" t="s">
        <v>3049</v>
      </c>
      <c r="B1438" t="s">
        <v>3050</v>
      </c>
      <c r="C1438" t="s">
        <v>3149</v>
      </c>
      <c r="D1438" t="s">
        <v>405</v>
      </c>
      <c r="E1438">
        <v>1102.636782</v>
      </c>
      <c r="F1438">
        <v>326.25</v>
      </c>
      <c r="G1438">
        <v>2.7372083303355099</v>
      </c>
      <c r="H1438">
        <v>5.0485208116177001</v>
      </c>
      <c r="I1438">
        <v>30.306512630304901</v>
      </c>
      <c r="J1438">
        <v>5.0944563917084</v>
      </c>
      <c r="K1438">
        <v>327.93038541592102</v>
      </c>
      <c r="L1438">
        <v>291.50128359185999</v>
      </c>
      <c r="M1438">
        <v>52.562172702589599</v>
      </c>
      <c r="N1438">
        <v>0.46314979825220498</v>
      </c>
      <c r="O1438">
        <v>19.4329501915708</v>
      </c>
      <c r="P1438">
        <v>65.651180502665596</v>
      </c>
    </row>
    <row r="1439" spans="1:17" hidden="1" x14ac:dyDescent="0.3">
      <c r="A1439" t="s">
        <v>3051</v>
      </c>
      <c r="B1439" t="s">
        <v>3052</v>
      </c>
      <c r="C1439" t="s">
        <v>3149</v>
      </c>
      <c r="D1439" t="s">
        <v>517</v>
      </c>
      <c r="E1439">
        <v>1101.5271454450001</v>
      </c>
      <c r="F1439">
        <v>210.85</v>
      </c>
      <c r="G1439">
        <v>104.526890459586</v>
      </c>
      <c r="H1439">
        <v>13.670334331856701</v>
      </c>
      <c r="I1439">
        <v>27.213702814354001</v>
      </c>
      <c r="J1439">
        <v>7.9223512172656898</v>
      </c>
      <c r="K1439">
        <v>198.51053634667301</v>
      </c>
      <c r="L1439">
        <v>165.709218665615</v>
      </c>
      <c r="M1439">
        <v>53.669996547140698</v>
      </c>
      <c r="N1439">
        <v>1.91131470999171</v>
      </c>
      <c r="O1439">
        <v>12.2599004031301</v>
      </c>
      <c r="P1439">
        <v>156.977452772699</v>
      </c>
      <c r="Q1439">
        <v>6.7717995332875994E-2</v>
      </c>
    </row>
    <row r="1440" spans="1:17" hidden="1" x14ac:dyDescent="0.3">
      <c r="A1440" t="s">
        <v>3053</v>
      </c>
      <c r="B1440" t="s">
        <v>3054</v>
      </c>
      <c r="C1440" t="s">
        <v>3149</v>
      </c>
      <c r="D1440" t="s">
        <v>131</v>
      </c>
      <c r="E1440">
        <v>1098.6109240599999</v>
      </c>
      <c r="F1440">
        <v>221.23</v>
      </c>
      <c r="G1440">
        <v>3.4261833196619502</v>
      </c>
      <c r="H1440">
        <v>-1.23354571699157</v>
      </c>
      <c r="I1440">
        <v>27.952008855445701</v>
      </c>
      <c r="J1440">
        <v>6.6441375962976599</v>
      </c>
      <c r="K1440">
        <v>224.14697593224599</v>
      </c>
      <c r="L1440">
        <v>198.494039376968</v>
      </c>
      <c r="M1440">
        <v>54.743037284670699</v>
      </c>
      <c r="N1440">
        <v>0.22563744583645301</v>
      </c>
      <c r="O1440">
        <v>27.469149753650001</v>
      </c>
      <c r="P1440">
        <v>71.0982211910286</v>
      </c>
    </row>
    <row r="1441" spans="1:17" hidden="1" x14ac:dyDescent="0.3">
      <c r="A1441" t="s">
        <v>3055</v>
      </c>
      <c r="B1441" t="s">
        <v>3056</v>
      </c>
      <c r="C1441" t="s">
        <v>3149</v>
      </c>
      <c r="D1441" t="s">
        <v>399</v>
      </c>
      <c r="E1441">
        <v>1094.599305</v>
      </c>
      <c r="F1441">
        <v>344.1</v>
      </c>
      <c r="G1441">
        <v>-30.260511234819901</v>
      </c>
      <c r="H1441">
        <v>10.2089602593582</v>
      </c>
      <c r="I1441">
        <v>4.1721418387443201</v>
      </c>
      <c r="J1441">
        <v>8.8094444236213505</v>
      </c>
      <c r="K1441">
        <v>308.82764594835101</v>
      </c>
      <c r="L1441">
        <v>321.29081170807399</v>
      </c>
      <c r="M1441">
        <v>80.227978374908105</v>
      </c>
      <c r="N1441">
        <v>1.4840482046583301</v>
      </c>
      <c r="O1441">
        <v>47.268235977913299</v>
      </c>
      <c r="P1441">
        <v>24.832214765100598</v>
      </c>
      <c r="Q1441">
        <v>-2.6816375550316001E-2</v>
      </c>
    </row>
    <row r="1442" spans="1:17" hidden="1" x14ac:dyDescent="0.3">
      <c r="A1442" t="s">
        <v>3057</v>
      </c>
      <c r="B1442" t="s">
        <v>3058</v>
      </c>
      <c r="C1442" t="s">
        <v>3149</v>
      </c>
      <c r="D1442" t="s">
        <v>196</v>
      </c>
      <c r="E1442">
        <v>1089.1701760349999</v>
      </c>
      <c r="F1442">
        <v>686.55</v>
      </c>
      <c r="G1442">
        <v>50.5353757830107</v>
      </c>
      <c r="H1442">
        <v>-4.1233374109520096</v>
      </c>
      <c r="I1442">
        <v>-25.003462627265399</v>
      </c>
      <c r="J1442">
        <v>3.0994425743073601</v>
      </c>
      <c r="K1442">
        <v>752.32860819182395</v>
      </c>
      <c r="L1442">
        <v>744.69210004851902</v>
      </c>
      <c r="M1442">
        <v>43.555239959226398</v>
      </c>
      <c r="N1442">
        <v>0.91696769841136905</v>
      </c>
      <c r="O1442">
        <v>59.427572645837799</v>
      </c>
      <c r="P1442">
        <v>77.403100775193707</v>
      </c>
      <c r="Q1442">
        <v>0.13355889064704399</v>
      </c>
    </row>
    <row r="1443" spans="1:17" hidden="1" x14ac:dyDescent="0.3">
      <c r="A1443" t="s">
        <v>3059</v>
      </c>
      <c r="B1443" t="s">
        <v>3060</v>
      </c>
      <c r="C1443" t="s">
        <v>3149</v>
      </c>
      <c r="D1443" t="s">
        <v>196</v>
      </c>
      <c r="E1443">
        <v>1089.1032499999999</v>
      </c>
      <c r="F1443">
        <v>100.61</v>
      </c>
      <c r="G1443">
        <v>-33.7343632920809</v>
      </c>
      <c r="H1443">
        <v>5.6835772805171398</v>
      </c>
      <c r="I1443">
        <v>-19.5146023149751</v>
      </c>
      <c r="J1443">
        <v>17.997834208168602</v>
      </c>
      <c r="K1443">
        <v>99.409724398439494</v>
      </c>
      <c r="L1443">
        <v>106.198001907999</v>
      </c>
      <c r="M1443">
        <v>65.211727235698504</v>
      </c>
      <c r="N1443">
        <v>0.98999997798220596</v>
      </c>
      <c r="O1443">
        <v>43.126925752907198</v>
      </c>
      <c r="P1443">
        <v>18.364705882352901</v>
      </c>
      <c r="Q1443">
        <v>3.1722047514215999E-2</v>
      </c>
    </row>
    <row r="1444" spans="1:17" hidden="1" x14ac:dyDescent="0.3">
      <c r="A1444" t="s">
        <v>3061</v>
      </c>
      <c r="B1444" t="s">
        <v>3062</v>
      </c>
      <c r="C1444" t="s">
        <v>3149</v>
      </c>
      <c r="D1444" t="s">
        <v>517</v>
      </c>
      <c r="E1444">
        <v>1084.80688601</v>
      </c>
      <c r="F1444">
        <v>1047</v>
      </c>
      <c r="G1444">
        <v>355.358405857717</v>
      </c>
      <c r="H1444">
        <v>37.4290708343974</v>
      </c>
      <c r="I1444">
        <v>208.82299079621299</v>
      </c>
      <c r="J1444">
        <v>6.7689734040423302</v>
      </c>
      <c r="K1444">
        <v>782.70286212092299</v>
      </c>
      <c r="L1444">
        <v>481.45868580440799</v>
      </c>
      <c r="M1444">
        <v>93.825230420608804</v>
      </c>
      <c r="N1444">
        <v>0.27036783541758003</v>
      </c>
      <c r="O1444">
        <v>9.5510983763125099E-2</v>
      </c>
      <c r="P1444">
        <v>398.80895664602099</v>
      </c>
      <c r="Q1444">
        <v>0.16991071373373001</v>
      </c>
    </row>
    <row r="1445" spans="1:17" hidden="1" x14ac:dyDescent="0.3">
      <c r="A1445" t="s">
        <v>3063</v>
      </c>
      <c r="B1445" t="s">
        <v>3064</v>
      </c>
      <c r="C1445" t="s">
        <v>3149</v>
      </c>
      <c r="D1445" t="s">
        <v>266</v>
      </c>
      <c r="E1445">
        <v>1083.0115993229999</v>
      </c>
      <c r="F1445">
        <v>204.11</v>
      </c>
      <c r="G1445">
        <v>40.100305393464197</v>
      </c>
      <c r="H1445">
        <v>8.6737771751421597</v>
      </c>
      <c r="I1445">
        <v>42.793301634412998</v>
      </c>
      <c r="J1445">
        <v>8.5876514880669408</v>
      </c>
      <c r="K1445">
        <v>189.296696980196</v>
      </c>
      <c r="L1445">
        <v>161.53654521890701</v>
      </c>
      <c r="M1445">
        <v>66.927436457063195</v>
      </c>
      <c r="N1445">
        <v>0.63897501222006003</v>
      </c>
      <c r="O1445">
        <v>10.366958992700001</v>
      </c>
      <c r="P1445">
        <v>90.578898225957005</v>
      </c>
    </row>
    <row r="1446" spans="1:17" hidden="1" x14ac:dyDescent="0.3">
      <c r="A1446" t="s">
        <v>3065</v>
      </c>
      <c r="B1446" t="s">
        <v>3066</v>
      </c>
      <c r="C1446" t="s">
        <v>3149</v>
      </c>
      <c r="D1446" t="s">
        <v>89</v>
      </c>
      <c r="E1446">
        <v>1082.6650836250001</v>
      </c>
      <c r="F1446">
        <v>2553.35</v>
      </c>
      <c r="G1446">
        <v>89.707870817542201</v>
      </c>
      <c r="H1446">
        <v>2.6138741656643498</v>
      </c>
      <c r="I1446">
        <v>16.984578140995801</v>
      </c>
      <c r="J1446">
        <v>5.89281227799595</v>
      </c>
      <c r="K1446">
        <v>2613.82593382497</v>
      </c>
      <c r="L1446">
        <v>2332.5361055663402</v>
      </c>
      <c r="M1446">
        <v>50.457506113739598</v>
      </c>
      <c r="N1446">
        <v>0.67715926407240501</v>
      </c>
      <c r="O1446">
        <v>38.954706561967598</v>
      </c>
      <c r="P1446">
        <v>128.610439609633</v>
      </c>
      <c r="Q1446">
        <v>0.11168070771031199</v>
      </c>
    </row>
    <row r="1447" spans="1:17" hidden="1" x14ac:dyDescent="0.3">
      <c r="A1447" t="s">
        <v>3067</v>
      </c>
      <c r="B1447" t="s">
        <v>3068</v>
      </c>
      <c r="C1447" t="s">
        <v>3149</v>
      </c>
      <c r="D1447" t="s">
        <v>274</v>
      </c>
      <c r="E1447">
        <v>1076.49306525</v>
      </c>
      <c r="F1447">
        <v>417.2</v>
      </c>
      <c r="G1447">
        <v>-23.0629858705828</v>
      </c>
      <c r="H1447">
        <v>3.0955835356140899</v>
      </c>
      <c r="I1447">
        <v>1.5129602115784699</v>
      </c>
      <c r="J1447">
        <v>-1.06389932356834</v>
      </c>
      <c r="K1447">
        <v>418.717602896914</v>
      </c>
      <c r="L1447">
        <v>428.58480676918202</v>
      </c>
      <c r="M1447">
        <v>69.090943898437899</v>
      </c>
      <c r="N1447">
        <v>0.92487809712653002</v>
      </c>
      <c r="O1447">
        <v>22.627037392138</v>
      </c>
      <c r="P1447">
        <v>15.3601548458454</v>
      </c>
      <c r="Q1447">
        <v>6.6835223479999996E-4</v>
      </c>
    </row>
    <row r="1448" spans="1:17" hidden="1" x14ac:dyDescent="0.3">
      <c r="A1448" t="s">
        <v>3069</v>
      </c>
      <c r="B1448" t="s">
        <v>3070</v>
      </c>
      <c r="C1448" t="s">
        <v>3149</v>
      </c>
      <c r="D1448" t="s">
        <v>117</v>
      </c>
      <c r="E1448">
        <v>1075.5958356000001</v>
      </c>
      <c r="F1448">
        <v>123.63</v>
      </c>
      <c r="G1448">
        <v>-51.791562974387197</v>
      </c>
      <c r="H1448">
        <v>-5.2946036795173104</v>
      </c>
      <c r="I1448">
        <v>-29.9755802045138</v>
      </c>
      <c r="J1448">
        <v>2.44475084094094</v>
      </c>
      <c r="K1448">
        <v>128.94830459093899</v>
      </c>
      <c r="L1448">
        <v>139.127822931846</v>
      </c>
      <c r="M1448">
        <v>60.129423939876801</v>
      </c>
      <c r="N1448">
        <v>0.42775936239643397</v>
      </c>
      <c r="O1448">
        <v>57.162501011081403</v>
      </c>
      <c r="P1448">
        <v>16.390510261720902</v>
      </c>
      <c r="Q1448">
        <v>4.4052854715042E-2</v>
      </c>
    </row>
    <row r="1449" spans="1:17" hidden="1" x14ac:dyDescent="0.3">
      <c r="A1449" t="s">
        <v>3071</v>
      </c>
      <c r="B1449" t="s">
        <v>3072</v>
      </c>
      <c r="C1449" t="s">
        <v>3149</v>
      </c>
      <c r="D1449" t="s">
        <v>291</v>
      </c>
      <c r="E1449">
        <v>1074.8356922600001</v>
      </c>
      <c r="F1449">
        <v>88.12</v>
      </c>
      <c r="G1449">
        <v>-35.697327797418197</v>
      </c>
      <c r="H1449">
        <v>4.9237348612746503</v>
      </c>
      <c r="I1449">
        <v>-5.0143629275738899</v>
      </c>
      <c r="J1449">
        <v>7.1325568212075598</v>
      </c>
      <c r="K1449">
        <v>89.245368040337496</v>
      </c>
      <c r="L1449">
        <v>88.0216310687034</v>
      </c>
      <c r="M1449">
        <v>51.707686330306103</v>
      </c>
      <c r="N1449">
        <v>0.27018318063278901</v>
      </c>
      <c r="O1449">
        <v>32.773490694507402</v>
      </c>
      <c r="P1449">
        <v>29.588235294117599</v>
      </c>
      <c r="Q1449">
        <v>0.137089957957306</v>
      </c>
    </row>
    <row r="1450" spans="1:17" hidden="1" x14ac:dyDescent="0.3">
      <c r="A1450" t="s">
        <v>3073</v>
      </c>
      <c r="B1450" t="s">
        <v>3074</v>
      </c>
      <c r="C1450" t="s">
        <v>3149</v>
      </c>
      <c r="D1450" t="s">
        <v>266</v>
      </c>
      <c r="E1450">
        <v>1074.7315561</v>
      </c>
      <c r="F1450">
        <v>922</v>
      </c>
      <c r="G1450">
        <v>2.1986662678129498</v>
      </c>
      <c r="H1450">
        <v>-5.4678250698899298</v>
      </c>
      <c r="I1450">
        <v>-16.339109199324799</v>
      </c>
      <c r="J1450">
        <v>-2.0023446488852499</v>
      </c>
      <c r="K1450">
        <v>965.85161634041697</v>
      </c>
      <c r="L1450">
        <v>931.99782560474898</v>
      </c>
      <c r="M1450">
        <v>43.935258869686798</v>
      </c>
      <c r="N1450">
        <v>0.483769672385442</v>
      </c>
      <c r="O1450">
        <v>21.469631236442499</v>
      </c>
      <c r="P1450">
        <v>35.190615835777102</v>
      </c>
      <c r="Q1450">
        <v>6.2049240046105E-2</v>
      </c>
    </row>
    <row r="1451" spans="1:17" hidden="1" x14ac:dyDescent="0.3">
      <c r="A1451" t="s">
        <v>3075</v>
      </c>
      <c r="B1451" t="s">
        <v>3076</v>
      </c>
      <c r="C1451" t="s">
        <v>3149</v>
      </c>
      <c r="D1451" t="s">
        <v>89</v>
      </c>
      <c r="E1451">
        <v>1068.0899503600001</v>
      </c>
      <c r="F1451">
        <v>418.85</v>
      </c>
      <c r="G1451">
        <v>35.216871824225002</v>
      </c>
      <c r="H1451">
        <v>-10.4049181669657</v>
      </c>
      <c r="I1451">
        <v>-15.330120702080899</v>
      </c>
      <c r="J1451">
        <v>-0.29420734002995502</v>
      </c>
      <c r="K1451">
        <v>483.59734712353298</v>
      </c>
      <c r="L1451">
        <v>468.99725806165901</v>
      </c>
      <c r="M1451">
        <v>25.281383677251</v>
      </c>
      <c r="N1451">
        <v>1.0094695381815599</v>
      </c>
      <c r="O1451">
        <v>69.511758386056997</v>
      </c>
      <c r="P1451">
        <v>79.957035445757199</v>
      </c>
      <c r="Q1451">
        <v>0.158324289501103</v>
      </c>
    </row>
    <row r="1452" spans="1:17" hidden="1" x14ac:dyDescent="0.3">
      <c r="A1452" t="s">
        <v>3077</v>
      </c>
      <c r="B1452" t="s">
        <v>3078</v>
      </c>
      <c r="C1452" t="s">
        <v>3149</v>
      </c>
      <c r="D1452" t="s">
        <v>517</v>
      </c>
      <c r="E1452">
        <v>1065.478922</v>
      </c>
      <c r="F1452">
        <v>317.60000000000002</v>
      </c>
      <c r="G1452">
        <v>87.029725284981694</v>
      </c>
      <c r="H1452">
        <v>19.643157335943901</v>
      </c>
      <c r="I1452">
        <v>71.907711864127805</v>
      </c>
      <c r="J1452">
        <v>1.6708768276303101</v>
      </c>
      <c r="K1452">
        <v>298.03124036746198</v>
      </c>
      <c r="L1452">
        <v>239.92312123130799</v>
      </c>
      <c r="M1452">
        <v>49.119283358168602</v>
      </c>
      <c r="N1452">
        <v>1.2767294464371901</v>
      </c>
      <c r="O1452">
        <v>7.0214105793450603</v>
      </c>
      <c r="P1452">
        <v>118.883528600964</v>
      </c>
      <c r="Q1452">
        <v>0.120610305400912</v>
      </c>
    </row>
    <row r="1453" spans="1:17" hidden="1" x14ac:dyDescent="0.3">
      <c r="A1453" t="s">
        <v>3079</v>
      </c>
      <c r="B1453" t="s">
        <v>3080</v>
      </c>
      <c r="C1453" t="s">
        <v>3149</v>
      </c>
      <c r="D1453" t="s">
        <v>271</v>
      </c>
      <c r="E1453">
        <v>1065.0315000000001</v>
      </c>
      <c r="F1453">
        <v>8190</v>
      </c>
      <c r="G1453">
        <v>2.93320840373404</v>
      </c>
      <c r="H1453">
        <v>4.6102819156762198</v>
      </c>
      <c r="I1453">
        <v>-17.957196232012201</v>
      </c>
      <c r="J1453">
        <v>2.8161283342883801</v>
      </c>
      <c r="K1453">
        <v>8300.6960955372306</v>
      </c>
      <c r="L1453">
        <v>8126.3664989750596</v>
      </c>
      <c r="M1453">
        <v>42.024916041379399</v>
      </c>
      <c r="N1453">
        <v>0.51534143946465505</v>
      </c>
      <c r="O1453">
        <v>22.722832722832699</v>
      </c>
      <c r="P1453">
        <v>30.933158542629201</v>
      </c>
      <c r="Q1453">
        <v>0.195421872047847</v>
      </c>
    </row>
    <row r="1454" spans="1:17" hidden="1" x14ac:dyDescent="0.3">
      <c r="A1454" t="s">
        <v>3081</v>
      </c>
      <c r="B1454" t="s">
        <v>3082</v>
      </c>
      <c r="C1454" t="s">
        <v>3149</v>
      </c>
      <c r="D1454" t="s">
        <v>636</v>
      </c>
      <c r="E1454">
        <v>1063.582491699</v>
      </c>
      <c r="F1454">
        <v>164.97</v>
      </c>
      <c r="G1454">
        <v>-40.939884286433703</v>
      </c>
      <c r="H1454">
        <v>-7.7725479372677997</v>
      </c>
      <c r="I1454">
        <v>-32.038624783718802</v>
      </c>
      <c r="J1454">
        <v>3.2263567761114298</v>
      </c>
      <c r="K1454">
        <v>182.25140858791201</v>
      </c>
      <c r="L1454">
        <v>209.88129647290799</v>
      </c>
      <c r="M1454">
        <v>43.036952232364598</v>
      </c>
      <c r="N1454">
        <v>0.82918319963438203</v>
      </c>
      <c r="O1454">
        <v>86.609686609686605</v>
      </c>
      <c r="P1454">
        <v>6.6869300911854097</v>
      </c>
      <c r="Q1454">
        <v>7.0364593356856006E-2</v>
      </c>
    </row>
    <row r="1455" spans="1:17" hidden="1" x14ac:dyDescent="0.3">
      <c r="A1455" t="s">
        <v>3083</v>
      </c>
      <c r="B1455" t="s">
        <v>3084</v>
      </c>
      <c r="C1455" t="s">
        <v>3149</v>
      </c>
      <c r="E1455">
        <v>1061.5219159999999</v>
      </c>
      <c r="F1455">
        <v>2.04</v>
      </c>
      <c r="G1455">
        <v>103.07808613584599</v>
      </c>
      <c r="H1455">
        <v>3.20332925571465</v>
      </c>
      <c r="I1455">
        <v>-49.109607530473497</v>
      </c>
      <c r="J1455">
        <v>6.19093931197333</v>
      </c>
      <c r="K1455">
        <v>2.1601016077994002</v>
      </c>
      <c r="L1455">
        <v>2.3542150310799301</v>
      </c>
      <c r="M1455">
        <v>52.589658099940898</v>
      </c>
      <c r="N1455">
        <v>0.38101402597627998</v>
      </c>
      <c r="O1455">
        <v>102.450980392156</v>
      </c>
      <c r="P1455">
        <v>129.084783829309</v>
      </c>
    </row>
    <row r="1456" spans="1:17" hidden="1" x14ac:dyDescent="0.3">
      <c r="A1456" t="s">
        <v>3085</v>
      </c>
      <c r="B1456" t="s">
        <v>3086</v>
      </c>
      <c r="C1456" t="s">
        <v>3149</v>
      </c>
      <c r="D1456" t="s">
        <v>141</v>
      </c>
      <c r="E1456">
        <v>1055.87542899</v>
      </c>
      <c r="F1456">
        <v>559.95000000000005</v>
      </c>
      <c r="G1456">
        <v>258.40682190041701</v>
      </c>
      <c r="H1456">
        <v>-3.3930224344383499</v>
      </c>
      <c r="I1456">
        <v>45.261506093042598</v>
      </c>
      <c r="J1456">
        <v>19.0483154289056</v>
      </c>
      <c r="K1456">
        <v>507.265922679526</v>
      </c>
      <c r="L1456">
        <v>407.31408475148299</v>
      </c>
      <c r="M1456">
        <v>73.332004604093697</v>
      </c>
      <c r="N1456">
        <v>0.63778445167682296</v>
      </c>
      <c r="O1456">
        <v>14.1173319046343</v>
      </c>
      <c r="P1456">
        <v>334.06976744185999</v>
      </c>
      <c r="Q1456">
        <v>0.25941401527687502</v>
      </c>
    </row>
    <row r="1457" spans="1:17" hidden="1" x14ac:dyDescent="0.3">
      <c r="A1457" t="s">
        <v>3087</v>
      </c>
      <c r="B1457" t="s">
        <v>3088</v>
      </c>
      <c r="C1457" t="s">
        <v>3149</v>
      </c>
      <c r="D1457" t="s">
        <v>3089</v>
      </c>
      <c r="E1457">
        <v>1055.366025845</v>
      </c>
      <c r="F1457">
        <v>989.65</v>
      </c>
      <c r="G1457">
        <v>1111.1522319896401</v>
      </c>
      <c r="H1457">
        <v>19.790476572672802</v>
      </c>
      <c r="I1457">
        <v>684.30651754024404</v>
      </c>
      <c r="J1457">
        <v>1.03630013671559</v>
      </c>
      <c r="K1457">
        <v>825.81555847018797</v>
      </c>
      <c r="L1457">
        <v>455.23426115756803</v>
      </c>
      <c r="M1457">
        <v>95.331975044024105</v>
      </c>
      <c r="N1457">
        <v>0</v>
      </c>
      <c r="O1457">
        <v>0</v>
      </c>
      <c r="P1457">
        <v>1370.5052005943501</v>
      </c>
      <c r="Q1457">
        <v>0.312398287877172</v>
      </c>
    </row>
    <row r="1458" spans="1:17" hidden="1" x14ac:dyDescent="0.3">
      <c r="A1458" t="s">
        <v>3090</v>
      </c>
      <c r="B1458" t="s">
        <v>3091</v>
      </c>
      <c r="C1458" t="s">
        <v>3149</v>
      </c>
      <c r="D1458" t="s">
        <v>987</v>
      </c>
      <c r="E1458">
        <v>1044.82390635</v>
      </c>
      <c r="F1458">
        <v>722.45</v>
      </c>
      <c r="G1458">
        <v>-32.912906872429602</v>
      </c>
      <c r="H1458">
        <v>-14.3252095570707</v>
      </c>
      <c r="I1458">
        <v>0.82717839662304804</v>
      </c>
      <c r="J1458">
        <v>3.51147744168013</v>
      </c>
      <c r="K1458">
        <v>808.00960544772897</v>
      </c>
      <c r="L1458">
        <v>738.11091453647396</v>
      </c>
      <c r="M1458">
        <v>44.534451401137098</v>
      </c>
      <c r="N1458">
        <v>0.25840293976446999</v>
      </c>
      <c r="O1458">
        <v>39.802062426465397</v>
      </c>
      <c r="P1458">
        <v>38.400383141762397</v>
      </c>
      <c r="Q1458">
        <v>0.104135464055246</v>
      </c>
    </row>
    <row r="1459" spans="1:17" hidden="1" x14ac:dyDescent="0.3">
      <c r="A1459" t="s">
        <v>3092</v>
      </c>
      <c r="B1459" t="s">
        <v>3093</v>
      </c>
      <c r="C1459" t="s">
        <v>3149</v>
      </c>
      <c r="D1459" t="s">
        <v>405</v>
      </c>
      <c r="E1459">
        <v>1043.7761613600001</v>
      </c>
      <c r="F1459">
        <v>52.35</v>
      </c>
      <c r="G1459">
        <v>-56.110268010358404</v>
      </c>
      <c r="H1459">
        <v>2.0932456296583801E-2</v>
      </c>
      <c r="I1459">
        <v>-30.745003067998798</v>
      </c>
      <c r="J1459">
        <v>0.904992689707527</v>
      </c>
      <c r="K1459">
        <v>55.460979492521197</v>
      </c>
      <c r="L1459">
        <v>63.903715672158</v>
      </c>
      <c r="M1459">
        <v>41.2841932310807</v>
      </c>
      <c r="N1459">
        <v>0.43600724388643702</v>
      </c>
      <c r="O1459">
        <v>62.368672397325597</v>
      </c>
      <c r="P1459">
        <v>4.4701656356016697</v>
      </c>
      <c r="Q1459">
        <v>-5.3910564872436999E-2</v>
      </c>
    </row>
    <row r="1460" spans="1:17" hidden="1" x14ac:dyDescent="0.3">
      <c r="A1460" t="s">
        <v>3094</v>
      </c>
      <c r="B1460" t="s">
        <v>3095</v>
      </c>
      <c r="C1460" t="s">
        <v>3149</v>
      </c>
      <c r="D1460" t="s">
        <v>21</v>
      </c>
      <c r="E1460">
        <v>1036.6336799999999</v>
      </c>
      <c r="F1460">
        <v>585.29999999999995</v>
      </c>
      <c r="G1460">
        <v>46.034502847455798</v>
      </c>
      <c r="H1460">
        <v>8.8896037655185705</v>
      </c>
      <c r="I1460">
        <v>21.6606611430818</v>
      </c>
      <c r="J1460">
        <v>10.9241696576126</v>
      </c>
      <c r="K1460">
        <v>557.16040350887295</v>
      </c>
      <c r="L1460">
        <v>498.27658974945899</v>
      </c>
      <c r="M1460">
        <v>30.0409329122831</v>
      </c>
      <c r="N1460">
        <v>0.38604052727474197</v>
      </c>
      <c r="O1460">
        <v>18.042029728344399</v>
      </c>
      <c r="P1460">
        <v>74.0410347903657</v>
      </c>
    </row>
    <row r="1461" spans="1:17" hidden="1" x14ac:dyDescent="0.3">
      <c r="A1461" t="s">
        <v>3096</v>
      </c>
      <c r="B1461" t="s">
        <v>3097</v>
      </c>
      <c r="C1461" t="s">
        <v>3149</v>
      </c>
      <c r="D1461" t="s">
        <v>176</v>
      </c>
      <c r="E1461">
        <v>1033.56175104</v>
      </c>
      <c r="F1461">
        <v>212.3</v>
      </c>
      <c r="G1461">
        <v>31.407256998904199</v>
      </c>
      <c r="H1461">
        <v>23.554803178617099</v>
      </c>
      <c r="I1461">
        <v>40.472146095331297</v>
      </c>
      <c r="J1461">
        <v>-3.54796952620574</v>
      </c>
      <c r="K1461">
        <v>188.21389147315401</v>
      </c>
      <c r="L1461">
        <v>152.65636163208899</v>
      </c>
      <c r="M1461">
        <v>33.091700110222</v>
      </c>
      <c r="N1461">
        <v>0.79431368888982201</v>
      </c>
      <c r="O1461">
        <v>22.232689590202501</v>
      </c>
      <c r="P1461">
        <v>90.574506283662402</v>
      </c>
      <c r="Q1461">
        <v>0.14971598309831999</v>
      </c>
    </row>
    <row r="1462" spans="1:17" hidden="1" x14ac:dyDescent="0.3">
      <c r="A1462" t="s">
        <v>3098</v>
      </c>
      <c r="B1462" t="s">
        <v>3099</v>
      </c>
      <c r="C1462" t="s">
        <v>3149</v>
      </c>
      <c r="D1462" t="s">
        <v>51</v>
      </c>
      <c r="E1462">
        <v>1032.2723593000001</v>
      </c>
      <c r="F1462">
        <v>808</v>
      </c>
      <c r="G1462">
        <v>36.110987253327004</v>
      </c>
      <c r="H1462">
        <v>1.25436768680059</v>
      </c>
      <c r="I1462">
        <v>23.459831081929899</v>
      </c>
      <c r="J1462">
        <v>7.3915885029704604</v>
      </c>
      <c r="K1462">
        <v>803.27136654189405</v>
      </c>
      <c r="L1462">
        <v>735.97435566044703</v>
      </c>
      <c r="M1462">
        <v>57.879312003843403</v>
      </c>
      <c r="N1462">
        <v>1.00387971954804</v>
      </c>
      <c r="O1462">
        <v>17.580445544554401</v>
      </c>
      <c r="P1462">
        <v>68.140672146498702</v>
      </c>
      <c r="Q1462">
        <v>8.9881158313984993E-2</v>
      </c>
    </row>
    <row r="1463" spans="1:17" hidden="1" x14ac:dyDescent="0.3">
      <c r="A1463" t="s">
        <v>3100</v>
      </c>
      <c r="B1463" t="s">
        <v>3101</v>
      </c>
      <c r="C1463" t="s">
        <v>3149</v>
      </c>
      <c r="D1463" t="s">
        <v>517</v>
      </c>
      <c r="E1463">
        <v>1028.4070999999999</v>
      </c>
      <c r="F1463">
        <v>1279.8</v>
      </c>
      <c r="G1463">
        <v>40.643610178084998</v>
      </c>
      <c r="H1463">
        <v>1.7605221301712</v>
      </c>
      <c r="I1463">
        <v>-4.0943752486469904</v>
      </c>
      <c r="J1463">
        <v>1.14963894157744</v>
      </c>
      <c r="K1463">
        <v>1273.0831661587099</v>
      </c>
      <c r="L1463">
        <v>1198.94081000865</v>
      </c>
      <c r="M1463">
        <v>49.364576719478897</v>
      </c>
      <c r="N1463">
        <v>1.38801215157911</v>
      </c>
      <c r="O1463">
        <v>26.566651039224801</v>
      </c>
      <c r="P1463">
        <v>76.767955801104904</v>
      </c>
      <c r="Q1463">
        <v>0.13797899973087799</v>
      </c>
    </row>
    <row r="1464" spans="1:17" hidden="1" x14ac:dyDescent="0.3">
      <c r="A1464" t="s">
        <v>3102</v>
      </c>
      <c r="B1464" t="s">
        <v>3103</v>
      </c>
      <c r="C1464" t="s">
        <v>3149</v>
      </c>
      <c r="D1464" t="s">
        <v>266</v>
      </c>
      <c r="E1464">
        <v>1027.5440000000001</v>
      </c>
      <c r="F1464">
        <v>1834.9</v>
      </c>
      <c r="G1464">
        <v>-3.1334195660627402</v>
      </c>
      <c r="H1464">
        <v>2.9403594114957099</v>
      </c>
      <c r="I1464">
        <v>14.202121327827101</v>
      </c>
      <c r="J1464">
        <v>-0.12507425073023201</v>
      </c>
      <c r="K1464">
        <v>1746.2221570711399</v>
      </c>
      <c r="L1464">
        <v>1594.1459652640301</v>
      </c>
      <c r="M1464">
        <v>57.549278576558599</v>
      </c>
      <c r="N1464">
        <v>0.46710140088006002</v>
      </c>
      <c r="O1464">
        <v>7.0358057659817899</v>
      </c>
      <c r="P1464">
        <v>41.8444650587507</v>
      </c>
      <c r="Q1464">
        <v>7.3112855049316E-2</v>
      </c>
    </row>
    <row r="1465" spans="1:17" hidden="1" x14ac:dyDescent="0.3">
      <c r="A1465" t="s">
        <v>3104</v>
      </c>
      <c r="B1465" t="s">
        <v>3105</v>
      </c>
      <c r="C1465" t="s">
        <v>3149</v>
      </c>
      <c r="D1465" t="s">
        <v>475</v>
      </c>
      <c r="E1465">
        <v>1020.66601093799</v>
      </c>
      <c r="F1465">
        <v>141.78</v>
      </c>
      <c r="G1465">
        <v>-26.659305462231</v>
      </c>
      <c r="H1465">
        <v>2.6790370501921101</v>
      </c>
      <c r="I1465">
        <v>-20.103597556474099</v>
      </c>
      <c r="J1465">
        <v>1.05035692614489</v>
      </c>
      <c r="K1465">
        <v>149.273224878928</v>
      </c>
      <c r="L1465">
        <v>157.87902039833099</v>
      </c>
      <c r="M1465">
        <v>45.636400474109998</v>
      </c>
      <c r="N1465">
        <v>0.42225437711608099</v>
      </c>
      <c r="O1465">
        <v>53.089293271265298</v>
      </c>
      <c r="P1465">
        <v>11.681764474202399</v>
      </c>
      <c r="Q1465">
        <v>5.0832003661785002E-2</v>
      </c>
    </row>
    <row r="1466" spans="1:17" hidden="1" x14ac:dyDescent="0.3">
      <c r="A1466" t="s">
        <v>3106</v>
      </c>
      <c r="B1466" t="s">
        <v>3107</v>
      </c>
      <c r="C1466" t="s">
        <v>3149</v>
      </c>
      <c r="D1466" t="s">
        <v>3108</v>
      </c>
      <c r="E1466">
        <v>1020.191806485</v>
      </c>
      <c r="F1466">
        <v>984.95</v>
      </c>
      <c r="G1466">
        <v>142.39537078016099</v>
      </c>
      <c r="H1466">
        <v>15.198695603817701</v>
      </c>
      <c r="I1466">
        <v>83.707992415909004</v>
      </c>
      <c r="J1466">
        <v>5.2173346194742098</v>
      </c>
      <c r="K1466">
        <v>891.21861623835696</v>
      </c>
      <c r="L1466">
        <v>698.06027665399199</v>
      </c>
      <c r="M1466">
        <v>59.812193557491703</v>
      </c>
      <c r="N1466">
        <v>1.3739309471016701</v>
      </c>
      <c r="O1466">
        <v>8.0257881110716198</v>
      </c>
      <c r="P1466">
        <v>196.67168674698701</v>
      </c>
    </row>
    <row r="1467" spans="1:17" hidden="1" x14ac:dyDescent="0.3">
      <c r="A1467" t="s">
        <v>3109</v>
      </c>
      <c r="B1467" t="s">
        <v>3110</v>
      </c>
      <c r="C1467" t="s">
        <v>3149</v>
      </c>
      <c r="D1467" t="s">
        <v>1456</v>
      </c>
      <c r="E1467">
        <v>1018.86733308</v>
      </c>
      <c r="F1467">
        <v>36.94</v>
      </c>
      <c r="G1467">
        <v>-19.131831820157601</v>
      </c>
      <c r="H1467">
        <v>4.6854321639920604</v>
      </c>
      <c r="I1467">
        <v>2.63719609191606</v>
      </c>
      <c r="J1467">
        <v>14.265629309882501</v>
      </c>
      <c r="K1467">
        <v>34.809889350060899</v>
      </c>
      <c r="L1467">
        <v>34.387276453071799</v>
      </c>
      <c r="M1467">
        <v>69.823973154429794</v>
      </c>
      <c r="N1467">
        <v>0.64463943556519998</v>
      </c>
      <c r="O1467">
        <v>23.037357877639401</v>
      </c>
      <c r="P1467">
        <v>29.614035087719198</v>
      </c>
      <c r="Q1467">
        <v>2.3740883321878001E-2</v>
      </c>
    </row>
    <row r="1468" spans="1:17" hidden="1" x14ac:dyDescent="0.3">
      <c r="A1468" t="s">
        <v>3111</v>
      </c>
      <c r="B1468" t="s">
        <v>3112</v>
      </c>
      <c r="C1468" t="s">
        <v>3149</v>
      </c>
      <c r="D1468" t="s">
        <v>1609</v>
      </c>
      <c r="E1468">
        <v>1018.47548707999</v>
      </c>
      <c r="F1468">
        <v>175.6</v>
      </c>
      <c r="G1468">
        <v>-56.8172127280449</v>
      </c>
      <c r="H1468">
        <v>-14.3387122912258</v>
      </c>
      <c r="I1468">
        <v>-32.4785294547695</v>
      </c>
      <c r="J1468">
        <v>1.4377913899418699</v>
      </c>
      <c r="K1468">
        <v>202.92367262173701</v>
      </c>
      <c r="L1468">
        <v>227.61159509112699</v>
      </c>
      <c r="M1468">
        <v>33.214873854875698</v>
      </c>
      <c r="N1468">
        <v>0.65686215485160204</v>
      </c>
      <c r="O1468">
        <v>69.419134396355304</v>
      </c>
      <c r="P1468">
        <v>5.4021608643457197</v>
      </c>
      <c r="Q1468">
        <v>-4.4095532065484E-2</v>
      </c>
    </row>
    <row r="1469" spans="1:17" hidden="1" x14ac:dyDescent="0.3">
      <c r="A1469" t="s">
        <v>3113</v>
      </c>
      <c r="B1469" t="s">
        <v>3114</v>
      </c>
      <c r="C1469" t="s">
        <v>3149</v>
      </c>
      <c r="D1469" t="s">
        <v>131</v>
      </c>
      <c r="E1469">
        <v>1016.8458608</v>
      </c>
      <c r="F1469">
        <v>808</v>
      </c>
      <c r="G1469">
        <v>63.805627739817602</v>
      </c>
      <c r="H1469">
        <v>22.177688230073599</v>
      </c>
      <c r="I1469">
        <v>10.028210429307</v>
      </c>
      <c r="J1469">
        <v>4.8726172722654599</v>
      </c>
      <c r="K1469">
        <v>831.50594153669203</v>
      </c>
      <c r="L1469">
        <v>768.017287342945</v>
      </c>
      <c r="M1469">
        <v>57.925913188104502</v>
      </c>
      <c r="N1469">
        <v>1.20946661956905</v>
      </c>
      <c r="O1469">
        <v>78.527227722772196</v>
      </c>
      <c r="P1469">
        <v>94.698795180722797</v>
      </c>
    </row>
    <row r="1470" spans="1:17" hidden="1" x14ac:dyDescent="0.3">
      <c r="A1470" t="s">
        <v>3115</v>
      </c>
      <c r="B1470" t="s">
        <v>3116</v>
      </c>
      <c r="C1470" t="s">
        <v>3149</v>
      </c>
      <c r="D1470" t="s">
        <v>438</v>
      </c>
      <c r="E1470">
        <v>1015.213905168</v>
      </c>
      <c r="F1470">
        <v>41.32</v>
      </c>
      <c r="G1470">
        <v>-37.807922594580198</v>
      </c>
      <c r="H1470">
        <v>1.59728296379211</v>
      </c>
      <c r="I1470">
        <v>-34.207165513047997</v>
      </c>
      <c r="J1470">
        <v>4.07859546196911</v>
      </c>
      <c r="K1470">
        <v>43.551321961543202</v>
      </c>
      <c r="L1470">
        <v>48.512767120970601</v>
      </c>
      <c r="M1470">
        <v>52.147042648167997</v>
      </c>
      <c r="N1470">
        <v>0.64870407284355802</v>
      </c>
      <c r="O1470">
        <v>99.661181026137399</v>
      </c>
      <c r="P1470">
        <v>9.0813093980992505</v>
      </c>
    </row>
    <row r="1471" spans="1:17" hidden="1" x14ac:dyDescent="0.3">
      <c r="A1471" t="s">
        <v>3117</v>
      </c>
      <c r="B1471" t="s">
        <v>3118</v>
      </c>
      <c r="C1471" t="s">
        <v>3149</v>
      </c>
      <c r="D1471" t="s">
        <v>111</v>
      </c>
      <c r="E1471">
        <v>1013.60259744</v>
      </c>
      <c r="F1471">
        <v>340.35</v>
      </c>
      <c r="G1471">
        <v>102.435924542476</v>
      </c>
      <c r="H1471">
        <v>0.69831923567457899</v>
      </c>
      <c r="I1471">
        <v>-1.3044060036571801</v>
      </c>
      <c r="J1471">
        <v>6.0794833569500204</v>
      </c>
      <c r="K1471">
        <v>350.69643437146198</v>
      </c>
      <c r="L1471">
        <v>320.84460172930801</v>
      </c>
      <c r="M1471">
        <v>49.695723704298601</v>
      </c>
      <c r="N1471">
        <v>0.90837151666186799</v>
      </c>
      <c r="O1471">
        <v>24.401351549875098</v>
      </c>
      <c r="P1471">
        <v>133.917525773195</v>
      </c>
      <c r="Q1471">
        <v>0.100761861439694</v>
      </c>
    </row>
    <row r="1472" spans="1:17" hidden="1" x14ac:dyDescent="0.3">
      <c r="A1472" t="s">
        <v>3119</v>
      </c>
      <c r="B1472" t="s">
        <v>3120</v>
      </c>
      <c r="C1472" t="s">
        <v>3149</v>
      </c>
      <c r="D1472" t="s">
        <v>405</v>
      </c>
      <c r="E1472">
        <v>1012.726653138</v>
      </c>
      <c r="F1472">
        <v>145.62</v>
      </c>
      <c r="G1472">
        <v>-30.2963481154143</v>
      </c>
      <c r="H1472">
        <v>-4.50729026469409</v>
      </c>
      <c r="I1472">
        <v>-13.7212590965561</v>
      </c>
      <c r="J1472">
        <v>0.62903196628952496</v>
      </c>
      <c r="K1472">
        <v>166.41724526510399</v>
      </c>
      <c r="L1472">
        <v>162.27126216489401</v>
      </c>
      <c r="M1472">
        <v>28.2849711359328</v>
      </c>
      <c r="N1472">
        <v>0.35309489684127399</v>
      </c>
      <c r="O1472">
        <v>34.253536602115098</v>
      </c>
      <c r="P1472">
        <v>10.695553021664701</v>
      </c>
      <c r="Q1472">
        <v>1.081584449707E-3</v>
      </c>
    </row>
    <row r="1473" spans="1:17" hidden="1" x14ac:dyDescent="0.3">
      <c r="A1473" t="s">
        <v>3121</v>
      </c>
      <c r="B1473" t="s">
        <v>3122</v>
      </c>
      <c r="C1473" t="s">
        <v>3149</v>
      </c>
      <c r="D1473" t="s">
        <v>438</v>
      </c>
      <c r="E1473">
        <v>1007.83728967999</v>
      </c>
      <c r="F1473">
        <v>154.46</v>
      </c>
      <c r="G1473">
        <v>-62.4248590502269</v>
      </c>
      <c r="H1473">
        <v>-14.4711157564922</v>
      </c>
      <c r="I1473">
        <v>-27.595407432079099</v>
      </c>
      <c r="J1473">
        <v>2.0815963039629799</v>
      </c>
      <c r="K1473">
        <v>163.306359476973</v>
      </c>
      <c r="L1473">
        <v>168.618112763521</v>
      </c>
      <c r="M1473">
        <v>40.248038708207403</v>
      </c>
      <c r="N1473">
        <v>0.238342386532754</v>
      </c>
      <c r="O1473">
        <v>93.092062669946898</v>
      </c>
      <c r="P1473">
        <v>29.984010771690599</v>
      </c>
      <c r="Q1473">
        <v>2.946642858735E-3</v>
      </c>
    </row>
    <row r="1474" spans="1:17" hidden="1" x14ac:dyDescent="0.3">
      <c r="A1474" t="s">
        <v>3123</v>
      </c>
      <c r="B1474" t="s">
        <v>3124</v>
      </c>
      <c r="C1474" t="s">
        <v>3149</v>
      </c>
      <c r="D1474" t="s">
        <v>252</v>
      </c>
      <c r="E1474">
        <v>1007.819577086</v>
      </c>
      <c r="F1474">
        <v>19.18</v>
      </c>
      <c r="G1474">
        <v>62.128947675916002</v>
      </c>
      <c r="H1474">
        <v>-2.0780132911757598</v>
      </c>
      <c r="I1474">
        <v>-17.258599072438301</v>
      </c>
      <c r="J1474">
        <v>2.1427279554721799</v>
      </c>
      <c r="K1474">
        <v>20.121780795061898</v>
      </c>
      <c r="L1474">
        <v>19.857152575737299</v>
      </c>
      <c r="M1474">
        <v>47.881789935458301</v>
      </c>
      <c r="N1474">
        <v>0.25249089157952498</v>
      </c>
      <c r="O1474">
        <v>117.15328467153201</v>
      </c>
      <c r="P1474">
        <v>96.717948717948701</v>
      </c>
      <c r="Q1474">
        <v>8.9976924446153003E-2</v>
      </c>
    </row>
    <row r="1475" spans="1:17" hidden="1" x14ac:dyDescent="0.3">
      <c r="A1475" t="s">
        <v>3125</v>
      </c>
      <c r="B1475" t="s">
        <v>3126</v>
      </c>
      <c r="C1475" t="s">
        <v>3149</v>
      </c>
      <c r="D1475" t="s">
        <v>475</v>
      </c>
      <c r="E1475">
        <v>1004.26946451</v>
      </c>
      <c r="F1475">
        <v>411</v>
      </c>
      <c r="G1475">
        <v>383.38341228703899</v>
      </c>
      <c r="H1475">
        <v>-2.20977615739075</v>
      </c>
      <c r="I1475">
        <v>456.44266094750401</v>
      </c>
      <c r="J1475">
        <v>11.717724326607501</v>
      </c>
      <c r="K1475">
        <v>334.93669742178099</v>
      </c>
      <c r="L1475">
        <v>194.04261797225999</v>
      </c>
      <c r="M1475">
        <v>74.009297613118804</v>
      </c>
      <c r="N1475">
        <v>0.30525778458397101</v>
      </c>
      <c r="O1475">
        <v>10.1459854014598</v>
      </c>
      <c r="P1475">
        <v>606.185567010309</v>
      </c>
    </row>
    <row r="1476" spans="1:17" hidden="1" x14ac:dyDescent="0.3">
      <c r="A1476" t="s">
        <v>3127</v>
      </c>
      <c r="B1476" t="s">
        <v>3128</v>
      </c>
      <c r="C1476" t="s">
        <v>3149</v>
      </c>
      <c r="D1476" t="s">
        <v>51</v>
      </c>
      <c r="E1476">
        <v>1002.0914202</v>
      </c>
      <c r="F1476">
        <v>1460</v>
      </c>
      <c r="G1476">
        <v>109.973082825734</v>
      </c>
      <c r="H1476">
        <v>-6.9208768576038704</v>
      </c>
      <c r="I1476">
        <v>-16.4745937041783</v>
      </c>
      <c r="J1476">
        <v>7.0047976836557098</v>
      </c>
      <c r="K1476">
        <v>1503.0960434921601</v>
      </c>
      <c r="L1476">
        <v>1360.35261383176</v>
      </c>
      <c r="M1476">
        <v>56.327440339559899</v>
      </c>
      <c r="N1476">
        <v>0.435750453228896</v>
      </c>
      <c r="O1476">
        <v>26.986301369863</v>
      </c>
      <c r="P1476">
        <v>184.517197700477</v>
      </c>
      <c r="Q1476">
        <v>0.128576784693332</v>
      </c>
    </row>
    <row r="1477" spans="1:17" hidden="1" x14ac:dyDescent="0.3">
      <c r="A1477" t="s">
        <v>3129</v>
      </c>
      <c r="B1477" t="s">
        <v>3130</v>
      </c>
      <c r="C1477" t="s">
        <v>3149</v>
      </c>
      <c r="D1477" t="s">
        <v>105</v>
      </c>
      <c r="E1477">
        <v>1000.844355</v>
      </c>
      <c r="F1477">
        <v>403.55</v>
      </c>
      <c r="G1477">
        <v>-19.446740771207899</v>
      </c>
      <c r="H1477">
        <v>0.23971790145680699</v>
      </c>
      <c r="I1477">
        <v>-1.2667699464954201</v>
      </c>
      <c r="J1477">
        <v>18.0623897159645</v>
      </c>
      <c r="K1477">
        <v>400.79203977571001</v>
      </c>
      <c r="M1477">
        <v>66.817559091369006</v>
      </c>
      <c r="N1477">
        <v>0.66085237067887503</v>
      </c>
      <c r="O1477">
        <v>45.694461652831102</v>
      </c>
      <c r="P1477">
        <v>23.259010384850299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Price_Filter_05_11_2024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2024-11-06T03:20:03Z</dcterms:created>
  <dcterms:modified xsi:type="dcterms:W3CDTF">2024-11-22T12:27:57Z</dcterms:modified>
</cp:coreProperties>
</file>